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69.40.5\home\☆군포시험실☆\연구용역\2021 알키미스트 흡착식 냉매펌프 개발\사업비\"/>
    </mc:Choice>
  </mc:AlternateContent>
  <bookViews>
    <workbookView xWindow="0" yWindow="0" windowWidth="22410" windowHeight="4500" tabRatio="777" activeTab="3"/>
  </bookViews>
  <sheets>
    <sheet name="종합" sheetId="14" r:id="rId1"/>
    <sheet name="1차년도" sheetId="15" r:id="rId2"/>
    <sheet name="1차년도 비목별 소요명세 현황" sheetId="3" r:id="rId3"/>
    <sheet name="1차년도 장비재료비" sheetId="9" r:id="rId4"/>
    <sheet name="1차년도 연구활동비" sheetId="10" r:id="rId5"/>
    <sheet name="1차년도 인건비" sheetId="11" r:id="rId6"/>
    <sheet name="간접비" sheetId="13" r:id="rId7"/>
    <sheet name="2차년도" sheetId="25" r:id="rId8"/>
    <sheet name="3차년도" sheetId="26" r:id="rId9"/>
    <sheet name="4차년도" sheetId="27" r:id="rId10"/>
    <sheet name="5차년도" sheetId="28" r:id="rId11"/>
    <sheet name="2차년도 비목별 소요명세 현황" sheetId="19" r:id="rId12"/>
    <sheet name="2차년도 재료비" sheetId="20" r:id="rId13"/>
    <sheet name="2차년도 연구과제 추진비" sheetId="21" r:id="rId14"/>
    <sheet name="2차년도 연구활동비" sheetId="22" r:id="rId15"/>
    <sheet name="2차년도 인건비" sheetId="23" r:id="rId16"/>
    <sheet name="2차년도 간접비" sheetId="24" r:id="rId17"/>
  </sheets>
  <calcPr calcId="162913"/>
</workbook>
</file>

<file path=xl/calcChain.xml><?xml version="1.0" encoding="utf-8"?>
<calcChain xmlns="http://schemas.openxmlformats.org/spreadsheetml/2006/main">
  <c r="I6" i="9" l="1"/>
  <c r="H6" i="9"/>
  <c r="I4" i="13" l="1"/>
  <c r="Y14" i="11"/>
  <c r="Y15" i="11"/>
  <c r="Y16" i="11"/>
  <c r="Y17" i="11"/>
  <c r="Y18" i="11"/>
  <c r="Y19" i="11"/>
  <c r="Y20" i="11"/>
  <c r="Y13" i="11"/>
  <c r="Y21" i="11" l="1"/>
  <c r="R60" i="15"/>
  <c r="Q57" i="15"/>
  <c r="I44" i="10" l="1"/>
  <c r="H44" i="10"/>
  <c r="H35" i="10" l="1"/>
  <c r="R21" i="11" l="1"/>
  <c r="R20" i="11"/>
  <c r="R19" i="11"/>
  <c r="R18" i="11"/>
  <c r="R17" i="11"/>
  <c r="R16" i="11"/>
  <c r="R15" i="11"/>
  <c r="R14" i="11"/>
  <c r="R13" i="11"/>
  <c r="G24" i="10" l="1"/>
  <c r="H4" i="10" l="1"/>
  <c r="D16" i="13" l="1"/>
  <c r="I16" i="13" s="1"/>
  <c r="I20" i="11"/>
  <c r="I19" i="11"/>
  <c r="I18" i="11"/>
  <c r="I17" i="11"/>
  <c r="I16" i="11"/>
  <c r="I15" i="11"/>
  <c r="I14" i="11"/>
  <c r="I13" i="11"/>
  <c r="K15" i="14" l="1"/>
  <c r="I15" i="14"/>
  <c r="G15" i="14"/>
  <c r="E15" i="14"/>
  <c r="K14" i="14"/>
  <c r="I14" i="14"/>
  <c r="G14" i="14"/>
  <c r="E14" i="14"/>
  <c r="D16" i="14"/>
  <c r="F16" i="14"/>
  <c r="H16" i="14"/>
  <c r="J16" i="14"/>
  <c r="L16" i="14"/>
  <c r="D15" i="14"/>
  <c r="F15" i="14"/>
  <c r="H15" i="14"/>
  <c r="J15" i="14"/>
  <c r="L15" i="14"/>
  <c r="D14" i="14"/>
  <c r="F14" i="14"/>
  <c r="H14" i="14"/>
  <c r="J14" i="14"/>
  <c r="C15" i="14"/>
  <c r="C14" i="14"/>
  <c r="C14" i="28"/>
  <c r="C13" i="28"/>
  <c r="G58" i="28"/>
  <c r="G52" i="28"/>
  <c r="C14" i="27"/>
  <c r="C13" i="27"/>
  <c r="G58" i="27"/>
  <c r="G52" i="27"/>
  <c r="C14" i="26"/>
  <c r="C13" i="26"/>
  <c r="G75" i="26"/>
  <c r="G76" i="26" s="1"/>
  <c r="G57" i="26"/>
  <c r="G51" i="26"/>
  <c r="I51" i="26" s="1"/>
  <c r="C14" i="25"/>
  <c r="C13" i="25"/>
  <c r="G58" i="25"/>
  <c r="G52" i="25"/>
  <c r="I52" i="25" s="1"/>
  <c r="C14" i="15"/>
  <c r="C13" i="15"/>
  <c r="G58" i="15"/>
  <c r="G52" i="15"/>
  <c r="I52" i="15"/>
  <c r="M19" i="14"/>
  <c r="M12" i="14"/>
  <c r="D18" i="14"/>
  <c r="H18" i="14"/>
  <c r="J18" i="14"/>
  <c r="L18" i="14"/>
  <c r="L11" i="14"/>
  <c r="L10" i="14" s="1"/>
  <c r="D11" i="14"/>
  <c r="H11" i="14"/>
  <c r="H10" i="14" s="1"/>
  <c r="J11" i="14"/>
  <c r="J10" i="14" s="1"/>
  <c r="N11" i="14"/>
  <c r="G71" i="25"/>
  <c r="G71" i="15"/>
  <c r="G71" i="27"/>
  <c r="G71" i="28"/>
  <c r="I55" i="28"/>
  <c r="I54" i="28"/>
  <c r="I54" i="27"/>
  <c r="I55" i="27"/>
  <c r="I56" i="27"/>
  <c r="I53" i="26"/>
  <c r="I54" i="26"/>
  <c r="I55" i="26"/>
  <c r="I55" i="25"/>
  <c r="I54" i="25"/>
  <c r="G86" i="28"/>
  <c r="G87" i="28" s="1"/>
  <c r="I76" i="28"/>
  <c r="H76" i="28"/>
  <c r="G76" i="28"/>
  <c r="G77" i="28" s="1"/>
  <c r="C15" i="28" s="1"/>
  <c r="K16" i="14" s="1"/>
  <c r="M75" i="28"/>
  <c r="I75" i="28"/>
  <c r="M74" i="28"/>
  <c r="M73" i="28"/>
  <c r="I73" i="28"/>
  <c r="M72" i="28"/>
  <c r="I72" i="28"/>
  <c r="M70" i="28"/>
  <c r="I70" i="28"/>
  <c r="M69" i="28"/>
  <c r="I69" i="28"/>
  <c r="M68" i="28"/>
  <c r="I68" i="28"/>
  <c r="M67" i="28"/>
  <c r="I67" i="28"/>
  <c r="I66" i="28"/>
  <c r="I65" i="28"/>
  <c r="M64" i="28"/>
  <c r="I64" i="28"/>
  <c r="M63" i="28"/>
  <c r="I63" i="28" s="1"/>
  <c r="M62" i="28"/>
  <c r="I62" i="28"/>
  <c r="M61" i="28"/>
  <c r="I61" i="28"/>
  <c r="M60" i="28"/>
  <c r="I60" i="28"/>
  <c r="M59" i="28"/>
  <c r="G59" i="28"/>
  <c r="I59" i="28" s="1"/>
  <c r="H58" i="28"/>
  <c r="H78" i="28" s="1"/>
  <c r="M57" i="28"/>
  <c r="M56" i="28"/>
  <c r="M55" i="28"/>
  <c r="M54" i="28"/>
  <c r="M53" i="28"/>
  <c r="I53" i="28"/>
  <c r="M51" i="28"/>
  <c r="I51" i="28"/>
  <c r="M50" i="28"/>
  <c r="I50" i="28"/>
  <c r="M49" i="28"/>
  <c r="I49" i="28"/>
  <c r="M48" i="28"/>
  <c r="I42" i="28"/>
  <c r="I41" i="28"/>
  <c r="H34" i="28"/>
  <c r="J34" i="28" s="1"/>
  <c r="H33" i="28"/>
  <c r="J33" i="28" s="1"/>
  <c r="H32" i="28"/>
  <c r="J32" i="28" s="1"/>
  <c r="H31" i="28"/>
  <c r="J31" i="28" s="1"/>
  <c r="H30" i="28"/>
  <c r="J30" i="28" s="1"/>
  <c r="H29" i="28"/>
  <c r="J29" i="28" s="1"/>
  <c r="H28" i="28"/>
  <c r="J28" i="28" s="1"/>
  <c r="H27" i="28"/>
  <c r="F18" i="28"/>
  <c r="E18" i="28"/>
  <c r="F17" i="28"/>
  <c r="F16" i="28"/>
  <c r="E16" i="28"/>
  <c r="F15" i="28"/>
  <c r="D14" i="28"/>
  <c r="F14" i="28" s="1"/>
  <c r="F11" i="28"/>
  <c r="E11" i="28"/>
  <c r="D10" i="28"/>
  <c r="F10" i="28" s="1"/>
  <c r="D9" i="28"/>
  <c r="F9" i="28" s="1"/>
  <c r="G86" i="27"/>
  <c r="G87" i="27" s="1"/>
  <c r="H76" i="27"/>
  <c r="G76" i="27"/>
  <c r="G77" i="27" s="1"/>
  <c r="M75" i="27"/>
  <c r="I75" i="27"/>
  <c r="M74" i="27"/>
  <c r="M73" i="27"/>
  <c r="I73" i="27"/>
  <c r="M72" i="27"/>
  <c r="I72" i="27"/>
  <c r="M70" i="27"/>
  <c r="I70" i="27"/>
  <c r="M69" i="27"/>
  <c r="I69" i="27"/>
  <c r="M68" i="27"/>
  <c r="I68" i="27"/>
  <c r="M67" i="27"/>
  <c r="I67" i="27"/>
  <c r="I66" i="27"/>
  <c r="I65" i="27"/>
  <c r="M64" i="27"/>
  <c r="I64" i="27"/>
  <c r="M63" i="27"/>
  <c r="G63" i="27" s="1"/>
  <c r="I63" i="27" s="1"/>
  <c r="M62" i="27"/>
  <c r="I62" i="27"/>
  <c r="M61" i="27"/>
  <c r="I61" i="27"/>
  <c r="M60" i="27"/>
  <c r="I60" i="27"/>
  <c r="M59" i="27"/>
  <c r="G59" i="27"/>
  <c r="I59" i="27" s="1"/>
  <c r="H58" i="27"/>
  <c r="H78" i="27" s="1"/>
  <c r="I58" i="27"/>
  <c r="M57" i="27"/>
  <c r="M56" i="27"/>
  <c r="M55" i="27"/>
  <c r="M54" i="27"/>
  <c r="M53" i="27"/>
  <c r="I53" i="27"/>
  <c r="M51" i="27"/>
  <c r="M50" i="27"/>
  <c r="M49" i="27"/>
  <c r="M48" i="27"/>
  <c r="I42" i="27"/>
  <c r="I41" i="27"/>
  <c r="H34" i="27"/>
  <c r="J34" i="27" s="1"/>
  <c r="H33" i="27"/>
  <c r="J33" i="27" s="1"/>
  <c r="H32" i="27"/>
  <c r="J32" i="27" s="1"/>
  <c r="H31" i="27"/>
  <c r="J31" i="27" s="1"/>
  <c r="H30" i="27"/>
  <c r="J30" i="27" s="1"/>
  <c r="H29" i="27"/>
  <c r="J29" i="27" s="1"/>
  <c r="H28" i="27"/>
  <c r="J28" i="27" s="1"/>
  <c r="H27" i="27"/>
  <c r="F18" i="27"/>
  <c r="E18" i="27"/>
  <c r="F17" i="27"/>
  <c r="F16" i="27"/>
  <c r="E16" i="27"/>
  <c r="F15" i="27"/>
  <c r="D14" i="27"/>
  <c r="F14" i="27" s="1"/>
  <c r="F13" i="27"/>
  <c r="D13" i="27"/>
  <c r="F11" i="27"/>
  <c r="E11" i="27"/>
  <c r="D10" i="27"/>
  <c r="F10" i="27" s="1"/>
  <c r="D9" i="27"/>
  <c r="G85" i="26"/>
  <c r="G86" i="26" s="1"/>
  <c r="H75" i="26"/>
  <c r="I75" i="26"/>
  <c r="M74" i="26"/>
  <c r="I74" i="26"/>
  <c r="M73" i="26"/>
  <c r="M72" i="26"/>
  <c r="I72" i="26"/>
  <c r="M71" i="26"/>
  <c r="I71" i="26"/>
  <c r="M69" i="26"/>
  <c r="I69" i="26"/>
  <c r="M68" i="26"/>
  <c r="I68" i="26"/>
  <c r="M67" i="26"/>
  <c r="I67" i="26"/>
  <c r="M66" i="26"/>
  <c r="I66" i="26"/>
  <c r="I65" i="26"/>
  <c r="I64" i="26"/>
  <c r="M63" i="26"/>
  <c r="I63" i="26"/>
  <c r="M62" i="26"/>
  <c r="G62" i="26" s="1"/>
  <c r="I62" i="26" s="1"/>
  <c r="M61" i="26"/>
  <c r="I61" i="26"/>
  <c r="M60" i="26"/>
  <c r="I60" i="26"/>
  <c r="M59" i="26"/>
  <c r="I59" i="26"/>
  <c r="M58" i="26"/>
  <c r="G58" i="26" s="1"/>
  <c r="H57" i="26"/>
  <c r="H77" i="26" s="1"/>
  <c r="M56" i="26"/>
  <c r="M55" i="26"/>
  <c r="M54" i="26"/>
  <c r="M53" i="26"/>
  <c r="M52" i="26"/>
  <c r="I52" i="26"/>
  <c r="M51" i="26"/>
  <c r="M50" i="26"/>
  <c r="I50" i="26"/>
  <c r="M49" i="26"/>
  <c r="I49" i="26"/>
  <c r="M48" i="26"/>
  <c r="I41" i="26"/>
  <c r="I42" i="26" s="1"/>
  <c r="H34" i="26"/>
  <c r="J34" i="26" s="1"/>
  <c r="H33" i="26"/>
  <c r="J33" i="26" s="1"/>
  <c r="H32" i="26"/>
  <c r="J32" i="26" s="1"/>
  <c r="H31" i="26"/>
  <c r="J31" i="26" s="1"/>
  <c r="H30" i="26"/>
  <c r="J30" i="26" s="1"/>
  <c r="H29" i="26"/>
  <c r="J29" i="26" s="1"/>
  <c r="H28" i="26"/>
  <c r="J28" i="26" s="1"/>
  <c r="H27" i="26"/>
  <c r="F18" i="26"/>
  <c r="E18" i="26"/>
  <c r="F17" i="26"/>
  <c r="F16" i="26"/>
  <c r="E16" i="26"/>
  <c r="F15" i="26"/>
  <c r="D14" i="26"/>
  <c r="F14" i="26" s="1"/>
  <c r="F11" i="26"/>
  <c r="E11" i="26"/>
  <c r="G86" i="25"/>
  <c r="G87" i="25" s="1"/>
  <c r="H76" i="25"/>
  <c r="G76" i="25"/>
  <c r="I76" i="25" s="1"/>
  <c r="M75" i="25"/>
  <c r="I75" i="25"/>
  <c r="M74" i="25"/>
  <c r="M73" i="25"/>
  <c r="I73" i="25"/>
  <c r="M72" i="25"/>
  <c r="I72" i="25"/>
  <c r="M70" i="25"/>
  <c r="I70" i="25"/>
  <c r="M69" i="25"/>
  <c r="I69" i="25"/>
  <c r="M68" i="25"/>
  <c r="I68" i="25"/>
  <c r="M67" i="25"/>
  <c r="I67" i="25"/>
  <c r="I66" i="25"/>
  <c r="I65" i="25"/>
  <c r="M64" i="25"/>
  <c r="I64" i="25"/>
  <c r="M63" i="25"/>
  <c r="G63" i="25" s="1"/>
  <c r="I63" i="25" s="1"/>
  <c r="M62" i="25"/>
  <c r="I62" i="25"/>
  <c r="M61" i="25"/>
  <c r="I61" i="25"/>
  <c r="M60" i="25"/>
  <c r="I60" i="25"/>
  <c r="M59" i="25"/>
  <c r="G59" i="25"/>
  <c r="I59" i="25" s="1"/>
  <c r="H58" i="25"/>
  <c r="H78" i="25" s="1"/>
  <c r="E13" i="25"/>
  <c r="M57" i="25"/>
  <c r="M56" i="25"/>
  <c r="M55" i="25"/>
  <c r="M54" i="25"/>
  <c r="M53" i="25"/>
  <c r="M51" i="25"/>
  <c r="I51" i="25"/>
  <c r="M50" i="25"/>
  <c r="I50" i="25"/>
  <c r="M49" i="25"/>
  <c r="I49" i="25"/>
  <c r="M48" i="25"/>
  <c r="I48" i="25"/>
  <c r="I42" i="25"/>
  <c r="I41" i="25"/>
  <c r="H34" i="25"/>
  <c r="J34" i="25" s="1"/>
  <c r="H33" i="25"/>
  <c r="J33" i="25" s="1"/>
  <c r="H32" i="25"/>
  <c r="J32" i="25" s="1"/>
  <c r="H31" i="25"/>
  <c r="J31" i="25" s="1"/>
  <c r="H30" i="25"/>
  <c r="J30" i="25" s="1"/>
  <c r="H29" i="25"/>
  <c r="J29" i="25" s="1"/>
  <c r="H28" i="25"/>
  <c r="J28" i="25" s="1"/>
  <c r="H27" i="25"/>
  <c r="J27" i="25" s="1"/>
  <c r="F18" i="25"/>
  <c r="E18" i="25"/>
  <c r="F17" i="25"/>
  <c r="F16" i="25"/>
  <c r="E16" i="25"/>
  <c r="F15" i="25"/>
  <c r="D14" i="25"/>
  <c r="F14" i="25" s="1"/>
  <c r="F11" i="25"/>
  <c r="E11" i="25"/>
  <c r="D10" i="25"/>
  <c r="F10" i="25" s="1"/>
  <c r="D9" i="25"/>
  <c r="I55" i="15"/>
  <c r="I54" i="15"/>
  <c r="H27" i="15"/>
  <c r="C15" i="27" l="1"/>
  <c r="G78" i="27"/>
  <c r="I76" i="27"/>
  <c r="C15" i="26"/>
  <c r="G16" i="14" s="1"/>
  <c r="G77" i="26"/>
  <c r="G77" i="25"/>
  <c r="H41" i="28"/>
  <c r="H42" i="28" s="1"/>
  <c r="H41" i="27"/>
  <c r="I58" i="26"/>
  <c r="G70" i="26"/>
  <c r="I57" i="26"/>
  <c r="D10" i="26"/>
  <c r="H41" i="26"/>
  <c r="H42" i="26" s="1"/>
  <c r="J13" i="14"/>
  <c r="J20" i="14" s="1"/>
  <c r="E13" i="27"/>
  <c r="D13" i="28"/>
  <c r="F13" i="28" s="1"/>
  <c r="I58" i="28"/>
  <c r="K13" i="14" s="1"/>
  <c r="E13" i="28"/>
  <c r="D13" i="26"/>
  <c r="F13" i="26" s="1"/>
  <c r="E13" i="26"/>
  <c r="D13" i="25"/>
  <c r="F13" i="25" s="1"/>
  <c r="I58" i="25"/>
  <c r="G78" i="28"/>
  <c r="I78" i="28" s="1"/>
  <c r="C10" i="28"/>
  <c r="K11" i="14" s="1"/>
  <c r="K10" i="14" s="1"/>
  <c r="C17" i="28"/>
  <c r="E15" i="28"/>
  <c r="J27" i="28"/>
  <c r="J41" i="28" s="1"/>
  <c r="J42" i="28" s="1"/>
  <c r="I78" i="27"/>
  <c r="H42" i="27"/>
  <c r="C10" i="27"/>
  <c r="I11" i="14" s="1"/>
  <c r="I10" i="14" s="1"/>
  <c r="C17" i="27"/>
  <c r="D12" i="27"/>
  <c r="F12" i="27" s="1"/>
  <c r="J27" i="27"/>
  <c r="J41" i="27" s="1"/>
  <c r="J42" i="27" s="1"/>
  <c r="F9" i="27"/>
  <c r="C17" i="26"/>
  <c r="D12" i="26"/>
  <c r="F12" i="26" s="1"/>
  <c r="E15" i="26"/>
  <c r="J27" i="26"/>
  <c r="J41" i="26" s="1"/>
  <c r="J42" i="26" s="1"/>
  <c r="J41" i="25"/>
  <c r="J42" i="25" s="1"/>
  <c r="C17" i="25"/>
  <c r="F9" i="25"/>
  <c r="H41" i="25"/>
  <c r="E17" i="28" l="1"/>
  <c r="K18" i="14"/>
  <c r="K20" i="14"/>
  <c r="I16" i="14"/>
  <c r="I13" i="14" s="1"/>
  <c r="E15" i="27"/>
  <c r="E17" i="27"/>
  <c r="I18" i="14"/>
  <c r="G78" i="25"/>
  <c r="C15" i="25"/>
  <c r="E17" i="25"/>
  <c r="E18" i="14"/>
  <c r="I20" i="14"/>
  <c r="F10" i="26"/>
  <c r="D9" i="26"/>
  <c r="F9" i="26" s="1"/>
  <c r="E17" i="26"/>
  <c r="G18" i="14"/>
  <c r="C10" i="26"/>
  <c r="G11" i="14" s="1"/>
  <c r="D12" i="25"/>
  <c r="F12" i="25" s="1"/>
  <c r="D12" i="28"/>
  <c r="F12" i="28" s="1"/>
  <c r="H87" i="28"/>
  <c r="H81" i="27"/>
  <c r="C9" i="28"/>
  <c r="E10" i="28"/>
  <c r="I71" i="28"/>
  <c r="D19" i="28"/>
  <c r="F19" i="28" s="1"/>
  <c r="H81" i="28"/>
  <c r="I71" i="27"/>
  <c r="H87" i="27"/>
  <c r="D19" i="27"/>
  <c r="F19" i="27" s="1"/>
  <c r="C9" i="27"/>
  <c r="E10" i="27"/>
  <c r="I70" i="26"/>
  <c r="D19" i="26"/>
  <c r="F19" i="26" s="1"/>
  <c r="C9" i="26"/>
  <c r="E10" i="26"/>
  <c r="I77" i="26"/>
  <c r="I78" i="25"/>
  <c r="I71" i="25"/>
  <c r="H42" i="25"/>
  <c r="C10" i="25"/>
  <c r="E11" i="14" s="1"/>
  <c r="D19" i="25"/>
  <c r="F19" i="25" s="1"/>
  <c r="E16" i="14" l="1"/>
  <c r="E15" i="25"/>
  <c r="H80" i="26"/>
  <c r="E14" i="28"/>
  <c r="C12" i="28"/>
  <c r="E12" i="28" s="1"/>
  <c r="E9" i="28"/>
  <c r="E9" i="27"/>
  <c r="C12" i="27"/>
  <c r="E12" i="27" s="1"/>
  <c r="E14" i="27"/>
  <c r="H86" i="26"/>
  <c r="E9" i="26"/>
  <c r="C12" i="26"/>
  <c r="E12" i="26" s="1"/>
  <c r="E14" i="26"/>
  <c r="C9" i="25"/>
  <c r="E10" i="25"/>
  <c r="E14" i="25"/>
  <c r="C12" i="25"/>
  <c r="E12" i="25" s="1"/>
  <c r="H81" i="25"/>
  <c r="H87" i="25"/>
  <c r="I15" i="27" l="1"/>
  <c r="C19" i="27"/>
  <c r="E19" i="27" s="1"/>
  <c r="G9" i="27" s="1"/>
  <c r="C19" i="26"/>
  <c r="E19" i="26" s="1"/>
  <c r="G14" i="26" s="1"/>
  <c r="I15" i="28"/>
  <c r="C19" i="28"/>
  <c r="E19" i="28" s="1"/>
  <c r="G14" i="28" s="1"/>
  <c r="L13" i="28"/>
  <c r="L13" i="27"/>
  <c r="L13" i="26"/>
  <c r="I15" i="26"/>
  <c r="L13" i="25"/>
  <c r="C19" i="25"/>
  <c r="E19" i="25" s="1"/>
  <c r="E9" i="25"/>
  <c r="I15" i="25"/>
  <c r="H10" i="20"/>
  <c r="G18" i="27" l="1"/>
  <c r="G10" i="27"/>
  <c r="G9" i="26"/>
  <c r="G13" i="26"/>
  <c r="G17" i="26"/>
  <c r="G16" i="26"/>
  <c r="G10" i="26"/>
  <c r="G15" i="26"/>
  <c r="G17" i="27"/>
  <c r="G19" i="27"/>
  <c r="G15" i="27"/>
  <c r="G12" i="27"/>
  <c r="G16" i="27"/>
  <c r="G11" i="27"/>
  <c r="G14" i="27"/>
  <c r="G13" i="27"/>
  <c r="G12" i="26"/>
  <c r="G18" i="26"/>
  <c r="G19" i="26"/>
  <c r="G11" i="26"/>
  <c r="G19" i="28"/>
  <c r="G13" i="28"/>
  <c r="G16" i="28"/>
  <c r="G18" i="28"/>
  <c r="G11" i="28"/>
  <c r="G15" i="28"/>
  <c r="G17" i="28"/>
  <c r="G10" i="28"/>
  <c r="G9" i="28"/>
  <c r="G12" i="28"/>
  <c r="G19" i="25"/>
  <c r="G13" i="25"/>
  <c r="G18" i="25"/>
  <c r="G11" i="25"/>
  <c r="G16" i="25"/>
  <c r="G15" i="25"/>
  <c r="G17" i="25"/>
  <c r="G14" i="25"/>
  <c r="G10" i="25"/>
  <c r="G12" i="25"/>
  <c r="G9" i="25"/>
  <c r="G16" i="21"/>
  <c r="G4" i="23"/>
  <c r="S28" i="23" l="1"/>
  <c r="S27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12" i="23"/>
  <c r="U24" i="23"/>
  <c r="U23" i="23"/>
  <c r="U22" i="23"/>
  <c r="U21" i="23"/>
  <c r="U20" i="23"/>
  <c r="U19" i="23"/>
  <c r="U18" i="23"/>
  <c r="U17" i="23"/>
  <c r="U16" i="23"/>
  <c r="U15" i="23"/>
  <c r="U14" i="23"/>
  <c r="U13" i="23"/>
  <c r="U12" i="23"/>
  <c r="U25" i="23" s="1"/>
  <c r="H4" i="20" l="1"/>
  <c r="D6" i="19" l="1"/>
  <c r="H33" i="10" l="1"/>
  <c r="H37" i="10" l="1"/>
  <c r="H27" i="10"/>
  <c r="D16" i="24" l="1"/>
  <c r="I13" i="24"/>
  <c r="I6" i="24"/>
  <c r="H6" i="24"/>
  <c r="H16" i="24" s="1"/>
  <c r="E10" i="19" s="1"/>
  <c r="I4" i="24"/>
  <c r="I16" i="24" s="1"/>
  <c r="H4" i="24"/>
  <c r="J29" i="23"/>
  <c r="J30" i="23" s="1"/>
  <c r="I25" i="23"/>
  <c r="K25" i="23" s="1"/>
  <c r="R24" i="23"/>
  <c r="S24" i="23" s="1"/>
  <c r="P24" i="23"/>
  <c r="I24" i="23"/>
  <c r="K24" i="23" s="1"/>
  <c r="P23" i="23"/>
  <c r="R23" i="23" s="1"/>
  <c r="S23" i="23" s="1"/>
  <c r="I23" i="23"/>
  <c r="K23" i="23" s="1"/>
  <c r="P22" i="23"/>
  <c r="R22" i="23" s="1"/>
  <c r="S22" i="23" s="1"/>
  <c r="I22" i="23"/>
  <c r="K22" i="23" s="1"/>
  <c r="R21" i="23"/>
  <c r="S21" i="23" s="1"/>
  <c r="P21" i="23"/>
  <c r="I21" i="23"/>
  <c r="K21" i="23" s="1"/>
  <c r="R20" i="23"/>
  <c r="S20" i="23" s="1"/>
  <c r="P20" i="23"/>
  <c r="I20" i="23"/>
  <c r="K20" i="23" s="1"/>
  <c r="P19" i="23"/>
  <c r="R19" i="23" s="1"/>
  <c r="S19" i="23" s="1"/>
  <c r="I19" i="23"/>
  <c r="K19" i="23" s="1"/>
  <c r="P18" i="23"/>
  <c r="R18" i="23" s="1"/>
  <c r="S18" i="23" s="1"/>
  <c r="I18" i="23"/>
  <c r="K18" i="23" s="1"/>
  <c r="R17" i="23"/>
  <c r="S17" i="23" s="1"/>
  <c r="P17" i="23"/>
  <c r="I17" i="23"/>
  <c r="K17" i="23" s="1"/>
  <c r="R16" i="23"/>
  <c r="S16" i="23" s="1"/>
  <c r="P16" i="23"/>
  <c r="I16" i="23"/>
  <c r="K16" i="23" s="1"/>
  <c r="P15" i="23"/>
  <c r="R15" i="23" s="1"/>
  <c r="S15" i="23" s="1"/>
  <c r="I15" i="23"/>
  <c r="K15" i="23" s="1"/>
  <c r="P14" i="23"/>
  <c r="R14" i="23" s="1"/>
  <c r="S14" i="23" s="1"/>
  <c r="I14" i="23"/>
  <c r="K14" i="23" s="1"/>
  <c r="P13" i="23"/>
  <c r="R13" i="23" s="1"/>
  <c r="S13" i="23" s="1"/>
  <c r="I13" i="23"/>
  <c r="R12" i="23"/>
  <c r="S12" i="23" s="1"/>
  <c r="P12" i="23"/>
  <c r="G9" i="23"/>
  <c r="E4" i="19" s="1"/>
  <c r="H4" i="23"/>
  <c r="I4" i="23" s="1"/>
  <c r="D38" i="22"/>
  <c r="I36" i="22"/>
  <c r="I35" i="22"/>
  <c r="I34" i="22"/>
  <c r="I33" i="22"/>
  <c r="I32" i="22"/>
  <c r="H31" i="22"/>
  <c r="I31" i="22" s="1"/>
  <c r="H26" i="22"/>
  <c r="I26" i="22" s="1"/>
  <c r="H23" i="22"/>
  <c r="I23" i="22" s="1"/>
  <c r="H21" i="22"/>
  <c r="I21" i="22" s="1"/>
  <c r="H17" i="22"/>
  <c r="H15" i="22"/>
  <c r="I15" i="22" s="1"/>
  <c r="I13" i="22"/>
  <c r="I11" i="22"/>
  <c r="H11" i="22"/>
  <c r="H9" i="22"/>
  <c r="I9" i="22" s="1"/>
  <c r="H4" i="22"/>
  <c r="I4" i="22" s="1"/>
  <c r="D26" i="21"/>
  <c r="D7" i="19" s="1"/>
  <c r="H14" i="21"/>
  <c r="I14" i="21" s="1"/>
  <c r="H4" i="21"/>
  <c r="I28" i="20"/>
  <c r="I27" i="20"/>
  <c r="I20" i="20"/>
  <c r="H19" i="20"/>
  <c r="I19" i="20" s="1"/>
  <c r="I10" i="20"/>
  <c r="D10" i="19"/>
  <c r="F8" i="19"/>
  <c r="D4" i="19"/>
  <c r="I29" i="23" l="1"/>
  <c r="I30" i="23" s="1"/>
  <c r="H38" i="22"/>
  <c r="E6" i="19" s="1"/>
  <c r="F6" i="19" s="1"/>
  <c r="H26" i="21"/>
  <c r="E7" i="19" s="1"/>
  <c r="F7" i="19" s="1"/>
  <c r="H9" i="23"/>
  <c r="I9" i="23" s="1"/>
  <c r="F10" i="19"/>
  <c r="H30" i="20"/>
  <c r="E5" i="19" s="1"/>
  <c r="T15" i="23"/>
  <c r="T20" i="23"/>
  <c r="F4" i="19"/>
  <c r="T14" i="23"/>
  <c r="T19" i="23"/>
  <c r="T24" i="23"/>
  <c r="T16" i="23"/>
  <c r="T22" i="23"/>
  <c r="S25" i="23"/>
  <c r="T12" i="23"/>
  <c r="T13" i="23"/>
  <c r="T18" i="23"/>
  <c r="T23" i="23"/>
  <c r="I4" i="21"/>
  <c r="T17" i="23"/>
  <c r="T21" i="23"/>
  <c r="I17" i="22"/>
  <c r="I38" i="22" s="1"/>
  <c r="K13" i="23"/>
  <c r="K29" i="23" s="1"/>
  <c r="K30" i="23" s="1"/>
  <c r="I26" i="21" l="1"/>
  <c r="E9" i="19"/>
  <c r="E11" i="19" s="1"/>
  <c r="V25" i="23"/>
  <c r="T25" i="23"/>
  <c r="S29" i="23" l="1"/>
  <c r="H15" i="9"/>
  <c r="I15" i="9" l="1"/>
  <c r="I23" i="9"/>
  <c r="D4" i="20" l="1"/>
  <c r="G86" i="15"/>
  <c r="G87" i="15" s="1"/>
  <c r="H76" i="15"/>
  <c r="M75" i="15"/>
  <c r="M74" i="15"/>
  <c r="M73" i="15"/>
  <c r="I73" i="15"/>
  <c r="M72" i="15"/>
  <c r="I72" i="15"/>
  <c r="M70" i="15"/>
  <c r="I70" i="15" s="1"/>
  <c r="M69" i="15"/>
  <c r="I69" i="15"/>
  <c r="M68" i="15"/>
  <c r="I68" i="15" s="1"/>
  <c r="M67" i="15"/>
  <c r="I67" i="15" s="1"/>
  <c r="I66" i="15"/>
  <c r="I65" i="15"/>
  <c r="M64" i="15"/>
  <c r="I64" i="15" s="1"/>
  <c r="M63" i="15"/>
  <c r="G63" i="15" s="1"/>
  <c r="I63" i="15" s="1"/>
  <c r="M62" i="15"/>
  <c r="I62" i="15" s="1"/>
  <c r="M61" i="15"/>
  <c r="I61" i="15"/>
  <c r="M60" i="15"/>
  <c r="I60" i="15" s="1"/>
  <c r="M59" i="15"/>
  <c r="G59" i="15" s="1"/>
  <c r="I59" i="15" s="1"/>
  <c r="H58" i="15"/>
  <c r="D13" i="15" s="1"/>
  <c r="M57" i="15"/>
  <c r="M56" i="15"/>
  <c r="M55" i="15"/>
  <c r="M54" i="15"/>
  <c r="M53" i="15"/>
  <c r="I53" i="15"/>
  <c r="M51" i="15"/>
  <c r="I51" i="15"/>
  <c r="M50" i="15"/>
  <c r="I50" i="15"/>
  <c r="M49" i="15"/>
  <c r="I49" i="15"/>
  <c r="M48" i="15"/>
  <c r="I48" i="15"/>
  <c r="I41" i="15"/>
  <c r="H34" i="15"/>
  <c r="J34" i="15" s="1"/>
  <c r="H33" i="15"/>
  <c r="J33" i="15" s="1"/>
  <c r="H32" i="15"/>
  <c r="J32" i="15" s="1"/>
  <c r="H31" i="15"/>
  <c r="J31" i="15" s="1"/>
  <c r="H30" i="15"/>
  <c r="J30" i="15" s="1"/>
  <c r="H29" i="15"/>
  <c r="J29" i="15" s="1"/>
  <c r="H28" i="15"/>
  <c r="J28" i="15" s="1"/>
  <c r="J27" i="15"/>
  <c r="F18" i="15"/>
  <c r="E18" i="15"/>
  <c r="F17" i="15"/>
  <c r="F18" i="14" s="1"/>
  <c r="N18" i="14" s="1"/>
  <c r="F16" i="15"/>
  <c r="E16" i="15"/>
  <c r="F15" i="15"/>
  <c r="D14" i="15"/>
  <c r="F14" i="15" s="1"/>
  <c r="F11" i="15"/>
  <c r="E11" i="15"/>
  <c r="G31" i="14"/>
  <c r="F31" i="14"/>
  <c r="E31" i="14"/>
  <c r="D31" i="14"/>
  <c r="H30" i="14"/>
  <c r="H29" i="14"/>
  <c r="H28" i="14"/>
  <c r="N19" i="14"/>
  <c r="N16" i="14"/>
  <c r="N12" i="14"/>
  <c r="G76" i="15" l="1"/>
  <c r="G77" i="15" s="1"/>
  <c r="I75" i="15"/>
  <c r="D12" i="15"/>
  <c r="F12" i="15" s="1"/>
  <c r="E10" i="14"/>
  <c r="D30" i="20"/>
  <c r="D5" i="19" s="1"/>
  <c r="I4" i="20"/>
  <c r="I30" i="20" s="1"/>
  <c r="H13" i="14"/>
  <c r="H20" i="14" s="1"/>
  <c r="J41" i="15"/>
  <c r="H78" i="15"/>
  <c r="F13" i="14"/>
  <c r="H31" i="14"/>
  <c r="F13" i="15"/>
  <c r="H41" i="15"/>
  <c r="D10" i="15"/>
  <c r="I42" i="15"/>
  <c r="C17" i="15"/>
  <c r="I58" i="15"/>
  <c r="M14" i="14" s="1"/>
  <c r="G78" i="15" l="1"/>
  <c r="C15" i="15"/>
  <c r="C16" i="14" s="1"/>
  <c r="E15" i="15"/>
  <c r="I76" i="15"/>
  <c r="M16" i="14" s="1"/>
  <c r="D9" i="19"/>
  <c r="D11" i="19" s="1"/>
  <c r="F5" i="19"/>
  <c r="F9" i="19" s="1"/>
  <c r="F11" i="19" s="1"/>
  <c r="G13" i="14"/>
  <c r="I71" i="15"/>
  <c r="E14" i="15"/>
  <c r="J42" i="15"/>
  <c r="C12" i="15"/>
  <c r="E12" i="15" s="1"/>
  <c r="E13" i="15"/>
  <c r="N14" i="14"/>
  <c r="D13" i="14"/>
  <c r="H42" i="15"/>
  <c r="C10" i="15"/>
  <c r="I78" i="15"/>
  <c r="F10" i="15"/>
  <c r="F11" i="14" s="1"/>
  <c r="F10" i="14" s="1"/>
  <c r="F20" i="14" s="1"/>
  <c r="D9" i="15"/>
  <c r="N15" i="14"/>
  <c r="E17" i="15"/>
  <c r="C18" i="14"/>
  <c r="M18" i="14" s="1"/>
  <c r="C13" i="14" l="1"/>
  <c r="M15" i="14"/>
  <c r="N10" i="14"/>
  <c r="D10" i="14"/>
  <c r="D20" i="14" s="1"/>
  <c r="H81" i="15"/>
  <c r="H87" i="15"/>
  <c r="N13" i="14"/>
  <c r="F9" i="15"/>
  <c r="D19" i="15"/>
  <c r="F19" i="15" s="1"/>
  <c r="C11" i="14"/>
  <c r="M11" i="14" s="1"/>
  <c r="C9" i="15"/>
  <c r="E10" i="15"/>
  <c r="G10" i="14"/>
  <c r="G20" i="14" s="1"/>
  <c r="E13" i="14"/>
  <c r="E20" i="14" s="1"/>
  <c r="L13" i="15"/>
  <c r="L14" i="14" s="1"/>
  <c r="L13" i="14" s="1"/>
  <c r="L20" i="14" s="1"/>
  <c r="M13" i="14" l="1"/>
  <c r="C10" i="14"/>
  <c r="C20" i="14" s="1"/>
  <c r="M20" i="14" s="1"/>
  <c r="N20" i="14"/>
  <c r="E9" i="15"/>
  <c r="C19" i="15"/>
  <c r="E19" i="15" s="1"/>
  <c r="I15" i="15"/>
  <c r="M10" i="14"/>
  <c r="G19" i="15" l="1"/>
  <c r="G16" i="15"/>
  <c r="G11" i="15"/>
  <c r="G18" i="15"/>
  <c r="G15" i="15"/>
  <c r="G12" i="15"/>
  <c r="G17" i="15"/>
  <c r="G14" i="15"/>
  <c r="G13" i="15"/>
  <c r="G10" i="15"/>
  <c r="G9" i="15"/>
  <c r="D47" i="10" l="1"/>
  <c r="J23" i="11"/>
  <c r="J24" i="11" s="1"/>
  <c r="K20" i="11"/>
  <c r="K19" i="11"/>
  <c r="K18" i="11"/>
  <c r="K17" i="11"/>
  <c r="K16" i="11"/>
  <c r="K15" i="11"/>
  <c r="K14" i="11"/>
  <c r="I23" i="11"/>
  <c r="I24" i="11" s="1"/>
  <c r="K13" i="11" l="1"/>
  <c r="K23" i="11" s="1"/>
  <c r="K24" i="11" s="1"/>
  <c r="H43" i="10"/>
  <c r="I43" i="10" s="1"/>
  <c r="H4" i="13" l="1"/>
  <c r="H6" i="13" l="1"/>
  <c r="H4" i="11" l="1"/>
  <c r="H41" i="10" l="1"/>
  <c r="I31" i="10" l="1"/>
  <c r="G9" i="11" l="1"/>
  <c r="E4" i="3" s="1"/>
  <c r="I13" i="13" l="1"/>
  <c r="H9" i="11"/>
  <c r="I9" i="11" s="1"/>
  <c r="I45" i="10" l="1"/>
  <c r="I24" i="9"/>
  <c r="I33" i="10" l="1"/>
  <c r="H4" i="9" l="1"/>
  <c r="I37" i="10" l="1"/>
  <c r="I16" i="9" l="1"/>
  <c r="H39" i="10" l="1"/>
  <c r="H26" i="9" l="1"/>
  <c r="E5" i="3" s="1"/>
  <c r="H29" i="10" l="1"/>
  <c r="I29" i="10" s="1"/>
  <c r="H47" i="10" l="1"/>
  <c r="E6" i="3" s="1"/>
  <c r="I27" i="10"/>
  <c r="I6" i="13" l="1"/>
  <c r="I39" i="10" l="1"/>
  <c r="I4" i="10" l="1"/>
  <c r="I41" i="10" l="1"/>
  <c r="I47" i="10" s="1"/>
  <c r="I4" i="9"/>
  <c r="I26" i="9" s="1"/>
  <c r="H16" i="13" l="1"/>
  <c r="E9" i="3" s="1"/>
  <c r="D26" i="9" l="1"/>
  <c r="E8" i="3" l="1"/>
  <c r="D9" i="3"/>
  <c r="D4" i="3" l="1"/>
  <c r="D5" i="3"/>
  <c r="F9" i="3" l="1"/>
  <c r="F5" i="3" l="1"/>
  <c r="F7" i="3"/>
  <c r="D6" i="3" l="1"/>
  <c r="F6" i="3" s="1"/>
  <c r="I4" i="11"/>
  <c r="D8" i="3" l="1"/>
  <c r="D10" i="3" s="1"/>
  <c r="E10" i="3" l="1"/>
  <c r="F4" i="3"/>
  <c r="F8" i="3" s="1"/>
  <c r="F10" i="3" s="1"/>
</calcChain>
</file>

<file path=xl/sharedStrings.xml><?xml version="1.0" encoding="utf-8"?>
<sst xmlns="http://schemas.openxmlformats.org/spreadsheetml/2006/main" count="1071" uniqueCount="322">
  <si>
    <t>비목</t>
  </si>
  <si>
    <t>1.1 인건비</t>
  </si>
  <si>
    <t>1.5 연구과제추진비</t>
  </si>
  <si>
    <t>1.6 연구수당</t>
  </si>
  <si>
    <t>2. 간접비</t>
    <phoneticPr fontId="1" type="noConversion"/>
  </si>
  <si>
    <t>예산</t>
    <phoneticPr fontId="1" type="noConversion"/>
  </si>
  <si>
    <t>잔여</t>
    <phoneticPr fontId="1" type="noConversion"/>
  </si>
  <si>
    <t xml:space="preserve"> </t>
    <phoneticPr fontId="1" type="noConversion"/>
  </si>
  <si>
    <t>1.2 연구장비ㆍ재료비</t>
    <phoneticPr fontId="1" type="noConversion"/>
  </si>
  <si>
    <t>1.3 연구활동비</t>
    <phoneticPr fontId="1" type="noConversion"/>
  </si>
  <si>
    <t>지출 내역</t>
    <phoneticPr fontId="1" type="noConversion"/>
  </si>
  <si>
    <t>국내여비</t>
    <phoneticPr fontId="1" type="noConversion"/>
  </si>
  <si>
    <t>회의비</t>
    <phoneticPr fontId="1" type="noConversion"/>
  </si>
  <si>
    <t>지출 내역</t>
    <phoneticPr fontId="1" type="noConversion"/>
  </si>
  <si>
    <t>집행일</t>
    <phoneticPr fontId="1" type="noConversion"/>
  </si>
  <si>
    <t>세부 집행액</t>
    <phoneticPr fontId="1" type="noConversion"/>
  </si>
  <si>
    <t>세부 총 집행액</t>
    <phoneticPr fontId="1" type="noConversion"/>
  </si>
  <si>
    <t>1.2 연구장비 및 재료비</t>
    <phoneticPr fontId="1" type="noConversion"/>
  </si>
  <si>
    <t>합 계</t>
    <phoneticPr fontId="1" type="noConversion"/>
  </si>
  <si>
    <t>연구개발서비스 활용비</t>
    <phoneticPr fontId="1" type="noConversion"/>
  </si>
  <si>
    <t>합 계</t>
    <phoneticPr fontId="1" type="noConversion"/>
  </si>
  <si>
    <t>소 계</t>
    <phoneticPr fontId="1" type="noConversion"/>
  </si>
  <si>
    <t>1. 직접비</t>
    <phoneticPr fontId="1" type="noConversion"/>
  </si>
  <si>
    <t>잔여금</t>
    <phoneticPr fontId="1" type="noConversion"/>
  </si>
  <si>
    <t>1.1 인건비</t>
    <phoneticPr fontId="1" type="noConversion"/>
  </si>
  <si>
    <t>참여 연구원 인건비</t>
    <phoneticPr fontId="1" type="noConversion"/>
  </si>
  <si>
    <t>1.3 연구활동비</t>
    <phoneticPr fontId="1" type="noConversion"/>
  </si>
  <si>
    <t>1.4 연구과제추진비</t>
    <phoneticPr fontId="1" type="noConversion"/>
  </si>
  <si>
    <t>2.1 간접비</t>
    <phoneticPr fontId="1" type="noConversion"/>
  </si>
  <si>
    <t>집행액 (기집행+집행예정)</t>
    <phoneticPr fontId="1" type="noConversion"/>
  </si>
  <si>
    <t>전문가 활용비</t>
    <phoneticPr fontId="1" type="noConversion"/>
  </si>
  <si>
    <t>국내외 교육비</t>
    <phoneticPr fontId="1" type="noConversion"/>
  </si>
  <si>
    <t>원고료, 통역료, 번역료</t>
    <phoneticPr fontId="1" type="noConversion"/>
  </si>
  <si>
    <t>학회, 세미나 참가비</t>
    <phoneticPr fontId="1" type="noConversion"/>
  </si>
  <si>
    <t>연구장비</t>
    <phoneticPr fontId="1" type="noConversion"/>
  </si>
  <si>
    <t>재료비</t>
    <phoneticPr fontId="1" type="noConversion"/>
  </si>
  <si>
    <t>잡자재 및 소모품비</t>
    <phoneticPr fontId="1" type="noConversion"/>
  </si>
  <si>
    <t>논문심사 및 게재료</t>
    <phoneticPr fontId="1" type="noConversion"/>
  </si>
  <si>
    <t>연구원 귀속분</t>
    <phoneticPr fontId="1" type="noConversion"/>
  </si>
  <si>
    <t>지출분</t>
    <phoneticPr fontId="1" type="noConversion"/>
  </si>
  <si>
    <t>공과금 및 세금</t>
    <phoneticPr fontId="1" type="noConversion"/>
  </si>
  <si>
    <t>사업비 변경</t>
    <phoneticPr fontId="1" type="noConversion"/>
  </si>
  <si>
    <t>인쇄, 제본, 인화</t>
    <phoneticPr fontId="1" type="noConversion"/>
  </si>
  <si>
    <t>사업비 변경</t>
    <phoneticPr fontId="1" type="noConversion"/>
  </si>
  <si>
    <t>간접비 입금</t>
    <phoneticPr fontId="1" type="noConversion"/>
  </si>
  <si>
    <t>20.04.27</t>
    <phoneticPr fontId="1" type="noConversion"/>
  </si>
  <si>
    <t>시험실 소모성 운영비</t>
    <phoneticPr fontId="1" type="noConversion"/>
  </si>
  <si>
    <t>교육훈련비</t>
    <phoneticPr fontId="1" type="noConversion"/>
  </si>
  <si>
    <t>연구기간</t>
    <phoneticPr fontId="1" type="noConversion"/>
  </si>
  <si>
    <t>2020.06.29~2021.02.28</t>
    <phoneticPr fontId="1" type="noConversion"/>
  </si>
  <si>
    <t>도서구매</t>
    <phoneticPr fontId="1" type="noConversion"/>
  </si>
  <si>
    <t>구 분</t>
  </si>
  <si>
    <t>성명</t>
  </si>
  <si>
    <t>직위</t>
  </si>
  <si>
    <t>실지급액</t>
  </si>
  <si>
    <t>참여개월</t>
  </si>
  <si>
    <t>참여율</t>
  </si>
  <si>
    <t>합 계(A×B×C/100)</t>
  </si>
  <si>
    <t>(A)</t>
  </si>
  <si>
    <t>(B)</t>
  </si>
  <si>
    <t>(%)(C)</t>
  </si>
  <si>
    <t>현금</t>
  </si>
  <si>
    <t>현물</t>
  </si>
  <si>
    <t>계</t>
  </si>
  <si>
    <t>이봉수</t>
  </si>
  <si>
    <t>수석</t>
  </si>
  <si>
    <t>강대경</t>
  </si>
  <si>
    <t>책임</t>
  </si>
  <si>
    <t>한성필</t>
  </si>
  <si>
    <t>장세훈</t>
  </si>
  <si>
    <t>선임</t>
  </si>
  <si>
    <t>송화영</t>
  </si>
  <si>
    <t>위성우</t>
  </si>
  <si>
    <t>박성하</t>
  </si>
  <si>
    <t>주임</t>
  </si>
  <si>
    <t>성호용</t>
  </si>
  <si>
    <t>유명완</t>
  </si>
  <si>
    <t>김승주</t>
  </si>
  <si>
    <t>김경아</t>
  </si>
  <si>
    <t>최세희</t>
  </si>
  <si>
    <t>안지원</t>
  </si>
  <si>
    <t>소 계</t>
  </si>
  <si>
    <t>합계</t>
  </si>
  <si>
    <t>사무용품비</t>
    <phoneticPr fontId="1" type="noConversion"/>
  </si>
  <si>
    <t>해상풍력 기술개발 세미나(20.12.17)</t>
    <phoneticPr fontId="1" type="noConversion"/>
  </si>
  <si>
    <t>사업비 종합</t>
    <phoneticPr fontId="1" type="noConversion"/>
  </si>
  <si>
    <t>6-1. 비목별 연차별 총괄</t>
    <phoneticPr fontId="1" type="noConversion"/>
  </si>
  <si>
    <t>(단위: 천원)</t>
    <phoneticPr fontId="1" type="noConversion"/>
  </si>
  <si>
    <t>비 목</t>
  </si>
  <si>
    <t>1차년도</t>
  </si>
  <si>
    <t>2차년도</t>
  </si>
  <si>
    <t>3차년도</t>
    <phoneticPr fontId="1" type="noConversion"/>
  </si>
  <si>
    <t>4차년도</t>
    <phoneticPr fontId="1" type="noConversion"/>
  </si>
  <si>
    <t xml:space="preserve">총계 </t>
  </si>
  <si>
    <t>1. 인건비</t>
  </si>
  <si>
    <t>1.1 내부인건비</t>
  </si>
  <si>
    <t>1.2 외부인건비</t>
  </si>
  <si>
    <t>2. 직접비</t>
  </si>
  <si>
    <t>3. 간접비</t>
  </si>
  <si>
    <t>4. 위탁연구개발비</t>
  </si>
  <si>
    <t>단위
(억원)</t>
    <phoneticPr fontId="1" type="noConversion"/>
  </si>
  <si>
    <t>1차년도
(6개월)</t>
    <phoneticPr fontId="1" type="noConversion"/>
  </si>
  <si>
    <t>2차년도
(9개월)</t>
    <phoneticPr fontId="1" type="noConversion"/>
  </si>
  <si>
    <t>3차년도(12개월)</t>
  </si>
  <si>
    <t>4차년도
(9개월)</t>
    <phoneticPr fontId="1" type="noConversion"/>
  </si>
  <si>
    <t>총36개월</t>
  </si>
  <si>
    <t>기간</t>
    <phoneticPr fontId="1" type="noConversion"/>
  </si>
  <si>
    <t>2020.10.01-2021.03.31</t>
    <phoneticPr fontId="1" type="noConversion"/>
  </si>
  <si>
    <t>2021.04.01-2021.12.31</t>
    <phoneticPr fontId="1" type="noConversion"/>
  </si>
  <si>
    <t>2022.01.01-2022.12.31</t>
    <phoneticPr fontId="1" type="noConversion"/>
  </si>
  <si>
    <t>2023.01.01-2023.09.30</t>
    <phoneticPr fontId="1" type="noConversion"/>
  </si>
  <si>
    <t>KIER</t>
    <phoneticPr fontId="1" type="noConversion"/>
  </si>
  <si>
    <t>해외</t>
    <phoneticPr fontId="1" type="noConversion"/>
  </si>
  <si>
    <t>기계</t>
    <phoneticPr fontId="1" type="noConversion"/>
  </si>
  <si>
    <t xml:space="preserve"> 6-2. 1차년도 연구개발비</t>
    <phoneticPr fontId="1" type="noConversion"/>
  </si>
  <si>
    <t xml:space="preserve">(1) 1차년도 비목별 총괄 </t>
    <phoneticPr fontId="1" type="noConversion"/>
  </si>
  <si>
    <t>계</t>
    <phoneticPr fontId="1" type="noConversion"/>
  </si>
  <si>
    <t>구성비
(%)</t>
    <phoneticPr fontId="1" type="noConversion"/>
  </si>
  <si>
    <t>(2) 1차년도 세부 비목별 소요명세</t>
    <phoneticPr fontId="1" type="noConversion"/>
  </si>
  <si>
    <t xml:space="preserve">가) 인건비 : </t>
    <phoneticPr fontId="1" type="noConversion"/>
  </si>
  <si>
    <t xml:space="preserve">     나) 직접비</t>
    <phoneticPr fontId="1" type="noConversion"/>
  </si>
  <si>
    <t>(단위:천원)</t>
    <phoneticPr fontId="32" type="noConversion"/>
  </si>
  <si>
    <t>No</t>
    <phoneticPr fontId="1" type="noConversion"/>
  </si>
  <si>
    <t>세 목</t>
    <phoneticPr fontId="1" type="noConversion"/>
  </si>
  <si>
    <t>내 용</t>
    <phoneticPr fontId="1" type="noConversion"/>
  </si>
  <si>
    <t>현금</t>
    <phoneticPr fontId="1" type="noConversion"/>
  </si>
  <si>
    <t>현물</t>
    <phoneticPr fontId="1" type="noConversion"/>
  </si>
  <si>
    <t>소계</t>
    <phoneticPr fontId="1" type="noConversion"/>
  </si>
  <si>
    <t>단가</t>
    <phoneticPr fontId="1" type="noConversion"/>
  </si>
  <si>
    <t>횟수</t>
    <phoneticPr fontId="1" type="noConversion"/>
  </si>
  <si>
    <t>합계</t>
    <phoneticPr fontId="1" type="noConversion"/>
  </si>
  <si>
    <t>연구장비 및 재료비</t>
    <phoneticPr fontId="1" type="noConversion"/>
  </si>
  <si>
    <t>전력계통 재료비</t>
    <phoneticPr fontId="1" type="noConversion"/>
  </si>
  <si>
    <t>소모성 및 공구류</t>
    <phoneticPr fontId="1" type="noConversion"/>
  </si>
  <si>
    <t>소 계</t>
    <phoneticPr fontId="32" type="noConversion"/>
  </si>
  <si>
    <t>연구활동비</t>
    <phoneticPr fontId="1" type="noConversion"/>
  </si>
  <si>
    <t>기술정보수집비-국산부품 표준화를 위한 부품 구매원현황 및 구매원별 재원 조사(소모성 부품,  케이블류)</t>
    <phoneticPr fontId="1" type="noConversion"/>
  </si>
  <si>
    <t>표준화요구항목도출</t>
    <phoneticPr fontId="1" type="noConversion"/>
  </si>
  <si>
    <t>기술표준세미나 원고료</t>
    <phoneticPr fontId="1" type="noConversion"/>
  </si>
  <si>
    <t>전문가활용비(회의수당, 여비)</t>
  </si>
  <si>
    <t>(25 만원 x 6 人)</t>
  </si>
  <si>
    <t>문헌구입비</t>
  </si>
  <si>
    <t>국제표준, ASME, JIS등</t>
    <phoneticPr fontId="1" type="noConversion"/>
  </si>
  <si>
    <t>기술정보수집비</t>
  </si>
  <si>
    <t>복사, 인쇄비</t>
  </si>
  <si>
    <t>웹데이터베이스 S/W</t>
    <phoneticPr fontId="1" type="noConversion"/>
  </si>
  <si>
    <t>부품소재 표준화 활동비 및 세미나</t>
    <phoneticPr fontId="1" type="noConversion"/>
  </si>
  <si>
    <t>회의및기술세미나장소사용료</t>
    <phoneticPr fontId="1" type="noConversion"/>
  </si>
  <si>
    <t>학회세미나참가비</t>
  </si>
  <si>
    <t>특허및표준정보조사비</t>
  </si>
  <si>
    <t>교육훈련비(시험검사, 인증)</t>
    <phoneticPr fontId="1" type="noConversion"/>
  </si>
  <si>
    <t>연구과제
추진비</t>
    <phoneticPr fontId="1" type="noConversion"/>
  </si>
  <si>
    <t>국내여비</t>
  </si>
  <si>
    <t>사무용품비(토너)</t>
    <phoneticPr fontId="1" type="noConversion"/>
  </si>
  <si>
    <t>회의비 (식대, 다과 등)</t>
  </si>
  <si>
    <t>직접비 합계</t>
    <phoneticPr fontId="32" type="noConversion"/>
  </si>
  <si>
    <t>3. 간접비</t>
    <phoneticPr fontId="1" type="noConversion"/>
  </si>
  <si>
    <t>17 % 금액</t>
    <phoneticPr fontId="1" type="noConversion"/>
  </si>
  <si>
    <t>NO</t>
    <phoneticPr fontId="32" type="noConversion"/>
  </si>
  <si>
    <t>금 액</t>
    <phoneticPr fontId="1" type="noConversion"/>
  </si>
  <si>
    <t>간접비
(직접비 현금의 17 % 이하)</t>
    <phoneticPr fontId="32" type="noConversion"/>
  </si>
  <si>
    <t>연구지원비
- 기관 공통지원경비</t>
    <phoneticPr fontId="1" type="noConversion"/>
  </si>
  <si>
    <t>연구실안전관리비</t>
    <phoneticPr fontId="1" type="noConversion"/>
  </si>
  <si>
    <t>간접비 합계</t>
    <phoneticPr fontId="32" type="noConversion"/>
  </si>
  <si>
    <t>풍력발전용 부품소재 웹사이트 구축</t>
    <phoneticPr fontId="1" type="noConversion"/>
  </si>
  <si>
    <t>사무용품(김해성 기안)</t>
    <phoneticPr fontId="1" type="noConversion"/>
  </si>
  <si>
    <t>공구류(김해성)</t>
    <phoneticPr fontId="1" type="noConversion"/>
  </si>
  <si>
    <t>21.01.12</t>
    <phoneticPr fontId="1" type="noConversion"/>
  </si>
  <si>
    <t>시험인증서비스 기술용역</t>
    <phoneticPr fontId="1" type="noConversion"/>
  </si>
  <si>
    <t>21.01.14</t>
    <phoneticPr fontId="1" type="noConversion"/>
  </si>
  <si>
    <t>참여연구원</t>
    <phoneticPr fontId="1" type="noConversion"/>
  </si>
  <si>
    <t>기본연봉</t>
    <phoneticPr fontId="1" type="noConversion"/>
  </si>
  <si>
    <t>월급</t>
    <phoneticPr fontId="1" type="noConversion"/>
  </si>
  <si>
    <t>참여율</t>
    <phoneticPr fontId="1" type="noConversion"/>
  </si>
  <si>
    <t>1~3월 지급액</t>
    <phoneticPr fontId="1" type="noConversion"/>
  </si>
  <si>
    <t>4~6월 지급액</t>
    <phoneticPr fontId="1" type="noConversion"/>
  </si>
  <si>
    <t>구분</t>
    <phoneticPr fontId="1" type="noConversion"/>
  </si>
  <si>
    <t>월 지급액(원)</t>
    <phoneticPr fontId="1" type="noConversion"/>
  </si>
  <si>
    <t>기계기술센터</t>
    <phoneticPr fontId="1" type="noConversion"/>
  </si>
  <si>
    <t>해외인증센터</t>
    <phoneticPr fontId="1" type="noConversion"/>
  </si>
  <si>
    <t>표준구매</t>
    <phoneticPr fontId="1" type="noConversion"/>
  </si>
  <si>
    <t>ASTM E 18-20</t>
    <phoneticPr fontId="1" type="noConversion"/>
  </si>
  <si>
    <t>21.02.17</t>
    <phoneticPr fontId="1" type="noConversion"/>
  </si>
  <si>
    <t>21.02.18</t>
    <phoneticPr fontId="1" type="noConversion"/>
  </si>
  <si>
    <t>KS핸드북(기계요소)</t>
    <phoneticPr fontId="1" type="noConversion"/>
  </si>
  <si>
    <t>정밀저울_송화영</t>
    <phoneticPr fontId="1" type="noConversion"/>
  </si>
  <si>
    <t>21.04.21</t>
    <phoneticPr fontId="1" type="noConversion"/>
  </si>
  <si>
    <t>오일물성 측정기</t>
    <phoneticPr fontId="1" type="noConversion"/>
  </si>
  <si>
    <t>토크센서</t>
    <phoneticPr fontId="1" type="noConversion"/>
  </si>
  <si>
    <t>30톤 유압그립_나엘리</t>
    <phoneticPr fontId="1" type="noConversion"/>
  </si>
  <si>
    <t>21.04.27</t>
    <phoneticPr fontId="1" type="noConversion"/>
  </si>
  <si>
    <t>유압제어 SW_나엘리</t>
    <phoneticPr fontId="1" type="noConversion"/>
  </si>
  <si>
    <t>도금두께측정기</t>
    <phoneticPr fontId="1" type="noConversion"/>
  </si>
  <si>
    <t>21.04.27</t>
    <phoneticPr fontId="1" type="noConversion"/>
  </si>
  <si>
    <t>나사검사용 지그_나엘리</t>
    <phoneticPr fontId="1" type="noConversion"/>
  </si>
  <si>
    <t>고장전류 교육_강대경_210428</t>
    <phoneticPr fontId="1" type="noConversion"/>
  </si>
  <si>
    <t>21.04.28</t>
    <phoneticPr fontId="1" type="noConversion"/>
  </si>
  <si>
    <t>SINAMICS_강대경_210524</t>
    <phoneticPr fontId="1" type="noConversion"/>
  </si>
  <si>
    <t>21.05.26</t>
    <phoneticPr fontId="1" type="noConversion"/>
  </si>
  <si>
    <t>04/13일(강대경)</t>
    <phoneticPr fontId="1" type="noConversion"/>
  </si>
  <si>
    <t>21.5.10</t>
    <phoneticPr fontId="1" type="noConversion"/>
  </si>
  <si>
    <t>동력특성평가장비</t>
    <phoneticPr fontId="1" type="noConversion"/>
  </si>
  <si>
    <t>21.05.12</t>
    <phoneticPr fontId="1" type="noConversion"/>
  </si>
  <si>
    <t>장수옥(군포)</t>
    <phoneticPr fontId="1" type="noConversion"/>
  </si>
  <si>
    <t>챔버덮개</t>
    <phoneticPr fontId="1" type="noConversion"/>
  </si>
  <si>
    <t>21.05.20</t>
    <phoneticPr fontId="1" type="noConversion"/>
  </si>
  <si>
    <t>0416(강대경 외)</t>
    <phoneticPr fontId="1" type="noConversion"/>
  </si>
  <si>
    <t>7~9월 지급액</t>
    <phoneticPr fontId="1" type="noConversion"/>
  </si>
  <si>
    <t>21.04~21.06 인건비</t>
    <phoneticPr fontId="1" type="noConversion"/>
  </si>
  <si>
    <t>21.07.15</t>
    <phoneticPr fontId="1" type="noConversion"/>
  </si>
  <si>
    <t>04/13일(김경아)</t>
    <phoneticPr fontId="1" type="noConversion"/>
  </si>
  <si>
    <t>05/06(강대경 외)</t>
    <phoneticPr fontId="1" type="noConversion"/>
  </si>
  <si>
    <t>21.05.27</t>
    <phoneticPr fontId="1" type="noConversion"/>
  </si>
  <si>
    <t>05/18(강대경 외)</t>
    <phoneticPr fontId="1" type="noConversion"/>
  </si>
  <si>
    <t>21.06.14</t>
    <phoneticPr fontId="1" type="noConversion"/>
  </si>
  <si>
    <t>06/03(강대경 외)</t>
    <phoneticPr fontId="1" type="noConversion"/>
  </si>
  <si>
    <t>21.06.29</t>
    <phoneticPr fontId="1" type="noConversion"/>
  </si>
  <si>
    <t>인덕활어회</t>
    <phoneticPr fontId="1" type="noConversion"/>
  </si>
  <si>
    <t>21.05.28</t>
    <phoneticPr fontId="1" type="noConversion"/>
  </si>
  <si>
    <t>21.06.03</t>
    <phoneticPr fontId="1" type="noConversion"/>
  </si>
  <si>
    <t>대구 커피팀버</t>
    <phoneticPr fontId="1" type="noConversion"/>
  </si>
  <si>
    <t>대구 연지곤지</t>
    <phoneticPr fontId="1" type="noConversion"/>
  </si>
  <si>
    <t>세븐일레븐</t>
    <phoneticPr fontId="1" type="noConversion"/>
  </si>
  <si>
    <t>21.06.04</t>
    <phoneticPr fontId="1" type="noConversion"/>
  </si>
  <si>
    <t>커피집단</t>
    <phoneticPr fontId="1" type="noConversion"/>
  </si>
  <si>
    <t>장인의집_제주</t>
    <phoneticPr fontId="1" type="noConversion"/>
  </si>
  <si>
    <t>21.06.08</t>
    <phoneticPr fontId="1" type="noConversion"/>
  </si>
  <si>
    <t>06/16(송화영 외)</t>
    <phoneticPr fontId="1" type="noConversion"/>
  </si>
  <si>
    <t>21.07.19</t>
    <phoneticPr fontId="1" type="noConversion"/>
  </si>
  <si>
    <t>사무용품(강대경)</t>
    <phoneticPr fontId="1" type="noConversion"/>
  </si>
  <si>
    <t>21.07.20</t>
    <phoneticPr fontId="1" type="noConversion"/>
  </si>
  <si>
    <t>시리얼 케이블 외</t>
    <phoneticPr fontId="1" type="noConversion"/>
  </si>
  <si>
    <t>21.07.21</t>
    <phoneticPr fontId="1" type="noConversion"/>
  </si>
  <si>
    <t>06/22(강대경 외)</t>
    <phoneticPr fontId="1" type="noConversion"/>
  </si>
  <si>
    <t>21.08.02</t>
    <phoneticPr fontId="1" type="noConversion"/>
  </si>
  <si>
    <t>강대경</t>
    <phoneticPr fontId="1" type="noConversion"/>
  </si>
  <si>
    <t>책임</t>
    <phoneticPr fontId="1" type="noConversion"/>
  </si>
  <si>
    <t>이봉수</t>
    <phoneticPr fontId="1" type="noConversion"/>
  </si>
  <si>
    <t>박완규</t>
    <phoneticPr fontId="1" type="noConversion"/>
  </si>
  <si>
    <t>수석</t>
    <phoneticPr fontId="1" type="noConversion"/>
  </si>
  <si>
    <t>한성필</t>
    <phoneticPr fontId="1" type="noConversion"/>
  </si>
  <si>
    <t>위성우</t>
    <phoneticPr fontId="1" type="noConversion"/>
  </si>
  <si>
    <t>나엘리</t>
    <phoneticPr fontId="1" type="noConversion"/>
  </si>
  <si>
    <t>성기령</t>
    <phoneticPr fontId="1" type="noConversion"/>
  </si>
  <si>
    <t>소비전력계</t>
    <phoneticPr fontId="1" type="noConversion"/>
  </si>
  <si>
    <t>센서류(온도,압력,유량)</t>
    <phoneticPr fontId="1" type="noConversion"/>
  </si>
  <si>
    <t>데이터취득 프로그램(Labview)</t>
    <phoneticPr fontId="1" type="noConversion"/>
  </si>
  <si>
    <t>전력계통 재료비</t>
    <phoneticPr fontId="1" type="noConversion"/>
  </si>
  <si>
    <t>소모성 및 공구류</t>
    <phoneticPr fontId="1" type="noConversion"/>
  </si>
  <si>
    <t>데이터취득SW</t>
    <phoneticPr fontId="1" type="noConversion"/>
  </si>
  <si>
    <t>데이터취득SW</t>
    <phoneticPr fontId="1" type="noConversion"/>
  </si>
  <si>
    <t>5차년도</t>
    <phoneticPr fontId="1" type="noConversion"/>
  </si>
  <si>
    <t>2.2 연구재료비</t>
    <phoneticPr fontId="1" type="noConversion"/>
  </si>
  <si>
    <t>2.1 연구시설․장비</t>
    <phoneticPr fontId="1" type="noConversion"/>
  </si>
  <si>
    <t>2.3 연구활동비</t>
    <phoneticPr fontId="1" type="noConversion"/>
  </si>
  <si>
    <t>2.4 연구수당</t>
    <phoneticPr fontId="1" type="noConversion"/>
  </si>
  <si>
    <t>2.4 연구수당</t>
    <phoneticPr fontId="1" type="noConversion"/>
  </si>
  <si>
    <t>연구활동비</t>
    <phoneticPr fontId="1" type="noConversion"/>
  </si>
  <si>
    <t>국외여비</t>
    <phoneticPr fontId="1" type="noConversion"/>
  </si>
  <si>
    <t>회의비</t>
    <phoneticPr fontId="1" type="noConversion"/>
  </si>
  <si>
    <t>21.10.08(강대경)</t>
    <phoneticPr fontId="1" type="noConversion"/>
  </si>
  <si>
    <t>21.11.02</t>
    <phoneticPr fontId="1" type="noConversion"/>
  </si>
  <si>
    <t>고지연</t>
    <phoneticPr fontId="1" type="noConversion"/>
  </si>
  <si>
    <t>21.11.11(강대경)</t>
    <phoneticPr fontId="1" type="noConversion"/>
  </si>
  <si>
    <t>21.12.01</t>
    <phoneticPr fontId="1" type="noConversion"/>
  </si>
  <si>
    <t>강대경</t>
    <phoneticPr fontId="1" type="noConversion"/>
  </si>
  <si>
    <t>21.12.10(강대경)</t>
    <phoneticPr fontId="1" type="noConversion"/>
  </si>
  <si>
    <t>21.12.21(도서)</t>
    <phoneticPr fontId="1" type="noConversion"/>
  </si>
  <si>
    <t>21.12.24</t>
    <phoneticPr fontId="1" type="noConversion"/>
  </si>
  <si>
    <t>고지연</t>
    <phoneticPr fontId="1" type="noConversion"/>
  </si>
  <si>
    <t>21.12.22(강대경)</t>
    <phoneticPr fontId="1" type="noConversion"/>
  </si>
  <si>
    <t>21.12.27</t>
    <phoneticPr fontId="1" type="noConversion"/>
  </si>
  <si>
    <t>강대경</t>
    <phoneticPr fontId="1" type="noConversion"/>
  </si>
  <si>
    <t>21.11.02(강대경)</t>
    <phoneticPr fontId="1" type="noConversion"/>
  </si>
  <si>
    <t>21.11.10(강대경)</t>
    <phoneticPr fontId="1" type="noConversion"/>
  </si>
  <si>
    <t>21.11.10</t>
    <phoneticPr fontId="1" type="noConversion"/>
  </si>
  <si>
    <t>21.12.03(강대경)</t>
    <phoneticPr fontId="1" type="noConversion"/>
  </si>
  <si>
    <t>21.12.29</t>
    <phoneticPr fontId="1" type="noConversion"/>
  </si>
  <si>
    <t>21.07~21.12, 6개월</t>
    <phoneticPr fontId="1" type="noConversion"/>
  </si>
  <si>
    <t>22.01.05</t>
    <phoneticPr fontId="1" type="noConversion"/>
  </si>
  <si>
    <t>히트펌프시스템 기술조사</t>
    <phoneticPr fontId="1" type="noConversion"/>
  </si>
  <si>
    <t>22.01.14</t>
    <phoneticPr fontId="1" type="noConversion"/>
  </si>
  <si>
    <t>강대경</t>
    <phoneticPr fontId="1" type="noConversion"/>
  </si>
  <si>
    <t>ASHRAE 135.1</t>
    <phoneticPr fontId="1" type="noConversion"/>
  </si>
  <si>
    <t>22.01.18</t>
    <phoneticPr fontId="1" type="noConversion"/>
  </si>
  <si>
    <t>강대경</t>
    <phoneticPr fontId="1" type="noConversion"/>
  </si>
  <si>
    <t>DC 파워 어댑터</t>
    <phoneticPr fontId="1" type="noConversion"/>
  </si>
  <si>
    <t>22.01.21</t>
    <phoneticPr fontId="1" type="noConversion"/>
  </si>
  <si>
    <t>bacnet controller</t>
    <phoneticPr fontId="1" type="noConversion"/>
  </si>
  <si>
    <t xml:space="preserve">강대경 </t>
    <phoneticPr fontId="1" type="noConversion"/>
  </si>
  <si>
    <t>22.01.12(이봉수)</t>
    <phoneticPr fontId="1" type="noConversion"/>
  </si>
  <si>
    <t>22.01.27</t>
    <phoneticPr fontId="1" type="noConversion"/>
  </si>
  <si>
    <t>공조시스템 데이터통신 분석 용역</t>
    <phoneticPr fontId="1" type="noConversion"/>
  </si>
  <si>
    <t>22.02.03</t>
    <phoneticPr fontId="1" type="noConversion"/>
  </si>
  <si>
    <t>강대경</t>
    <phoneticPr fontId="1" type="noConversion"/>
  </si>
  <si>
    <t>22.01.05(강대경)</t>
    <phoneticPr fontId="1" type="noConversion"/>
  </si>
  <si>
    <t>22.02.15</t>
    <phoneticPr fontId="1" type="noConversion"/>
  </si>
  <si>
    <t>22.01.17(이봉수)</t>
    <phoneticPr fontId="1" type="noConversion"/>
  </si>
  <si>
    <t>ASHRAE 135.1 분석 용역</t>
    <phoneticPr fontId="1" type="noConversion"/>
  </si>
  <si>
    <t>22.02.23</t>
    <phoneticPr fontId="1" type="noConversion"/>
  </si>
  <si>
    <t>공조시스템 시험평가용 BACnet SW</t>
    <phoneticPr fontId="1" type="noConversion"/>
  </si>
  <si>
    <t>22.02.03(이봉수)</t>
    <phoneticPr fontId="1" type="noConversion"/>
  </si>
  <si>
    <t>22.03.02</t>
    <phoneticPr fontId="1" type="noConversion"/>
  </si>
  <si>
    <t>비목 변경</t>
    <phoneticPr fontId="1" type="noConversion"/>
  </si>
  <si>
    <t>연구활동비 증액(7,700,000+5,225,000)</t>
    <phoneticPr fontId="1" type="noConversion"/>
  </si>
  <si>
    <t>22.02.22(강대경)</t>
    <phoneticPr fontId="1" type="noConversion"/>
  </si>
  <si>
    <t>22.03.16</t>
    <phoneticPr fontId="1" type="noConversion"/>
  </si>
  <si>
    <t>22.02.16(이봉수)</t>
    <phoneticPr fontId="1" type="noConversion"/>
  </si>
  <si>
    <t>22.01~22.04, 4개월</t>
    <phoneticPr fontId="1" type="noConversion"/>
  </si>
  <si>
    <t>22.04.12</t>
    <phoneticPr fontId="1" type="noConversion"/>
  </si>
  <si>
    <t>22.03.24</t>
    <phoneticPr fontId="1" type="noConversion"/>
  </si>
  <si>
    <t>Bacnet AI 모듈</t>
    <phoneticPr fontId="1" type="noConversion"/>
  </si>
  <si>
    <t>22.04.12</t>
    <phoneticPr fontId="1" type="noConversion"/>
  </si>
  <si>
    <t>나사 탭 가공</t>
    <phoneticPr fontId="1" type="noConversion"/>
  </si>
  <si>
    <t>22.04.13</t>
    <phoneticPr fontId="1" type="noConversion"/>
  </si>
  <si>
    <t>멀티미터 외</t>
    <phoneticPr fontId="1" type="noConversion"/>
  </si>
  <si>
    <t>22.04.20</t>
    <phoneticPr fontId="1" type="noConversion"/>
  </si>
  <si>
    <t>시리얼 케이블</t>
    <phoneticPr fontId="1" type="noConversion"/>
  </si>
  <si>
    <t>22.04.20</t>
    <phoneticPr fontId="1" type="noConversion"/>
  </si>
  <si>
    <t>배성훈</t>
    <phoneticPr fontId="1" type="noConversion"/>
  </si>
  <si>
    <t>줄자 외</t>
    <phoneticPr fontId="1" type="noConversion"/>
  </si>
  <si>
    <t>22.04.27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</si>
</sst>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#,##0_ ;[Red]\-#,##0\ "/>
    <numFmt numFmtId="177" formatCode="0_ "/>
    <numFmt numFmtId="178" formatCode="#,##0_ "/>
    <numFmt numFmtId="179" formatCode="0.0%"/>
    <numFmt numFmtId="180" formatCode="&quot;₩&quot;#,##0_);[Red]\(&quot;₩&quot;#,##0\)"/>
  </numFmts>
  <fonts count="5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휴먼둥근헤드라인"/>
      <family val="1"/>
      <charset val="129"/>
    </font>
    <font>
      <sz val="12"/>
      <color theme="1"/>
      <name val="휴먼둥근헤드라인"/>
      <family val="1"/>
      <charset val="129"/>
    </font>
    <font>
      <sz val="10"/>
      <color theme="1"/>
      <name val="휴먼둥근헤드라인"/>
      <family val="1"/>
      <charset val="129"/>
    </font>
    <font>
      <sz val="10"/>
      <color rgb="FF0070C0"/>
      <name val="휴먼둥근헤드라인"/>
      <family val="1"/>
      <charset val="129"/>
    </font>
    <font>
      <sz val="12"/>
      <color theme="5" tint="-0.249977111117893"/>
      <name val="휴먼둥근헤드라인"/>
      <family val="1"/>
      <charset val="129"/>
    </font>
    <font>
      <sz val="11"/>
      <color theme="5" tint="-0.249977111117893"/>
      <name val="휴먼둥근헤드라인"/>
      <family val="1"/>
      <charset val="129"/>
    </font>
    <font>
      <sz val="10"/>
      <color theme="5" tint="-0.249977111117893"/>
      <name val="휴먼둥근헤드라인"/>
      <family val="1"/>
      <charset val="129"/>
    </font>
    <font>
      <sz val="12"/>
      <color theme="4" tint="-0.249977111117893"/>
      <name val="휴먼둥근헤드라인"/>
      <family val="1"/>
      <charset val="129"/>
    </font>
    <font>
      <sz val="11"/>
      <color theme="4"/>
      <name val="휴먼둥근헤드라인"/>
      <family val="1"/>
      <charset val="129"/>
    </font>
    <font>
      <sz val="12"/>
      <color theme="3"/>
      <name val="휴먼둥근헤드라인"/>
      <family val="1"/>
      <charset val="129"/>
    </font>
    <font>
      <sz val="11"/>
      <color theme="5" tint="-0.249977111117893"/>
      <name val="맑은 고딕"/>
      <family val="2"/>
      <charset val="129"/>
      <scheme val="minor"/>
    </font>
    <font>
      <sz val="10"/>
      <color theme="4" tint="-0.499984740745262"/>
      <name val="휴먼둥근헤드라인"/>
      <family val="1"/>
      <charset val="129"/>
    </font>
    <font>
      <sz val="11"/>
      <color theme="7" tint="-0.249977111117893"/>
      <name val="휴먼둥근헤드라인"/>
      <family val="1"/>
      <charset val="129"/>
    </font>
    <font>
      <sz val="10"/>
      <color theme="7" tint="-0.249977111117893"/>
      <name val="휴먼둥근헤드라인"/>
      <family val="1"/>
      <charset val="129"/>
    </font>
    <font>
      <sz val="11"/>
      <color theme="4" tint="-0.249977111117893"/>
      <name val="휴먼둥근헤드라인"/>
      <family val="1"/>
      <charset val="129"/>
    </font>
    <font>
      <sz val="12"/>
      <color rgb="FF0070C0"/>
      <name val="휴먼둥근헤드라인"/>
      <family val="1"/>
      <charset val="129"/>
    </font>
    <font>
      <sz val="10"/>
      <name val="휴먼둥근헤드라인"/>
      <family val="1"/>
      <charset val="129"/>
    </font>
    <font>
      <sz val="11"/>
      <color rgb="FF0070C0"/>
      <name val="휴먼둥근헤드라인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휴먼둥근헤드라인"/>
      <family val="1"/>
      <charset val="129"/>
    </font>
    <font>
      <sz val="11"/>
      <color theme="3"/>
      <name val="휴먼둥근헤드라인"/>
      <family val="1"/>
      <charset val="129"/>
    </font>
    <font>
      <sz val="11"/>
      <color rgb="FF000000"/>
      <name val="맑은 고딕"/>
      <family val="3"/>
      <charset val="129"/>
      <scheme val="minor"/>
    </font>
    <font>
      <b/>
      <sz val="10.5"/>
      <color rgb="FF000000"/>
      <name val="맑은 고딕"/>
      <family val="3"/>
      <charset val="129"/>
      <scheme val="minor"/>
    </font>
    <font>
      <sz val="20"/>
      <color theme="1"/>
      <name val="HY헤드라인M"/>
      <family val="1"/>
      <charset val="129"/>
    </font>
    <font>
      <sz val="12"/>
      <color theme="1"/>
      <name val="HY헤드라인M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굴림"/>
      <family val="3"/>
      <charset val="129"/>
    </font>
    <font>
      <u/>
      <sz val="20"/>
      <color theme="1"/>
      <name val="HY헤드라인M"/>
      <family val="1"/>
      <charset val="129"/>
    </font>
    <font>
      <sz val="14"/>
      <color theme="1"/>
      <name val="맑은 고딕"/>
      <family val="3"/>
      <charset val="129"/>
      <scheme val="minor"/>
    </font>
    <font>
      <sz val="16"/>
      <color theme="1"/>
      <name val="휴먼모음T"/>
      <family val="1"/>
      <charset val="129"/>
    </font>
    <font>
      <sz val="8"/>
      <name val="돋움"/>
      <family val="3"/>
      <charset val="129"/>
    </font>
    <font>
      <sz val="12"/>
      <color theme="1"/>
      <name val="휴먼모음T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rgb="FF7030A0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11"/>
      <color rgb="FF7030A0"/>
      <name val="맑은 고딕"/>
      <family val="2"/>
      <charset val="129"/>
      <scheme val="minor"/>
    </font>
    <font>
      <sz val="12"/>
      <color rgb="FF7030A0"/>
      <name val="휴먼모음T"/>
      <family val="1"/>
      <charset val="129"/>
    </font>
    <font>
      <sz val="12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7030A0"/>
      <name val="돋움"/>
      <family val="3"/>
      <charset val="129"/>
    </font>
    <font>
      <sz val="12"/>
      <name val="맑은 고딕"/>
      <family val="3"/>
      <charset val="129"/>
      <scheme val="minor"/>
    </font>
    <font>
      <sz val="11"/>
      <name val="휴먼모음T"/>
      <family val="1"/>
      <charset val="129"/>
    </font>
    <font>
      <sz val="16"/>
      <color theme="1"/>
      <name val="HY헤드라인M"/>
      <family val="1"/>
      <charset val="129"/>
    </font>
    <font>
      <b/>
      <u/>
      <sz val="14"/>
      <name val="돋움"/>
      <family val="3"/>
      <charset val="129"/>
    </font>
    <font>
      <sz val="11"/>
      <color theme="1"/>
      <name val="휴먼모음T"/>
      <family val="1"/>
      <charset val="129"/>
    </font>
    <font>
      <sz val="12"/>
      <name val="HY헤드라인M"/>
      <family val="1"/>
      <charset val="129"/>
    </font>
    <font>
      <b/>
      <sz val="12"/>
      <color theme="7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나눔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hair">
        <color indexed="64"/>
      </right>
      <top style="medium">
        <color auto="1"/>
      </top>
      <bottom/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52" fillId="0" borderId="0" applyFont="0" applyFill="0" applyBorder="0" applyAlignment="0" applyProtection="0">
      <alignment vertical="center"/>
    </xf>
  </cellStyleXfs>
  <cellXfs count="4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justify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vertical="center" wrapText="1"/>
    </xf>
    <xf numFmtId="38" fontId="6" fillId="0" borderId="1" xfId="0" applyNumberFormat="1" applyFont="1" applyBorder="1" applyAlignment="1">
      <alignment horizontal="center" vertical="center" wrapText="1"/>
    </xf>
    <xf numFmtId="38" fontId="7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38" fontId="6" fillId="0" borderId="8" xfId="0" applyNumberFormat="1" applyFont="1" applyBorder="1" applyAlignment="1">
      <alignment horizontal="center" vertical="center" wrapText="1"/>
    </xf>
    <xf numFmtId="38" fontId="2" fillId="0" borderId="8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8" fontId="9" fillId="0" borderId="1" xfId="0" applyNumberFormat="1" applyFont="1" applyBorder="1" applyAlignment="1">
      <alignment horizontal="center" vertical="center" wrapText="1"/>
    </xf>
    <xf numFmtId="38" fontId="11" fillId="0" borderId="8" xfId="0" applyNumberFormat="1" applyFont="1" applyBorder="1" applyAlignment="1">
      <alignment horizontal="center" vertical="center" wrapText="1"/>
    </xf>
    <xf numFmtId="38" fontId="8" fillId="0" borderId="1" xfId="0" applyNumberFormat="1" applyFont="1" applyBorder="1" applyAlignment="1">
      <alignment horizontal="right" vertical="center" wrapText="1"/>
    </xf>
    <xf numFmtId="38" fontId="8" fillId="0" borderId="2" xfId="0" applyNumberFormat="1" applyFont="1" applyBorder="1" applyAlignment="1">
      <alignment horizontal="right" vertical="center" wrapText="1"/>
    </xf>
    <xf numFmtId="0" fontId="12" fillId="0" borderId="0" xfId="0" applyFont="1">
      <alignment vertical="center"/>
    </xf>
    <xf numFmtId="0" fontId="3" fillId="0" borderId="8" xfId="0" applyFont="1" applyBorder="1" applyAlignment="1">
      <alignment horizontal="center" vertical="center" wrapText="1"/>
    </xf>
    <xf numFmtId="38" fontId="13" fillId="0" borderId="1" xfId="0" applyNumberFormat="1" applyFont="1" applyBorder="1" applyAlignment="1">
      <alignment horizontal="right" vertical="center" wrapText="1"/>
    </xf>
    <xf numFmtId="38" fontId="13" fillId="0" borderId="2" xfId="0" applyNumberFormat="1" applyFont="1" applyBorder="1" applyAlignment="1">
      <alignment horizontal="right" vertical="center" wrapText="1"/>
    </xf>
    <xf numFmtId="38" fontId="13" fillId="0" borderId="8" xfId="0" applyNumberFormat="1" applyFont="1" applyBorder="1" applyAlignment="1">
      <alignment horizontal="right" vertical="center" wrapText="1"/>
    </xf>
    <xf numFmtId="38" fontId="5" fillId="0" borderId="1" xfId="0" applyNumberFormat="1" applyFont="1" applyBorder="1" applyAlignment="1">
      <alignment horizontal="right" vertical="center" wrapText="1"/>
    </xf>
    <xf numFmtId="38" fontId="14" fillId="0" borderId="2" xfId="0" applyNumberFormat="1" applyFont="1" applyBorder="1" applyAlignment="1">
      <alignment horizontal="center" vertical="center" wrapText="1"/>
    </xf>
    <xf numFmtId="38" fontId="15" fillId="0" borderId="2" xfId="0" applyNumberFormat="1" applyFont="1" applyBorder="1" applyAlignment="1">
      <alignment horizontal="right" vertical="center" wrapText="1"/>
    </xf>
    <xf numFmtId="38" fontId="0" fillId="0" borderId="0" xfId="0" applyNumberFormat="1">
      <alignment vertical="center"/>
    </xf>
    <xf numFmtId="38" fontId="0" fillId="0" borderId="0" xfId="0" applyNumberForma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 wrapText="1"/>
    </xf>
    <xf numFmtId="38" fontId="17" fillId="0" borderId="8" xfId="0" applyNumberFormat="1" applyFont="1" applyBorder="1" applyAlignment="1">
      <alignment horizontal="right" vertical="center" wrapText="1"/>
    </xf>
    <xf numFmtId="38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38" fontId="18" fillId="0" borderId="1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38" fontId="17" fillId="0" borderId="1" xfId="0" applyNumberFormat="1" applyFont="1" applyBorder="1" applyAlignment="1">
      <alignment horizontal="center" vertical="center" wrapText="1"/>
    </xf>
    <xf numFmtId="38" fontId="14" fillId="0" borderId="9" xfId="0" applyNumberFormat="1" applyFont="1" applyBorder="1" applyAlignment="1">
      <alignment horizontal="center" vertical="center" wrapText="1"/>
    </xf>
    <xf numFmtId="38" fontId="13" fillId="0" borderId="9" xfId="0" applyNumberFormat="1" applyFont="1" applyBorder="1" applyAlignment="1">
      <alignment horizontal="right" vertical="center" wrapText="1"/>
    </xf>
    <xf numFmtId="38" fontId="15" fillId="0" borderId="9" xfId="0" applyNumberFormat="1" applyFont="1" applyBorder="1" applyAlignment="1">
      <alignment horizontal="right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176" fontId="19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38" fontId="4" fillId="0" borderId="2" xfId="0" applyNumberFormat="1" applyFont="1" applyBorder="1" applyAlignment="1">
      <alignment horizontal="center" vertical="center" wrapText="1"/>
    </xf>
    <xf numFmtId="38" fontId="19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176" fontId="17" fillId="0" borderId="1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horizontal="center" vertical="center" wrapText="1"/>
    </xf>
    <xf numFmtId="38" fontId="21" fillId="0" borderId="1" xfId="0" applyNumberFormat="1" applyFont="1" applyBorder="1" applyAlignment="1">
      <alignment horizontal="center" vertical="center" wrapText="1"/>
    </xf>
    <xf numFmtId="38" fontId="16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38" fontId="4" fillId="0" borderId="2" xfId="0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38" fontId="19" fillId="0" borderId="2" xfId="0" applyNumberFormat="1" applyFont="1" applyBorder="1" applyAlignment="1">
      <alignment horizontal="center" vertical="center" wrapText="1"/>
    </xf>
    <xf numFmtId="176" fontId="16" fillId="0" borderId="1" xfId="0" applyNumberFormat="1" applyFont="1" applyBorder="1" applyAlignment="1">
      <alignment vertical="center" wrapText="1"/>
    </xf>
    <xf numFmtId="178" fontId="0" fillId="0" borderId="0" xfId="0" applyNumberFormat="1">
      <alignment vertical="center"/>
    </xf>
    <xf numFmtId="38" fontId="4" fillId="0" borderId="1" xfId="0" applyNumberFormat="1" applyFont="1" applyFill="1" applyBorder="1" applyAlignment="1">
      <alignment horizontal="center" vertical="center" wrapText="1"/>
    </xf>
    <xf numFmtId="38" fontId="21" fillId="0" borderId="1" xfId="0" applyNumberFormat="1" applyFont="1" applyFill="1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horizontal="center" vertical="center" wrapText="1"/>
    </xf>
    <xf numFmtId="38" fontId="4" fillId="0" borderId="1" xfId="0" applyNumberFormat="1" applyFont="1" applyFill="1" applyBorder="1" applyAlignment="1">
      <alignment horizontal="left" vertical="center" wrapText="1"/>
    </xf>
    <xf numFmtId="38" fontId="4" fillId="0" borderId="1" xfId="0" applyNumberFormat="1" applyFont="1" applyFill="1" applyBorder="1" applyAlignment="1">
      <alignment vertical="center" wrapText="1"/>
    </xf>
    <xf numFmtId="38" fontId="18" fillId="0" borderId="1" xfId="0" applyNumberFormat="1" applyFont="1" applyFill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38" fontId="16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38" fontId="22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176" fontId="17" fillId="0" borderId="10" xfId="0" applyNumberFormat="1" applyFont="1" applyBorder="1" applyAlignment="1">
      <alignment horizontal="center" vertical="center" wrapText="1"/>
    </xf>
    <xf numFmtId="38" fontId="2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176" fontId="22" fillId="0" borderId="1" xfId="0" applyNumberFormat="1" applyFont="1" applyBorder="1" applyAlignment="1">
      <alignment horizontal="center" vertical="center" wrapText="1"/>
    </xf>
    <xf numFmtId="38" fontId="4" fillId="0" borderId="1" xfId="0" applyNumberFormat="1" applyFont="1" applyBorder="1" applyAlignment="1">
      <alignment horizontal="right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176" fontId="17" fillId="0" borderId="10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vertical="center" wrapText="1"/>
    </xf>
    <xf numFmtId="38" fontId="4" fillId="0" borderId="11" xfId="0" applyNumberFormat="1" applyFont="1" applyFill="1" applyBorder="1" applyAlignment="1">
      <alignment vertical="center" wrapText="1"/>
    </xf>
    <xf numFmtId="38" fontId="4" fillId="0" borderId="10" xfId="0" applyNumberFormat="1" applyFont="1" applyFill="1" applyBorder="1" applyAlignment="1">
      <alignment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176" fontId="17" fillId="0" borderId="10" xfId="0" applyNumberFormat="1" applyFont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178" fontId="23" fillId="0" borderId="19" xfId="0" applyNumberFormat="1" applyFont="1" applyBorder="1" applyAlignment="1">
      <alignment horizontal="center" vertical="center" wrapText="1"/>
    </xf>
    <xf numFmtId="178" fontId="23" fillId="0" borderId="20" xfId="0" applyNumberFormat="1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178" fontId="23" fillId="0" borderId="23" xfId="0" applyNumberFormat="1" applyFont="1" applyBorder="1" applyAlignment="1">
      <alignment horizontal="center" vertical="center" wrapText="1"/>
    </xf>
    <xf numFmtId="178" fontId="23" fillId="0" borderId="24" xfId="0" applyNumberFormat="1" applyFont="1" applyBorder="1" applyAlignment="1">
      <alignment horizontal="center" vertical="center" wrapText="1"/>
    </xf>
    <xf numFmtId="178" fontId="24" fillId="2" borderId="19" xfId="0" applyNumberFormat="1" applyFont="1" applyFill="1" applyBorder="1" applyAlignment="1">
      <alignment horizontal="center" vertical="center" wrapText="1"/>
    </xf>
    <xf numFmtId="178" fontId="24" fillId="2" borderId="20" xfId="0" applyNumberFormat="1" applyFont="1" applyFill="1" applyBorder="1" applyAlignment="1">
      <alignment horizontal="center" vertical="center" wrapText="1"/>
    </xf>
    <xf numFmtId="178" fontId="24" fillId="2" borderId="28" xfId="0" applyNumberFormat="1" applyFont="1" applyFill="1" applyBorder="1" applyAlignment="1">
      <alignment horizontal="center" vertical="center" wrapText="1"/>
    </xf>
    <xf numFmtId="178" fontId="24" fillId="2" borderId="29" xfId="0" applyNumberFormat="1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3" borderId="35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 wrapText="1"/>
    </xf>
    <xf numFmtId="0" fontId="23" fillId="3" borderId="37" xfId="0" applyFont="1" applyFill="1" applyBorder="1" applyAlignment="1">
      <alignment horizontal="justify" vertical="center" wrapText="1"/>
    </xf>
    <xf numFmtId="38" fontId="23" fillId="0" borderId="19" xfId="0" applyNumberFormat="1" applyFont="1" applyBorder="1" applyAlignment="1">
      <alignment horizontal="right" vertical="center" wrapText="1"/>
    </xf>
    <xf numFmtId="38" fontId="23" fillId="0" borderId="35" xfId="0" applyNumberFormat="1" applyFont="1" applyBorder="1" applyAlignment="1">
      <alignment horizontal="right" vertical="center" wrapText="1"/>
    </xf>
    <xf numFmtId="38" fontId="23" fillId="0" borderId="38" xfId="0" applyNumberFormat="1" applyFont="1" applyBorder="1" applyAlignment="1">
      <alignment horizontal="right" vertical="center" wrapText="1"/>
    </xf>
    <xf numFmtId="0" fontId="23" fillId="3" borderId="34" xfId="0" applyFont="1" applyFill="1" applyBorder="1" applyAlignment="1">
      <alignment horizontal="justify" vertical="center" wrapText="1"/>
    </xf>
    <xf numFmtId="38" fontId="23" fillId="0" borderId="18" xfId="0" applyNumberFormat="1" applyFont="1" applyBorder="1" applyAlignment="1">
      <alignment horizontal="right" vertical="center" wrapText="1"/>
    </xf>
    <xf numFmtId="38" fontId="23" fillId="0" borderId="36" xfId="0" applyNumberFormat="1" applyFont="1" applyBorder="1" applyAlignment="1">
      <alignment horizontal="right" vertical="center" wrapText="1"/>
    </xf>
    <xf numFmtId="38" fontId="23" fillId="0" borderId="39" xfId="0" applyNumberFormat="1" applyFont="1" applyBorder="1" applyAlignment="1">
      <alignment horizontal="right" vertical="center" wrapText="1"/>
    </xf>
    <xf numFmtId="0" fontId="23" fillId="3" borderId="40" xfId="0" applyFont="1" applyFill="1" applyBorder="1" applyAlignment="1">
      <alignment horizontal="center" vertical="center" wrapText="1"/>
    </xf>
    <xf numFmtId="38" fontId="23" fillId="0" borderId="41" xfId="0" applyNumberFormat="1" applyFont="1" applyBorder="1" applyAlignment="1">
      <alignment horizontal="right" vertical="center" wrapText="1"/>
    </xf>
    <xf numFmtId="38" fontId="23" fillId="0" borderId="42" xfId="0" applyNumberFormat="1" applyFont="1" applyBorder="1" applyAlignment="1">
      <alignment horizontal="right" vertical="center" wrapText="1"/>
    </xf>
    <xf numFmtId="0" fontId="0" fillId="0" borderId="43" xfId="0" applyBorder="1">
      <alignment vertical="center"/>
    </xf>
    <xf numFmtId="38" fontId="0" fillId="0" borderId="43" xfId="0" applyNumberFormat="1" applyBorder="1">
      <alignment vertical="center"/>
    </xf>
    <xf numFmtId="38" fontId="23" fillId="0" borderId="43" xfId="0" applyNumberFormat="1" applyFont="1" applyFill="1" applyBorder="1" applyAlignment="1">
      <alignment horizontal="right" vertical="center" wrapText="1"/>
    </xf>
    <xf numFmtId="0" fontId="28" fillId="0" borderId="44" xfId="0" applyFont="1" applyBorder="1" applyAlignment="1">
      <alignment horizontal="center" vertical="center" wrapText="1"/>
    </xf>
    <xf numFmtId="0" fontId="28" fillId="0" borderId="45" xfId="0" applyFont="1" applyBorder="1" applyAlignment="1">
      <alignment horizontal="center" vertical="center" wrapText="1"/>
    </xf>
    <xf numFmtId="0" fontId="28" fillId="0" borderId="45" xfId="0" applyFont="1" applyBorder="1" applyAlignment="1">
      <alignment vertical="center" wrapText="1"/>
    </xf>
    <xf numFmtId="0" fontId="28" fillId="0" borderId="46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4" borderId="46" xfId="0" applyFont="1" applyFill="1" applyBorder="1" applyAlignment="1">
      <alignment horizontal="center" vertical="center" wrapText="1"/>
    </xf>
    <xf numFmtId="0" fontId="28" fillId="4" borderId="47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 wrapText="1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Border="1">
      <alignment vertical="center"/>
    </xf>
    <xf numFmtId="0" fontId="31" fillId="0" borderId="0" xfId="0" applyFont="1">
      <alignment vertical="center"/>
    </xf>
    <xf numFmtId="0" fontId="0" fillId="0" borderId="0" xfId="0" applyFill="1" applyBorder="1">
      <alignment vertical="center"/>
    </xf>
    <xf numFmtId="0" fontId="27" fillId="0" borderId="0" xfId="0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23" fillId="3" borderId="52" xfId="0" applyFont="1" applyFill="1" applyBorder="1" applyAlignment="1">
      <alignment horizontal="justify" vertical="center" wrapText="1"/>
    </xf>
    <xf numFmtId="10" fontId="23" fillId="0" borderId="20" xfId="0" applyNumberFormat="1" applyFont="1" applyBorder="1" applyAlignment="1">
      <alignment horizontal="right" vertical="center" wrapText="1"/>
    </xf>
    <xf numFmtId="0" fontId="23" fillId="0" borderId="0" xfId="0" applyFont="1" applyFill="1" applyBorder="1" applyAlignment="1">
      <alignment horizontal="right" vertical="center" wrapText="1"/>
    </xf>
    <xf numFmtId="0" fontId="23" fillId="3" borderId="53" xfId="0" applyFont="1" applyFill="1" applyBorder="1" applyAlignment="1">
      <alignment horizontal="justify" vertical="center" wrapText="1"/>
    </xf>
    <xf numFmtId="38" fontId="23" fillId="0" borderId="54" xfId="0" applyNumberFormat="1" applyFont="1" applyBorder="1" applyAlignment="1">
      <alignment horizontal="right" vertical="center" wrapText="1"/>
    </xf>
    <xf numFmtId="10" fontId="23" fillId="0" borderId="55" xfId="0" applyNumberFormat="1" applyFont="1" applyBorder="1" applyAlignment="1">
      <alignment horizontal="right" vertical="center" wrapText="1"/>
    </xf>
    <xf numFmtId="0" fontId="23" fillId="3" borderId="56" xfId="0" applyFont="1" applyFill="1" applyBorder="1" applyAlignment="1">
      <alignment horizontal="center" vertical="center" wrapText="1"/>
    </xf>
    <xf numFmtId="38" fontId="23" fillId="0" borderId="57" xfId="0" applyNumberFormat="1" applyFont="1" applyBorder="1" applyAlignment="1">
      <alignment horizontal="right" vertical="center" wrapText="1"/>
    </xf>
    <xf numFmtId="179" fontId="23" fillId="0" borderId="58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8" fontId="0" fillId="0" borderId="0" xfId="0" applyNumberFormat="1" applyAlignment="1">
      <alignment horizontal="center" vertical="center"/>
    </xf>
    <xf numFmtId="178" fontId="26" fillId="5" borderId="65" xfId="0" applyNumberFormat="1" applyFont="1" applyFill="1" applyBorder="1" applyAlignment="1">
      <alignment horizontal="center" vertical="center"/>
    </xf>
    <xf numFmtId="38" fontId="26" fillId="5" borderId="64" xfId="0" applyNumberFormat="1" applyFont="1" applyFill="1" applyBorder="1" applyAlignment="1">
      <alignment horizontal="center" vertical="center"/>
    </xf>
    <xf numFmtId="38" fontId="26" fillId="5" borderId="66" xfId="0" applyNumberFormat="1" applyFont="1" applyFill="1" applyBorder="1" applyAlignment="1">
      <alignment horizontal="center" vertical="center"/>
    </xf>
    <xf numFmtId="0" fontId="33" fillId="0" borderId="67" xfId="0" applyFont="1" applyBorder="1" applyAlignment="1">
      <alignment horizontal="center" vertical="center"/>
    </xf>
    <xf numFmtId="178" fontId="34" fillId="0" borderId="71" xfId="0" applyNumberFormat="1" applyFont="1" applyBorder="1">
      <alignment vertical="center"/>
    </xf>
    <xf numFmtId="38" fontId="34" fillId="0" borderId="67" xfId="0" applyNumberFormat="1" applyFont="1" applyBorder="1">
      <alignment vertical="center"/>
    </xf>
    <xf numFmtId="38" fontId="34" fillId="0" borderId="72" xfId="0" applyNumberFormat="1" applyFont="1" applyBorder="1">
      <alignment vertical="center"/>
    </xf>
    <xf numFmtId="0" fontId="36" fillId="0" borderId="0" xfId="0" applyFont="1" applyAlignment="1">
      <alignment horizontal="center" vertical="center"/>
    </xf>
    <xf numFmtId="178" fontId="37" fillId="0" borderId="67" xfId="0" applyNumberFormat="1" applyFont="1" applyBorder="1" applyAlignment="1">
      <alignment horizontal="center" vertical="center"/>
    </xf>
    <xf numFmtId="38" fontId="0" fillId="0" borderId="67" xfId="0" applyNumberFormat="1" applyBorder="1" applyAlignment="1">
      <alignment horizontal="center" vertical="center"/>
    </xf>
    <xf numFmtId="38" fontId="0" fillId="0" borderId="0" xfId="0" applyNumberFormat="1" applyFont="1">
      <alignment vertical="center"/>
    </xf>
    <xf numFmtId="178" fontId="34" fillId="0" borderId="83" xfId="0" applyNumberFormat="1" applyFont="1" applyBorder="1">
      <alignment vertical="center"/>
    </xf>
    <xf numFmtId="38" fontId="34" fillId="0" borderId="84" xfId="0" applyNumberFormat="1" applyFont="1" applyBorder="1">
      <alignment vertical="center"/>
    </xf>
    <xf numFmtId="38" fontId="34" fillId="0" borderId="85" xfId="0" applyNumberFormat="1" applyFont="1" applyBorder="1">
      <alignment vertical="center"/>
    </xf>
    <xf numFmtId="179" fontId="0" fillId="0" borderId="0" xfId="0" applyNumberFormat="1">
      <alignment vertical="center"/>
    </xf>
    <xf numFmtId="0" fontId="37" fillId="0" borderId="67" xfId="0" applyFont="1" applyBorder="1">
      <alignment vertical="center"/>
    </xf>
    <xf numFmtId="0" fontId="0" fillId="0" borderId="67" xfId="0" applyBorder="1">
      <alignment vertical="center"/>
    </xf>
    <xf numFmtId="0" fontId="40" fillId="0" borderId="0" xfId="0" applyFont="1">
      <alignment vertical="center"/>
    </xf>
    <xf numFmtId="38" fontId="37" fillId="0" borderId="67" xfId="0" applyNumberFormat="1" applyFont="1" applyBorder="1" applyAlignment="1">
      <alignment horizontal="center" vertical="center"/>
    </xf>
    <xf numFmtId="38" fontId="41" fillId="0" borderId="67" xfId="0" applyNumberFormat="1" applyFont="1" applyBorder="1" applyAlignment="1">
      <alignment horizontal="center" vertical="center"/>
    </xf>
    <xf numFmtId="178" fontId="34" fillId="6" borderId="71" xfId="0" applyNumberFormat="1" applyFont="1" applyFill="1" applyBorder="1">
      <alignment vertical="center"/>
    </xf>
    <xf numFmtId="38" fontId="34" fillId="6" borderId="67" xfId="0" applyNumberFormat="1" applyFont="1" applyFill="1" applyBorder="1">
      <alignment vertical="center"/>
    </xf>
    <xf numFmtId="38" fontId="34" fillId="6" borderId="72" xfId="0" applyNumberFormat="1" applyFont="1" applyFill="1" applyBorder="1">
      <alignment vertical="center"/>
    </xf>
    <xf numFmtId="0" fontId="34" fillId="0" borderId="80" xfId="0" applyFont="1" applyBorder="1" applyAlignment="1">
      <alignment horizontal="left" vertical="center"/>
    </xf>
    <xf numFmtId="0" fontId="34" fillId="0" borderId="81" xfId="0" applyFont="1" applyBorder="1" applyAlignment="1">
      <alignment horizontal="left" vertical="center"/>
    </xf>
    <xf numFmtId="0" fontId="34" fillId="0" borderId="82" xfId="0" applyFont="1" applyBorder="1" applyAlignment="1">
      <alignment horizontal="left" vertical="center"/>
    </xf>
    <xf numFmtId="0" fontId="34" fillId="0" borderId="75" xfId="0" applyFont="1" applyBorder="1" applyAlignment="1">
      <alignment horizontal="left" vertical="center"/>
    </xf>
    <xf numFmtId="0" fontId="34" fillId="0" borderId="76" xfId="0" applyFont="1" applyBorder="1" applyAlignment="1">
      <alignment horizontal="left" vertical="center"/>
    </xf>
    <xf numFmtId="0" fontId="34" fillId="0" borderId="77" xfId="0" applyFont="1" applyBorder="1" applyAlignment="1">
      <alignment horizontal="left" vertical="center"/>
    </xf>
    <xf numFmtId="0" fontId="34" fillId="0" borderId="98" xfId="0" applyFont="1" applyBorder="1">
      <alignment vertical="center"/>
    </xf>
    <xf numFmtId="178" fontId="34" fillId="0" borderId="102" xfId="0" applyNumberFormat="1" applyFont="1" applyBorder="1">
      <alignment vertical="center"/>
    </xf>
    <xf numFmtId="38" fontId="34" fillId="0" borderId="103" xfId="0" applyNumberFormat="1" applyFont="1" applyBorder="1">
      <alignment vertical="center"/>
    </xf>
    <xf numFmtId="38" fontId="43" fillId="0" borderId="0" xfId="0" applyNumberFormat="1" applyFont="1" applyAlignment="1">
      <alignment horizontal="center" vertical="center"/>
    </xf>
    <xf numFmtId="0" fontId="34" fillId="0" borderId="0" xfId="0" applyFont="1" applyBorder="1">
      <alignment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178" fontId="34" fillId="0" borderId="0" xfId="0" applyNumberFormat="1" applyFont="1" applyBorder="1">
      <alignment vertical="center"/>
    </xf>
    <xf numFmtId="179" fontId="36" fillId="0" borderId="0" xfId="0" applyNumberFormat="1" applyFont="1" applyAlignment="1">
      <alignment horizontal="center" vertical="center"/>
    </xf>
    <xf numFmtId="38" fontId="36" fillId="0" borderId="0" xfId="0" applyNumberFormat="1" applyFont="1" applyAlignment="1">
      <alignment horizontal="center" vertical="center"/>
    </xf>
    <xf numFmtId="0" fontId="44" fillId="0" borderId="0" xfId="0" applyFont="1">
      <alignment vertical="center"/>
    </xf>
    <xf numFmtId="178" fontId="46" fillId="0" borderId="0" xfId="0" applyNumberFormat="1" applyFont="1" applyAlignment="1">
      <alignment horizontal="center" vertical="center"/>
    </xf>
    <xf numFmtId="0" fontId="47" fillId="7" borderId="99" xfId="0" applyFont="1" applyFill="1" applyBorder="1" applyAlignment="1">
      <alignment horizontal="center" vertical="center"/>
    </xf>
    <xf numFmtId="0" fontId="26" fillId="7" borderId="100" xfId="0" applyFont="1" applyFill="1" applyBorder="1" applyAlignment="1">
      <alignment horizontal="center" vertical="center"/>
    </xf>
    <xf numFmtId="178" fontId="26" fillId="7" borderId="103" xfId="0" applyNumberFormat="1" applyFont="1" applyFill="1" applyBorder="1" applyAlignment="1">
      <alignment horizontal="center" vertical="center"/>
    </xf>
    <xf numFmtId="178" fontId="48" fillId="0" borderId="107" xfId="0" applyNumberFormat="1" applyFont="1" applyBorder="1">
      <alignment vertical="center"/>
    </xf>
    <xf numFmtId="10" fontId="0" fillId="0" borderId="0" xfId="0" applyNumberFormat="1">
      <alignment vertical="center"/>
    </xf>
    <xf numFmtId="178" fontId="42" fillId="0" borderId="72" xfId="0" applyNumberFormat="1" applyFont="1" applyBorder="1">
      <alignment vertical="center"/>
    </xf>
    <xf numFmtId="0" fontId="49" fillId="0" borderId="112" xfId="0" applyFont="1" applyBorder="1">
      <alignment vertical="center"/>
    </xf>
    <xf numFmtId="0" fontId="42" fillId="0" borderId="113" xfId="0" applyFont="1" applyBorder="1">
      <alignment vertical="center"/>
    </xf>
    <xf numFmtId="178" fontId="50" fillId="0" borderId="114" xfId="0" applyNumberFormat="1" applyFont="1" applyBorder="1">
      <alignment vertical="center"/>
    </xf>
    <xf numFmtId="176" fontId="9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38" fontId="9" fillId="0" borderId="10" xfId="0" applyNumberFormat="1" applyFont="1" applyBorder="1" applyAlignment="1">
      <alignment horizontal="center" vertical="center" wrapText="1"/>
    </xf>
    <xf numFmtId="0" fontId="0" fillId="0" borderId="0" xfId="0" applyFill="1">
      <alignment vertical="center"/>
    </xf>
    <xf numFmtId="0" fontId="51" fillId="0" borderId="0" xfId="0" applyFont="1" applyFill="1" applyBorder="1" applyAlignment="1">
      <alignment horizontal="center" vertical="center"/>
    </xf>
    <xf numFmtId="178" fontId="51" fillId="0" borderId="0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51" fillId="0" borderId="116" xfId="0" applyFont="1" applyFill="1" applyBorder="1" applyAlignment="1">
      <alignment horizontal="center" vertical="center"/>
    </xf>
    <xf numFmtId="0" fontId="51" fillId="0" borderId="11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23" fillId="0" borderId="24" xfId="0" applyNumberFormat="1" applyFont="1" applyFill="1" applyBorder="1" applyAlignment="1">
      <alignment horizontal="center" vertical="center" wrapText="1"/>
    </xf>
    <xf numFmtId="178" fontId="23" fillId="0" borderId="19" xfId="0" applyNumberFormat="1" applyFont="1" applyFill="1" applyBorder="1" applyAlignment="1">
      <alignment horizontal="center" vertical="center" wrapText="1"/>
    </xf>
    <xf numFmtId="178" fontId="51" fillId="0" borderId="10" xfId="0" applyNumberFormat="1" applyFont="1" applyFill="1" applyBorder="1" applyAlignment="1">
      <alignment horizontal="center" vertical="center"/>
    </xf>
    <xf numFmtId="178" fontId="5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23" fillId="0" borderId="117" xfId="0" applyNumberFormat="1" applyFont="1" applyFill="1" applyBorder="1" applyAlignment="1">
      <alignment horizontal="center" vertical="center" wrapText="1"/>
    </xf>
    <xf numFmtId="178" fontId="23" fillId="0" borderId="54" xfId="0" applyNumberFormat="1" applyFont="1" applyFill="1" applyBorder="1" applyAlignment="1">
      <alignment horizontal="center" vertical="center" wrapText="1"/>
    </xf>
    <xf numFmtId="178" fontId="51" fillId="0" borderId="2" xfId="0" applyNumberFormat="1" applyFont="1" applyFill="1" applyBorder="1" applyAlignment="1">
      <alignment horizontal="center" vertical="center"/>
    </xf>
    <xf numFmtId="178" fontId="51" fillId="0" borderId="11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0" applyNumberFormat="1" applyFill="1" applyBorder="1">
      <alignment vertical="center"/>
    </xf>
    <xf numFmtId="0" fontId="51" fillId="0" borderId="1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38" fontId="4" fillId="0" borderId="2" xfId="0" applyNumberFormat="1" applyFont="1" applyBorder="1" applyAlignment="1">
      <alignment horizontal="center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38" fontId="9" fillId="0" borderId="10" xfId="0" applyNumberFormat="1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Border="1" applyAlignment="1">
      <alignment horizontal="center" vertical="center" wrapText="1"/>
    </xf>
    <xf numFmtId="38" fontId="19" fillId="0" borderId="2" xfId="0" applyNumberFormat="1" applyFont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176" fontId="17" fillId="0" borderId="10" xfId="0" applyNumberFormat="1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8" xfId="0" applyBorder="1" applyAlignment="1">
      <alignment vertical="center"/>
    </xf>
    <xf numFmtId="0" fontId="34" fillId="0" borderId="75" xfId="0" applyFont="1" applyBorder="1" applyAlignment="1">
      <alignment horizontal="left" vertical="center"/>
    </xf>
    <xf numFmtId="0" fontId="34" fillId="0" borderId="76" xfId="0" applyFont="1" applyBorder="1" applyAlignment="1">
      <alignment horizontal="left" vertical="center"/>
    </xf>
    <xf numFmtId="0" fontId="34" fillId="0" borderId="77" xfId="0" applyFont="1" applyBorder="1" applyAlignment="1">
      <alignment horizontal="left" vertical="center"/>
    </xf>
    <xf numFmtId="0" fontId="34" fillId="0" borderId="80" xfId="0" applyFont="1" applyBorder="1" applyAlignment="1">
      <alignment horizontal="left" vertical="center"/>
    </xf>
    <xf numFmtId="0" fontId="34" fillId="0" borderId="81" xfId="0" applyFont="1" applyBorder="1" applyAlignment="1">
      <alignment horizontal="left" vertical="center"/>
    </xf>
    <xf numFmtId="0" fontId="34" fillId="0" borderId="82" xfId="0" applyFont="1" applyBorder="1" applyAlignment="1">
      <alignment horizontal="left" vertical="center"/>
    </xf>
    <xf numFmtId="0" fontId="26" fillId="7" borderId="100" xfId="0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 wrapText="1"/>
    </xf>
    <xf numFmtId="0" fontId="34" fillId="0" borderId="118" xfId="0" applyFont="1" applyBorder="1" applyAlignment="1">
      <alignment horizontal="center" vertical="center"/>
    </xf>
    <xf numFmtId="178" fontId="34" fillId="0" borderId="74" xfId="0" applyNumberFormat="1" applyFont="1" applyBorder="1">
      <alignment vertical="center"/>
    </xf>
    <xf numFmtId="38" fontId="34" fillId="0" borderId="119" xfId="0" applyNumberFormat="1" applyFont="1" applyBorder="1">
      <alignment vertical="center"/>
    </xf>
    <xf numFmtId="38" fontId="37" fillId="0" borderId="0" xfId="0" applyNumberFormat="1" applyFont="1" applyBorder="1" applyAlignment="1">
      <alignment horizontal="center" vertical="center"/>
    </xf>
    <xf numFmtId="38" fontId="41" fillId="0" borderId="0" xfId="0" applyNumberFormat="1" applyFont="1" applyBorder="1" applyAlignment="1">
      <alignment horizontal="center" vertical="center"/>
    </xf>
    <xf numFmtId="38" fontId="0" fillId="0" borderId="0" xfId="0" applyNumberForma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vertical="center" wrapText="1"/>
    </xf>
    <xf numFmtId="180" fontId="0" fillId="0" borderId="0" xfId="0" applyNumberFormat="1">
      <alignment vertical="center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vertical="center" wrapText="1"/>
    </xf>
    <xf numFmtId="0" fontId="23" fillId="2" borderId="14" xfId="0" applyFont="1" applyFill="1" applyBorder="1" applyAlignment="1">
      <alignment vertical="center" wrapText="1"/>
    </xf>
    <xf numFmtId="0" fontId="23" fillId="2" borderId="15" xfId="0" applyFont="1" applyFill="1" applyBorder="1" applyAlignment="1">
      <alignment vertical="center" wrapText="1"/>
    </xf>
    <xf numFmtId="0" fontId="23" fillId="2" borderId="18" xfId="0" applyFont="1" applyFill="1" applyBorder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0" fontId="27" fillId="3" borderId="31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 wrapText="1"/>
    </xf>
    <xf numFmtId="0" fontId="27" fillId="3" borderId="30" xfId="0" applyFont="1" applyFill="1" applyBorder="1" applyAlignment="1">
      <alignment horizontal="center" vertical="center" wrapText="1"/>
    </xf>
    <xf numFmtId="0" fontId="27" fillId="3" borderId="34" xfId="0" applyFont="1" applyFill="1" applyBorder="1" applyAlignment="1">
      <alignment horizontal="center" vertical="center" wrapText="1"/>
    </xf>
    <xf numFmtId="0" fontId="27" fillId="3" borderId="32" xfId="0" applyFont="1" applyFill="1" applyBorder="1" applyAlignment="1">
      <alignment horizontal="center" vertical="center" wrapText="1"/>
    </xf>
    <xf numFmtId="0" fontId="34" fillId="0" borderId="86" xfId="0" applyFont="1" applyBorder="1" applyAlignment="1">
      <alignment horizontal="center" vertical="center"/>
    </xf>
    <xf numFmtId="0" fontId="34" fillId="0" borderId="88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/>
    </xf>
    <xf numFmtId="0" fontId="27" fillId="3" borderId="49" xfId="0" applyFont="1" applyFill="1" applyBorder="1" applyAlignment="1">
      <alignment horizontal="center" vertical="center" wrapText="1"/>
    </xf>
    <xf numFmtId="0" fontId="27" fillId="3" borderId="52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center" vertical="center" wrapText="1"/>
    </xf>
    <xf numFmtId="0" fontId="27" fillId="3" borderId="51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3" fillId="2" borderId="1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0" fillId="0" borderId="68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0" borderId="78" xfId="0" applyBorder="1" applyAlignment="1">
      <alignment vertical="center"/>
    </xf>
    <xf numFmtId="0" fontId="34" fillId="0" borderId="69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35" fillId="0" borderId="67" xfId="0" applyFont="1" applyBorder="1" applyAlignment="1">
      <alignment horizontal="left" vertical="center"/>
    </xf>
    <xf numFmtId="0" fontId="35" fillId="0" borderId="70" xfId="0" applyFont="1" applyBorder="1" applyAlignment="1">
      <alignment horizontal="left" vertical="center"/>
    </xf>
    <xf numFmtId="0" fontId="35" fillId="0" borderId="75" xfId="0" applyFont="1" applyBorder="1" applyAlignment="1">
      <alignment horizontal="left" vertical="center"/>
    </xf>
    <xf numFmtId="0" fontId="35" fillId="0" borderId="76" xfId="0" applyFont="1" applyBorder="1" applyAlignment="1">
      <alignment horizontal="left" vertical="center"/>
    </xf>
    <xf numFmtId="0" fontId="35" fillId="0" borderId="77" xfId="0" applyFont="1" applyBorder="1" applyAlignment="1">
      <alignment horizontal="left" vertical="center"/>
    </xf>
    <xf numFmtId="0" fontId="34" fillId="0" borderId="74" xfId="0" applyFont="1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38" fillId="0" borderId="80" xfId="0" applyFont="1" applyBorder="1" applyAlignment="1">
      <alignment horizontal="center" vertical="center"/>
    </xf>
    <xf numFmtId="0" fontId="38" fillId="0" borderId="81" xfId="0" applyFont="1" applyBorder="1" applyAlignment="1">
      <alignment horizontal="center" vertical="center"/>
    </xf>
    <xf numFmtId="0" fontId="38" fillId="0" borderId="82" xfId="0" applyFont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26" fillId="5" borderId="59" xfId="0" applyFont="1" applyFill="1" applyBorder="1" applyAlignment="1">
      <alignment horizontal="center" vertical="center"/>
    </xf>
    <xf numFmtId="0" fontId="0" fillId="5" borderId="63" xfId="0" applyFill="1" applyBorder="1" applyAlignment="1">
      <alignment vertical="center"/>
    </xf>
    <xf numFmtId="0" fontId="26" fillId="5" borderId="60" xfId="0" applyFont="1" applyFill="1" applyBorder="1" applyAlignment="1">
      <alignment horizontal="center" vertical="center"/>
    </xf>
    <xf numFmtId="0" fontId="0" fillId="5" borderId="64" xfId="0" applyFill="1" applyBorder="1" applyAlignment="1">
      <alignment horizontal="center" vertical="center"/>
    </xf>
    <xf numFmtId="0" fontId="0" fillId="5" borderId="60" xfId="0" applyFill="1" applyBorder="1" applyAlignment="1">
      <alignment vertical="center"/>
    </xf>
    <xf numFmtId="0" fontId="0" fillId="5" borderId="64" xfId="0" applyFill="1" applyBorder="1" applyAlignment="1">
      <alignment vertical="center"/>
    </xf>
    <xf numFmtId="178" fontId="26" fillId="5" borderId="61" xfId="0" applyNumberFormat="1" applyFont="1" applyFill="1" applyBorder="1" applyAlignment="1">
      <alignment horizontal="center" vertical="center"/>
    </xf>
    <xf numFmtId="0" fontId="26" fillId="5" borderId="60" xfId="0" applyFont="1" applyFill="1" applyBorder="1" applyAlignment="1">
      <alignment vertical="center"/>
    </xf>
    <xf numFmtId="0" fontId="26" fillId="5" borderId="62" xfId="0" applyFont="1" applyFill="1" applyBorder="1" applyAlignment="1">
      <alignment vertical="center"/>
    </xf>
    <xf numFmtId="0" fontId="34" fillId="0" borderId="87" xfId="0" applyFont="1" applyBorder="1" applyAlignment="1">
      <alignment horizontal="center" vertical="center"/>
    </xf>
    <xf numFmtId="0" fontId="34" fillId="0" borderId="74" xfId="0" applyFont="1" applyBorder="1" applyAlignment="1">
      <alignment horizontal="center" vertical="center"/>
    </xf>
    <xf numFmtId="0" fontId="34" fillId="0" borderId="89" xfId="0" applyFont="1" applyBorder="1" applyAlignment="1">
      <alignment horizontal="center" vertical="center"/>
    </xf>
    <xf numFmtId="0" fontId="34" fillId="0" borderId="79" xfId="0" applyFont="1" applyBorder="1" applyAlignment="1">
      <alignment horizontal="center" vertical="center"/>
    </xf>
    <xf numFmtId="0" fontId="39" fillId="0" borderId="75" xfId="0" applyFont="1" applyBorder="1" applyAlignment="1">
      <alignment horizontal="center" vertical="center" wrapText="1"/>
    </xf>
    <xf numFmtId="0" fontId="39" fillId="0" borderId="76" xfId="0" applyFont="1" applyBorder="1" applyAlignment="1">
      <alignment horizontal="center" vertical="center" wrapText="1"/>
    </xf>
    <xf numFmtId="0" fontId="39" fillId="0" borderId="77" xfId="0" applyFont="1" applyBorder="1" applyAlignment="1">
      <alignment horizontal="center" vertical="center" wrapText="1"/>
    </xf>
    <xf numFmtId="0" fontId="39" fillId="0" borderId="75" xfId="0" applyFont="1" applyBorder="1" applyAlignment="1">
      <alignment horizontal="left" vertical="center" wrapText="1"/>
    </xf>
    <xf numFmtId="0" fontId="39" fillId="0" borderId="76" xfId="0" applyFont="1" applyBorder="1" applyAlignment="1">
      <alignment horizontal="left" vertical="center" wrapText="1"/>
    </xf>
    <xf numFmtId="0" fontId="39" fillId="0" borderId="77" xfId="0" applyFont="1" applyBorder="1" applyAlignment="1">
      <alignment horizontal="left" vertical="center" wrapText="1"/>
    </xf>
    <xf numFmtId="0" fontId="39" fillId="0" borderId="67" xfId="0" applyFont="1" applyBorder="1" applyAlignment="1">
      <alignment horizontal="left" vertical="center" wrapText="1"/>
    </xf>
    <xf numFmtId="0" fontId="42" fillId="0" borderId="67" xfId="0" applyFont="1" applyBorder="1" applyAlignment="1">
      <alignment horizontal="left" vertical="center"/>
    </xf>
    <xf numFmtId="0" fontId="42" fillId="0" borderId="70" xfId="0" applyFont="1" applyBorder="1" applyAlignment="1">
      <alignment horizontal="left" vertical="center"/>
    </xf>
    <xf numFmtId="0" fontId="39" fillId="0" borderId="67" xfId="0" applyFont="1" applyBorder="1" applyAlignment="1">
      <alignment vertical="center"/>
    </xf>
    <xf numFmtId="0" fontId="42" fillId="0" borderId="67" xfId="0" applyFont="1" applyBorder="1" applyAlignment="1">
      <alignment vertical="center"/>
    </xf>
    <xf numFmtId="0" fontId="42" fillId="0" borderId="70" xfId="0" applyFont="1" applyBorder="1" applyAlignment="1">
      <alignment vertical="center"/>
    </xf>
    <xf numFmtId="0" fontId="34" fillId="6" borderId="75" xfId="0" applyFont="1" applyFill="1" applyBorder="1" applyAlignment="1">
      <alignment horizontal="left" vertical="center"/>
    </xf>
    <xf numFmtId="0" fontId="34" fillId="6" borderId="76" xfId="0" applyFont="1" applyFill="1" applyBorder="1" applyAlignment="1">
      <alignment horizontal="left" vertical="center"/>
    </xf>
    <xf numFmtId="0" fontId="34" fillId="6" borderId="77" xfId="0" applyFont="1" applyFill="1" applyBorder="1" applyAlignment="1">
      <alignment horizontal="left" vertical="center"/>
    </xf>
    <xf numFmtId="0" fontId="34" fillId="0" borderId="75" xfId="0" applyFont="1" applyBorder="1" applyAlignment="1">
      <alignment horizontal="left" vertical="center"/>
    </xf>
    <xf numFmtId="0" fontId="34" fillId="0" borderId="76" xfId="0" applyFont="1" applyBorder="1" applyAlignment="1">
      <alignment horizontal="left" vertical="center"/>
    </xf>
    <xf numFmtId="0" fontId="34" fillId="0" borderId="77" xfId="0" applyFont="1" applyBorder="1" applyAlignment="1">
      <alignment horizontal="left" vertical="center"/>
    </xf>
    <xf numFmtId="0" fontId="34" fillId="0" borderId="80" xfId="0" applyFont="1" applyBorder="1" applyAlignment="1">
      <alignment horizontal="left" vertical="center"/>
    </xf>
    <xf numFmtId="0" fontId="34" fillId="0" borderId="81" xfId="0" applyFont="1" applyBorder="1" applyAlignment="1">
      <alignment horizontal="left" vertical="center"/>
    </xf>
    <xf numFmtId="0" fontId="34" fillId="0" borderId="82" xfId="0" applyFont="1" applyBorder="1" applyAlignment="1">
      <alignment horizontal="left" vertical="center"/>
    </xf>
    <xf numFmtId="0" fontId="33" fillId="0" borderId="90" xfId="0" applyFont="1" applyBorder="1" applyAlignment="1">
      <alignment horizontal="center" vertical="center"/>
    </xf>
    <xf numFmtId="0" fontId="33" fillId="0" borderId="91" xfId="0" applyFont="1" applyBorder="1" applyAlignment="1">
      <alignment horizontal="center" vertical="center"/>
    </xf>
    <xf numFmtId="0" fontId="33" fillId="0" borderId="92" xfId="0" applyFont="1" applyBorder="1" applyAlignment="1">
      <alignment horizontal="center" vertical="center"/>
    </xf>
    <xf numFmtId="0" fontId="34" fillId="0" borderId="97" xfId="0" applyFont="1" applyBorder="1" applyAlignment="1">
      <alignment horizontal="center" vertical="center"/>
    </xf>
    <xf numFmtId="0" fontId="34" fillId="0" borderId="93" xfId="0" applyFont="1" applyBorder="1" applyAlignment="1">
      <alignment horizontal="left" vertical="center"/>
    </xf>
    <xf numFmtId="0" fontId="34" fillId="0" borderId="94" xfId="0" applyFont="1" applyBorder="1" applyAlignment="1">
      <alignment horizontal="left" vertical="center"/>
    </xf>
    <xf numFmtId="0" fontId="34" fillId="0" borderId="95" xfId="0" applyFont="1" applyBorder="1" applyAlignment="1">
      <alignment horizontal="left" vertical="center"/>
    </xf>
    <xf numFmtId="0" fontId="42" fillId="0" borderId="113" xfId="0" applyFont="1" applyBorder="1" applyAlignment="1">
      <alignment horizontal="center" vertical="center"/>
    </xf>
    <xf numFmtId="0" fontId="42" fillId="0" borderId="113" xfId="0" applyFont="1" applyBorder="1" applyAlignment="1">
      <alignment vertical="center"/>
    </xf>
    <xf numFmtId="0" fontId="34" fillId="0" borderId="99" xfId="0" applyFont="1" applyBorder="1" applyAlignment="1">
      <alignment horizontal="center" vertical="center"/>
    </xf>
    <xf numFmtId="0" fontId="34" fillId="0" borderId="100" xfId="0" applyFont="1" applyBorder="1" applyAlignment="1">
      <alignment vertical="center"/>
    </xf>
    <xf numFmtId="0" fontId="34" fillId="0" borderId="101" xfId="0" applyFont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26" fillId="7" borderId="100" xfId="0" applyFont="1" applyFill="1" applyBorder="1" applyAlignment="1">
      <alignment horizontal="center" vertical="center"/>
    </xf>
    <xf numFmtId="0" fontId="42" fillId="0" borderId="104" xfId="0" applyFont="1" applyBorder="1" applyAlignment="1">
      <alignment horizontal="center" vertical="center"/>
    </xf>
    <xf numFmtId="0" fontId="0" fillId="0" borderId="108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42" fillId="0" borderId="105" xfId="0" applyFont="1" applyBorder="1" applyAlignment="1">
      <alignment horizontal="center" vertical="center" wrapText="1"/>
    </xf>
    <xf numFmtId="0" fontId="0" fillId="0" borderId="109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34" fillId="0" borderId="106" xfId="0" applyFont="1" applyBorder="1" applyAlignment="1">
      <alignment vertical="center" wrapText="1"/>
    </xf>
    <xf numFmtId="0" fontId="34" fillId="0" borderId="106" xfId="0" applyFont="1" applyBorder="1" applyAlignment="1">
      <alignment vertical="center"/>
    </xf>
    <xf numFmtId="0" fontId="34" fillId="0" borderId="67" xfId="0" applyFont="1" applyBorder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8" fontId="4" fillId="0" borderId="2" xfId="0" applyNumberFormat="1" applyFont="1" applyBorder="1" applyAlignment="1">
      <alignment horizontal="center" vertical="center" wrapText="1"/>
    </xf>
    <xf numFmtId="38" fontId="4" fillId="0" borderId="11" xfId="0" applyNumberFormat="1" applyFont="1" applyBorder="1" applyAlignment="1">
      <alignment horizontal="center" vertical="center" wrapText="1"/>
    </xf>
    <xf numFmtId="38" fontId="4" fillId="0" borderId="10" xfId="0" applyNumberFormat="1" applyFont="1" applyBorder="1" applyAlignment="1">
      <alignment horizontal="center" vertical="center" wrapText="1"/>
    </xf>
    <xf numFmtId="38" fontId="9" fillId="0" borderId="2" xfId="0" applyNumberFormat="1" applyFont="1" applyBorder="1" applyAlignment="1">
      <alignment horizontal="center" vertical="center" wrapText="1"/>
    </xf>
    <xf numFmtId="38" fontId="9" fillId="0" borderId="11" xfId="0" applyNumberFormat="1" applyFont="1" applyBorder="1" applyAlignment="1">
      <alignment horizontal="center" vertical="center" wrapText="1"/>
    </xf>
    <xf numFmtId="38" fontId="9" fillId="0" borderId="10" xfId="0" applyNumberFormat="1" applyFont="1" applyBorder="1" applyAlignment="1">
      <alignment horizontal="center" vertical="center" wrapText="1"/>
    </xf>
    <xf numFmtId="176" fontId="16" fillId="0" borderId="2" xfId="0" applyNumberFormat="1" applyFont="1" applyBorder="1" applyAlignment="1">
      <alignment horizontal="center" vertical="center" wrapText="1"/>
    </xf>
    <xf numFmtId="176" fontId="16" fillId="0" borderId="11" xfId="0" applyNumberFormat="1" applyFont="1" applyBorder="1" applyAlignment="1">
      <alignment horizontal="center" vertical="center" wrapText="1"/>
    </xf>
    <xf numFmtId="176" fontId="16" fillId="0" borderId="10" xfId="0" applyNumberFormat="1" applyFont="1" applyBorder="1" applyAlignment="1">
      <alignment horizontal="center" vertical="center" wrapText="1"/>
    </xf>
    <xf numFmtId="38" fontId="4" fillId="0" borderId="2" xfId="0" applyNumberFormat="1" applyFont="1" applyFill="1" applyBorder="1" applyAlignment="1">
      <alignment horizontal="center" vertical="center" wrapText="1"/>
    </xf>
    <xf numFmtId="38" fontId="4" fillId="0" borderId="10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Border="1" applyAlignment="1">
      <alignment horizontal="center" vertical="center" wrapText="1"/>
    </xf>
    <xf numFmtId="38" fontId="16" fillId="0" borderId="11" xfId="0" applyNumberFormat="1" applyFont="1" applyBorder="1" applyAlignment="1">
      <alignment horizontal="center" vertical="center" wrapText="1"/>
    </xf>
    <xf numFmtId="38" fontId="16" fillId="0" borderId="10" xfId="0" applyNumberFormat="1" applyFont="1" applyBorder="1" applyAlignment="1">
      <alignment horizontal="center" vertical="center" wrapText="1"/>
    </xf>
    <xf numFmtId="38" fontId="2" fillId="0" borderId="2" xfId="0" applyNumberFormat="1" applyFont="1" applyBorder="1" applyAlignment="1">
      <alignment horizontal="center" vertical="center" wrapText="1"/>
    </xf>
    <xf numFmtId="38" fontId="2" fillId="0" borderId="11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38" fontId="19" fillId="0" borderId="2" xfId="0" applyNumberFormat="1" applyFont="1" applyBorder="1" applyAlignment="1">
      <alignment horizontal="center" vertical="center" wrapText="1"/>
    </xf>
    <xf numFmtId="38" fontId="19" fillId="0" borderId="11" xfId="0" applyNumberFormat="1" applyFont="1" applyBorder="1" applyAlignment="1">
      <alignment horizontal="center" vertical="center" wrapText="1"/>
    </xf>
    <xf numFmtId="176" fontId="17" fillId="0" borderId="2" xfId="0" applyNumberFormat="1" applyFont="1" applyBorder="1" applyAlignment="1">
      <alignment horizontal="center" vertical="center" wrapText="1"/>
    </xf>
    <xf numFmtId="176" fontId="17" fillId="0" borderId="11" xfId="0" applyNumberFormat="1" applyFont="1" applyBorder="1" applyAlignment="1">
      <alignment horizontal="center" vertical="center" wrapText="1"/>
    </xf>
    <xf numFmtId="176" fontId="17" fillId="0" borderId="10" xfId="0" applyNumberFormat="1" applyFont="1" applyBorder="1" applyAlignment="1">
      <alignment horizontal="center" vertical="center" wrapText="1"/>
    </xf>
    <xf numFmtId="0" fontId="34" fillId="0" borderId="86" xfId="0" applyFont="1" applyBorder="1" applyAlignment="1">
      <alignment vertical="center"/>
    </xf>
    <xf numFmtId="0" fontId="34" fillId="0" borderId="88" xfId="0" applyFont="1" applyBorder="1" applyAlignment="1">
      <alignment vertical="center"/>
    </xf>
    <xf numFmtId="0" fontId="0" fillId="0" borderId="88" xfId="0" applyBorder="1" applyAlignment="1">
      <alignment vertical="center"/>
    </xf>
    <xf numFmtId="0" fontId="0" fillId="0" borderId="96" xfId="0" applyBorder="1" applyAlignment="1">
      <alignment vertical="center"/>
    </xf>
    <xf numFmtId="176" fontId="9" fillId="0" borderId="2" xfId="0" applyNumberFormat="1" applyFont="1" applyBorder="1" applyAlignment="1">
      <alignment horizontal="center" vertical="center" wrapText="1"/>
    </xf>
    <xf numFmtId="176" fontId="9" fillId="0" borderId="11" xfId="0" applyNumberFormat="1" applyFont="1" applyBorder="1" applyAlignment="1">
      <alignment horizontal="center" vertical="center" wrapText="1"/>
    </xf>
    <xf numFmtId="38" fontId="2" fillId="0" borderId="2" xfId="0" applyNumberFormat="1" applyFont="1" applyBorder="1" applyAlignment="1">
      <alignment horizontal="center" vertical="center"/>
    </xf>
    <xf numFmtId="38" fontId="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38" fontId="4" fillId="0" borderId="11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workbookViewId="0">
      <selection activeCell="A42" sqref="A42"/>
    </sheetView>
  </sheetViews>
  <sheetFormatPr defaultRowHeight="16.5"/>
  <cols>
    <col min="1" max="1" width="6.25" customWidth="1"/>
    <col min="2" max="2" width="25.125" customWidth="1"/>
    <col min="3" max="14" width="9.875" customWidth="1"/>
    <col min="15" max="15" width="9.875" bestFit="1" customWidth="1"/>
    <col min="19" max="19" width="11.25" customWidth="1"/>
    <col min="20" max="20" width="9.5" customWidth="1"/>
    <col min="21" max="21" width="9.875" bestFit="1" customWidth="1"/>
  </cols>
  <sheetData>
    <row r="3" spans="1:14" ht="25.5">
      <c r="B3" s="108" t="s">
        <v>85</v>
      </c>
    </row>
    <row r="6" spans="1:14">
      <c r="A6" s="109" t="s">
        <v>86</v>
      </c>
    </row>
    <row r="7" spans="1:14" ht="17.25" thickBot="1">
      <c r="A7" s="109"/>
      <c r="N7" t="s">
        <v>87</v>
      </c>
    </row>
    <row r="8" spans="1:14" ht="18.75" customHeight="1" thickTop="1">
      <c r="A8" s="109"/>
      <c r="B8" s="277" t="s">
        <v>88</v>
      </c>
      <c r="C8" s="275" t="s">
        <v>89</v>
      </c>
      <c r="D8" s="279"/>
      <c r="E8" s="275" t="s">
        <v>90</v>
      </c>
      <c r="F8" s="279"/>
      <c r="G8" s="275" t="s">
        <v>91</v>
      </c>
      <c r="H8" s="279"/>
      <c r="I8" s="275" t="s">
        <v>92</v>
      </c>
      <c r="J8" s="279"/>
      <c r="K8" s="275" t="s">
        <v>251</v>
      </c>
      <c r="L8" s="279"/>
      <c r="M8" s="275" t="s">
        <v>93</v>
      </c>
      <c r="N8" s="276"/>
    </row>
    <row r="9" spans="1:14" ht="18.75" customHeight="1">
      <c r="A9" s="109"/>
      <c r="B9" s="278"/>
      <c r="C9" s="110" t="s">
        <v>61</v>
      </c>
      <c r="D9" s="110" t="s">
        <v>62</v>
      </c>
      <c r="E9" s="110" t="s">
        <v>61</v>
      </c>
      <c r="F9" s="110" t="s">
        <v>62</v>
      </c>
      <c r="G9" s="110" t="s">
        <v>61</v>
      </c>
      <c r="H9" s="110" t="s">
        <v>62</v>
      </c>
      <c r="I9" s="110" t="s">
        <v>61</v>
      </c>
      <c r="J9" s="110" t="s">
        <v>62</v>
      </c>
      <c r="K9" s="110" t="s">
        <v>61</v>
      </c>
      <c r="L9" s="110" t="s">
        <v>62</v>
      </c>
      <c r="M9" s="110" t="s">
        <v>61</v>
      </c>
      <c r="N9" s="111" t="s">
        <v>62</v>
      </c>
    </row>
    <row r="10" spans="1:14" ht="22.5" customHeight="1">
      <c r="A10" s="109"/>
      <c r="B10" s="112" t="s">
        <v>94</v>
      </c>
      <c r="C10" s="113">
        <f>SUM(C11:C12)</f>
        <v>47500.000000000007</v>
      </c>
      <c r="D10" s="113">
        <f t="shared" ref="D10:N10" si="0">SUM(D11:D12)</f>
        <v>0</v>
      </c>
      <c r="E10" s="113">
        <f t="shared" si="0"/>
        <v>47500.000000000007</v>
      </c>
      <c r="F10" s="113">
        <f t="shared" si="0"/>
        <v>0</v>
      </c>
      <c r="G10" s="113">
        <f t="shared" si="0"/>
        <v>47500.000000000007</v>
      </c>
      <c r="H10" s="113">
        <f t="shared" si="0"/>
        <v>0</v>
      </c>
      <c r="I10" s="113">
        <f t="shared" si="0"/>
        <v>47500.000000000007</v>
      </c>
      <c r="J10" s="113">
        <f t="shared" si="0"/>
        <v>0</v>
      </c>
      <c r="K10" s="113">
        <f t="shared" si="0"/>
        <v>47500.000000000007</v>
      </c>
      <c r="L10" s="113">
        <f t="shared" si="0"/>
        <v>0</v>
      </c>
      <c r="M10" s="113">
        <f t="shared" si="0"/>
        <v>237500.00000000003</v>
      </c>
      <c r="N10" s="115">
        <f t="shared" si="0"/>
        <v>0</v>
      </c>
    </row>
    <row r="11" spans="1:14" ht="22.5" customHeight="1">
      <c r="A11" s="109"/>
      <c r="B11" s="116" t="s">
        <v>95</v>
      </c>
      <c r="C11" s="117">
        <f>'1차년도'!C10</f>
        <v>47500.000000000007</v>
      </c>
      <c r="D11" s="117">
        <f>'1차년도'!D10</f>
        <v>0</v>
      </c>
      <c r="E11" s="117">
        <f>'2차년도'!C10</f>
        <v>47500.000000000007</v>
      </c>
      <c r="F11" s="117">
        <f>'1차년도'!F10</f>
        <v>0</v>
      </c>
      <c r="G11" s="117">
        <f>'3차년도'!C10</f>
        <v>47500.000000000007</v>
      </c>
      <c r="H11" s="117">
        <f>'1차년도'!H10</f>
        <v>0</v>
      </c>
      <c r="I11" s="117">
        <f>'4차년도'!C10</f>
        <v>47500.000000000007</v>
      </c>
      <c r="J11" s="117">
        <f>'1차년도'!J10</f>
        <v>0</v>
      </c>
      <c r="K11" s="117">
        <f>'5차년도'!C10</f>
        <v>47500.000000000007</v>
      </c>
      <c r="L11" s="117">
        <f>'1차년도'!L10</f>
        <v>0</v>
      </c>
      <c r="M11" s="114">
        <f t="shared" ref="M11:M12" si="1">C11+E11+G11+I11+K11</f>
        <v>237500.00000000003</v>
      </c>
      <c r="N11" s="117">
        <f>'1차년도'!L10</f>
        <v>0</v>
      </c>
    </row>
    <row r="12" spans="1:14" ht="22.5" customHeight="1">
      <c r="A12" s="109"/>
      <c r="B12" s="116" t="s">
        <v>96</v>
      </c>
      <c r="C12" s="117">
        <v>0</v>
      </c>
      <c r="D12" s="114">
        <v>0</v>
      </c>
      <c r="E12" s="114">
        <v>0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>
        <v>0</v>
      </c>
      <c r="M12" s="114">
        <f t="shared" si="1"/>
        <v>0</v>
      </c>
      <c r="N12" s="118">
        <f>D12+F12+H12</f>
        <v>0</v>
      </c>
    </row>
    <row r="13" spans="1:14" ht="22.5" customHeight="1">
      <c r="A13" s="109"/>
      <c r="B13" s="116" t="s">
        <v>97</v>
      </c>
      <c r="C13" s="117">
        <f>SUM(C14:C16)</f>
        <v>32000</v>
      </c>
      <c r="D13" s="117">
        <f t="shared" ref="D13:N13" si="2">SUM(D14:D16)</f>
        <v>0</v>
      </c>
      <c r="E13" s="117">
        <f t="shared" si="2"/>
        <v>32000</v>
      </c>
      <c r="F13" s="117">
        <f t="shared" si="2"/>
        <v>0</v>
      </c>
      <c r="G13" s="117">
        <f t="shared" si="2"/>
        <v>32000</v>
      </c>
      <c r="H13" s="117">
        <f t="shared" si="2"/>
        <v>0</v>
      </c>
      <c r="I13" s="114">
        <f>SUM(I14:I16)</f>
        <v>32000</v>
      </c>
      <c r="J13" s="114">
        <f t="shared" ref="J13:L13" si="3">SUM(J14:J16)</f>
        <v>0</v>
      </c>
      <c r="K13" s="114">
        <f t="shared" si="3"/>
        <v>32000</v>
      </c>
      <c r="L13" s="114">
        <f t="shared" si="3"/>
        <v>15.625</v>
      </c>
      <c r="M13" s="114">
        <f>C13+E13+G13+I13+K13</f>
        <v>160000</v>
      </c>
      <c r="N13" s="119">
        <f t="shared" si="2"/>
        <v>0</v>
      </c>
    </row>
    <row r="14" spans="1:14" ht="22.5" customHeight="1">
      <c r="A14" s="109"/>
      <c r="B14" s="116" t="s">
        <v>253</v>
      </c>
      <c r="C14" s="117">
        <f>'1차년도'!C13</f>
        <v>5000</v>
      </c>
      <c r="D14" s="117">
        <f>'1차년도'!D13</f>
        <v>0</v>
      </c>
      <c r="E14" s="117">
        <f>'2차년도'!C13</f>
        <v>13000</v>
      </c>
      <c r="F14" s="117">
        <f>'1차년도'!F13</f>
        <v>0</v>
      </c>
      <c r="G14" s="117">
        <f>'3차년도'!C13</f>
        <v>0</v>
      </c>
      <c r="H14" s="117">
        <f>'1차년도'!H13</f>
        <v>0</v>
      </c>
      <c r="I14" s="117">
        <f>'4차년도'!C13</f>
        <v>0</v>
      </c>
      <c r="J14" s="117">
        <f>'1차년도'!J13</f>
        <v>0</v>
      </c>
      <c r="K14" s="117">
        <f>'5차년도'!C13</f>
        <v>0</v>
      </c>
      <c r="L14" s="117">
        <f>'1차년도'!L13</f>
        <v>15.625</v>
      </c>
      <c r="M14" s="114">
        <f>C14+E14+G14+I14+K14</f>
        <v>18000</v>
      </c>
      <c r="N14" s="118">
        <f>D14+F14+H14</f>
        <v>0</v>
      </c>
    </row>
    <row r="15" spans="1:14" ht="22.5" customHeight="1">
      <c r="A15" s="109"/>
      <c r="B15" s="116" t="s">
        <v>252</v>
      </c>
      <c r="C15" s="117">
        <f>'1차년도'!C14</f>
        <v>9500</v>
      </c>
      <c r="D15" s="117">
        <f>'1차년도'!D14</f>
        <v>0</v>
      </c>
      <c r="E15" s="117">
        <f>'2차년도'!C14</f>
        <v>2000</v>
      </c>
      <c r="F15" s="117">
        <f>'1차년도'!F14</f>
        <v>0</v>
      </c>
      <c r="G15" s="117">
        <f>'3차년도'!C14</f>
        <v>14500</v>
      </c>
      <c r="H15" s="117">
        <f>'1차년도'!H14</f>
        <v>0</v>
      </c>
      <c r="I15" s="117">
        <f>'4차년도'!C14</f>
        <v>14500</v>
      </c>
      <c r="J15" s="117">
        <f>'1차년도'!J14</f>
        <v>0</v>
      </c>
      <c r="K15" s="117">
        <f>'5차년도'!C14</f>
        <v>7000</v>
      </c>
      <c r="L15" s="117">
        <f>'1차년도'!L14</f>
        <v>0</v>
      </c>
      <c r="M15" s="114">
        <f>C15+E15+G15+I15+K15</f>
        <v>47500</v>
      </c>
      <c r="N15" s="118">
        <f t="shared" ref="N15:N16" si="4">D15+F15+H15</f>
        <v>0</v>
      </c>
    </row>
    <row r="16" spans="1:14" ht="22.5" customHeight="1">
      <c r="A16" s="109"/>
      <c r="B16" s="116" t="s">
        <v>254</v>
      </c>
      <c r="C16" s="117">
        <f>'1차년도'!C15</f>
        <v>17500</v>
      </c>
      <c r="D16" s="117">
        <f>'1차년도'!D15</f>
        <v>0</v>
      </c>
      <c r="E16" s="117">
        <f>'2차년도'!C15</f>
        <v>17000</v>
      </c>
      <c r="F16" s="117">
        <f>'1차년도'!F15</f>
        <v>0</v>
      </c>
      <c r="G16" s="117">
        <f>'3차년도'!C15</f>
        <v>17500</v>
      </c>
      <c r="H16" s="117">
        <f>'1차년도'!H15</f>
        <v>0</v>
      </c>
      <c r="I16" s="117">
        <f>'4차년도'!C15</f>
        <v>17500</v>
      </c>
      <c r="J16" s="117">
        <f>'1차년도'!J15</f>
        <v>0</v>
      </c>
      <c r="K16" s="117">
        <f>'5차년도'!C15</f>
        <v>25000</v>
      </c>
      <c r="L16" s="117">
        <f>'1차년도'!L15</f>
        <v>0</v>
      </c>
      <c r="M16" s="114">
        <f>C16+E16+G16+I16+K16</f>
        <v>94500</v>
      </c>
      <c r="N16" s="118">
        <f t="shared" si="4"/>
        <v>0</v>
      </c>
    </row>
    <row r="17" spans="1:14" ht="22.5" customHeight="1">
      <c r="A17" s="109"/>
      <c r="B17" s="116" t="s">
        <v>256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4"/>
      <c r="N17" s="118"/>
    </row>
    <row r="18" spans="1:14" ht="22.5" customHeight="1">
      <c r="A18" s="109"/>
      <c r="B18" s="116" t="s">
        <v>98</v>
      </c>
      <c r="C18" s="117">
        <f>'1차년도'!C17</f>
        <v>500</v>
      </c>
      <c r="D18" s="117">
        <f>'1차년도'!D17</f>
        <v>0</v>
      </c>
      <c r="E18" s="117">
        <f>'2차년도'!C17</f>
        <v>500</v>
      </c>
      <c r="F18" s="117">
        <f>'1차년도'!F17</f>
        <v>0</v>
      </c>
      <c r="G18" s="117">
        <f>'3차년도'!C17</f>
        <v>500</v>
      </c>
      <c r="H18" s="117">
        <f>'1차년도'!H17</f>
        <v>0</v>
      </c>
      <c r="I18" s="117">
        <f>'4차년도'!C17</f>
        <v>500</v>
      </c>
      <c r="J18" s="117">
        <f>'1차년도'!J17</f>
        <v>0</v>
      </c>
      <c r="K18" s="117">
        <f>'5차년도'!C17</f>
        <v>500</v>
      </c>
      <c r="L18" s="117">
        <f>'1차년도'!L17</f>
        <v>0</v>
      </c>
      <c r="M18" s="114">
        <f>C18+E18+G18+I18+K18</f>
        <v>2500</v>
      </c>
      <c r="N18" s="118">
        <f>D18+F18+H18</f>
        <v>0</v>
      </c>
    </row>
    <row r="19" spans="1:14" ht="22.5" customHeight="1">
      <c r="A19" s="109"/>
      <c r="B19" s="116" t="s">
        <v>99</v>
      </c>
      <c r="C19" s="117">
        <v>0</v>
      </c>
      <c r="D19" s="114">
        <v>0</v>
      </c>
      <c r="E19" s="117">
        <v>0</v>
      </c>
      <c r="F19" s="114">
        <v>0</v>
      </c>
      <c r="G19" s="117">
        <v>0</v>
      </c>
      <c r="H19" s="114">
        <v>0</v>
      </c>
      <c r="I19" s="117">
        <v>0</v>
      </c>
      <c r="J19" s="114">
        <v>0</v>
      </c>
      <c r="K19" s="117">
        <v>0</v>
      </c>
      <c r="L19" s="114">
        <v>0</v>
      </c>
      <c r="M19" s="114">
        <f>C19+E19+G19+I19+K19</f>
        <v>0</v>
      </c>
      <c r="N19" s="118">
        <f>D19+F19+H19</f>
        <v>0</v>
      </c>
    </row>
    <row r="20" spans="1:14" ht="22.5" customHeight="1" thickBot="1">
      <c r="A20" s="109"/>
      <c r="B20" s="120" t="s">
        <v>82</v>
      </c>
      <c r="C20" s="121">
        <f t="shared" ref="C20:L20" si="5">C10+C13+C18+C19</f>
        <v>80000</v>
      </c>
      <c r="D20" s="121">
        <f t="shared" si="5"/>
        <v>0</v>
      </c>
      <c r="E20" s="121">
        <f t="shared" si="5"/>
        <v>80000</v>
      </c>
      <c r="F20" s="121">
        <f t="shared" si="5"/>
        <v>0</v>
      </c>
      <c r="G20" s="121">
        <f t="shared" si="5"/>
        <v>80000</v>
      </c>
      <c r="H20" s="121">
        <f t="shared" si="5"/>
        <v>0</v>
      </c>
      <c r="I20" s="121">
        <f t="shared" si="5"/>
        <v>80000</v>
      </c>
      <c r="J20" s="121">
        <f t="shared" si="5"/>
        <v>0</v>
      </c>
      <c r="K20" s="121">
        <f t="shared" si="5"/>
        <v>80000</v>
      </c>
      <c r="L20" s="121">
        <f t="shared" si="5"/>
        <v>15.625</v>
      </c>
      <c r="M20" s="114">
        <f>C20+E20+G20+I20+K20</f>
        <v>400000</v>
      </c>
      <c r="N20" s="122">
        <f>N10+N13+N18+N19</f>
        <v>0</v>
      </c>
    </row>
    <row r="21" spans="1:14" ht="24" customHeight="1" thickTop="1">
      <c r="A21" s="109"/>
      <c r="B21" s="123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5"/>
      <c r="N21" s="125"/>
    </row>
    <row r="22" spans="1:14">
      <c r="A22" s="109"/>
    </row>
    <row r="23" spans="1:14">
      <c r="A23" s="109"/>
    </row>
    <row r="25" spans="1:14" ht="17.25" thickBot="1"/>
    <row r="26" spans="1:14" ht="29.25" thickBot="1">
      <c r="C26" s="126" t="s">
        <v>100</v>
      </c>
      <c r="D26" s="127" t="s">
        <v>101</v>
      </c>
      <c r="E26" s="127" t="s">
        <v>102</v>
      </c>
      <c r="F26" s="127" t="s">
        <v>103</v>
      </c>
      <c r="G26" s="127" t="s">
        <v>104</v>
      </c>
      <c r="H26" s="128" t="s">
        <v>105</v>
      </c>
    </row>
    <row r="27" spans="1:14" ht="57.75" thickBot="1">
      <c r="C27" s="129" t="s">
        <v>106</v>
      </c>
      <c r="D27" s="130" t="s">
        <v>107</v>
      </c>
      <c r="E27" s="130" t="s">
        <v>108</v>
      </c>
      <c r="F27" s="130" t="s">
        <v>109</v>
      </c>
      <c r="G27" s="130" t="s">
        <v>110</v>
      </c>
      <c r="H27" s="130"/>
    </row>
    <row r="28" spans="1:14" ht="17.25" thickBot="1">
      <c r="C28" s="129" t="s">
        <v>111</v>
      </c>
      <c r="D28" s="130">
        <v>6.5</v>
      </c>
      <c r="E28" s="130">
        <v>4.5</v>
      </c>
      <c r="F28" s="130">
        <v>5.5</v>
      </c>
      <c r="G28" s="130">
        <v>3.5</v>
      </c>
      <c r="H28" s="130">
        <f>D28+E28+F28+G28</f>
        <v>20</v>
      </c>
    </row>
    <row r="29" spans="1:14" ht="17.25" thickBot="1">
      <c r="C29" s="129" t="s">
        <v>112</v>
      </c>
      <c r="D29" s="130">
        <v>1</v>
      </c>
      <c r="E29" s="130">
        <v>0.9</v>
      </c>
      <c r="F29" s="130">
        <v>0.8</v>
      </c>
      <c r="G29" s="130">
        <v>0.3</v>
      </c>
      <c r="H29" s="130">
        <f>D29+E29+F29+G29</f>
        <v>3</v>
      </c>
    </row>
    <row r="30" spans="1:14" ht="17.25" thickBot="1">
      <c r="C30" s="129" t="s">
        <v>113</v>
      </c>
      <c r="D30" s="130">
        <v>2.5</v>
      </c>
      <c r="E30" s="130">
        <v>2.1</v>
      </c>
      <c r="F30" s="130">
        <v>1.7</v>
      </c>
      <c r="G30" s="130">
        <v>0.7</v>
      </c>
      <c r="H30" s="130">
        <f>D30+E30+F30+G30</f>
        <v>7</v>
      </c>
    </row>
    <row r="31" spans="1:14" ht="17.25" thickBot="1">
      <c r="C31" s="131" t="s">
        <v>82</v>
      </c>
      <c r="D31" s="132">
        <f>SUM(D28:D30)</f>
        <v>10</v>
      </c>
      <c r="E31" s="132">
        <f t="shared" ref="E31:G31" si="6">SUM(E28:E30)</f>
        <v>7.5</v>
      </c>
      <c r="F31" s="132">
        <f t="shared" si="6"/>
        <v>8</v>
      </c>
      <c r="G31" s="132">
        <f t="shared" si="6"/>
        <v>4.5</v>
      </c>
      <c r="H31" s="132">
        <f>SUM(H28:H30)</f>
        <v>30</v>
      </c>
    </row>
    <row r="32" spans="1:14">
      <c r="D32" s="133">
        <v>3.5</v>
      </c>
      <c r="E32" s="133">
        <v>2.5</v>
      </c>
      <c r="F32" s="133">
        <v>2</v>
      </c>
      <c r="G32" s="133">
        <v>0.5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ignoredErrors>
    <ignoredError sqref="M13 M11 M2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topLeftCell="A22" zoomScale="85" zoomScaleNormal="85" workbookViewId="0">
      <selection activeCell="A42" sqref="A42"/>
    </sheetView>
  </sheetViews>
  <sheetFormatPr defaultRowHeight="16.5"/>
  <cols>
    <col min="1" max="1" width="5.875" customWidth="1"/>
    <col min="2" max="2" width="26.125" customWidth="1"/>
    <col min="3" max="3" width="10.875" customWidth="1"/>
    <col min="4" max="4" width="11.625" customWidth="1"/>
    <col min="5" max="5" width="11.875" customWidth="1"/>
    <col min="6" max="6" width="10" customWidth="1"/>
    <col min="7" max="7" width="12.375" customWidth="1"/>
    <col min="8" max="8" width="13.75" customWidth="1"/>
    <col min="9" max="9" width="13.375" customWidth="1"/>
    <col min="10" max="10" width="13.125" customWidth="1"/>
  </cols>
  <sheetData>
    <row r="2" spans="1:12" ht="25.5">
      <c r="A2" s="283" t="s">
        <v>114</v>
      </c>
      <c r="B2" s="284"/>
      <c r="C2" s="284"/>
      <c r="D2" s="284"/>
      <c r="E2" s="284"/>
      <c r="F2" s="284"/>
    </row>
    <row r="3" spans="1:12" ht="25.5">
      <c r="C3" s="134"/>
    </row>
    <row r="4" spans="1:12" ht="25.5">
      <c r="A4" s="135" t="s">
        <v>115</v>
      </c>
      <c r="B4" s="135"/>
      <c r="C4" s="134"/>
      <c r="I4" s="136"/>
      <c r="J4" s="136"/>
    </row>
    <row r="5" spans="1:12" ht="25.5">
      <c r="A5" s="137"/>
      <c r="C5" s="134"/>
      <c r="H5" s="138"/>
      <c r="I5" s="138"/>
      <c r="J5" s="138"/>
    </row>
    <row r="6" spans="1:12" ht="17.25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285" t="s">
        <v>88</v>
      </c>
      <c r="C7" s="287" t="s">
        <v>89</v>
      </c>
      <c r="D7" s="287"/>
      <c r="E7" s="287" t="s">
        <v>116</v>
      </c>
      <c r="F7" s="287"/>
      <c r="G7" s="288" t="s">
        <v>117</v>
      </c>
      <c r="H7" s="242"/>
      <c r="I7" s="282"/>
      <c r="J7" s="282"/>
    </row>
    <row r="8" spans="1:12" ht="22.5" customHeight="1">
      <c r="A8" s="109"/>
      <c r="B8" s="286"/>
      <c r="C8" s="140" t="s">
        <v>61</v>
      </c>
      <c r="D8" s="140" t="s">
        <v>62</v>
      </c>
      <c r="E8" s="140" t="s">
        <v>61</v>
      </c>
      <c r="F8" s="140" t="s">
        <v>62</v>
      </c>
      <c r="G8" s="289"/>
      <c r="H8" s="242"/>
      <c r="I8" s="242"/>
      <c r="J8" s="242"/>
    </row>
    <row r="9" spans="1:12" ht="22.5" customHeight="1">
      <c r="A9" s="109"/>
      <c r="B9" s="141" t="s">
        <v>94</v>
      </c>
      <c r="C9" s="113">
        <f>SUM(C10:C11)</f>
        <v>47500.000000000007</v>
      </c>
      <c r="D9" s="113">
        <f t="shared" ref="D9" si="0">SUM(D10:D11)</f>
        <v>0</v>
      </c>
      <c r="E9" s="113">
        <f>C9</f>
        <v>47500.000000000007</v>
      </c>
      <c r="F9" s="113">
        <f>D9</f>
        <v>0</v>
      </c>
      <c r="G9" s="142">
        <f t="shared" ref="G9:G19" si="1">(E9+F9)/(E$19+F$19)</f>
        <v>0.59375000000000011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47500.000000000007</v>
      </c>
      <c r="D10" s="113">
        <f>I41</f>
        <v>0</v>
      </c>
      <c r="E10" s="113">
        <f t="shared" ref="E10:F19" si="2">C10</f>
        <v>47500.000000000007</v>
      </c>
      <c r="F10" s="113">
        <f t="shared" si="2"/>
        <v>0</v>
      </c>
      <c r="G10" s="142">
        <f t="shared" si="1"/>
        <v>0.59375000000000011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32000</v>
      </c>
      <c r="D12" s="113">
        <f t="shared" ref="D12" si="3">SUM(D13:D16)</f>
        <v>0</v>
      </c>
      <c r="E12" s="113">
        <f t="shared" si="2"/>
        <v>32000</v>
      </c>
      <c r="F12" s="113">
        <f t="shared" si="2"/>
        <v>0</v>
      </c>
      <c r="G12" s="142">
        <f t="shared" si="1"/>
        <v>0.4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G52</f>
        <v>0</v>
      </c>
      <c r="D13" s="113">
        <f>H58</f>
        <v>0</v>
      </c>
      <c r="E13" s="113">
        <f t="shared" si="2"/>
        <v>0</v>
      </c>
      <c r="F13" s="113">
        <f t="shared" si="2"/>
        <v>0</v>
      </c>
      <c r="G13" s="142">
        <f t="shared" si="1"/>
        <v>0</v>
      </c>
      <c r="H13" s="143"/>
      <c r="I13" s="143"/>
      <c r="J13" s="143"/>
      <c r="L13">
        <f>5000/E12*100</f>
        <v>15.625</v>
      </c>
    </row>
    <row r="14" spans="1:12" ht="22.5" customHeight="1">
      <c r="A14" s="109"/>
      <c r="B14" s="141" t="s">
        <v>252</v>
      </c>
      <c r="C14" s="113">
        <f>G58</f>
        <v>14500</v>
      </c>
      <c r="D14" s="113">
        <f>H75</f>
        <v>0</v>
      </c>
      <c r="E14" s="113">
        <f t="shared" si="2"/>
        <v>14500</v>
      </c>
      <c r="F14" s="113">
        <f t="shared" si="2"/>
        <v>0</v>
      </c>
      <c r="G14" s="142">
        <f t="shared" si="1"/>
        <v>0.18124999999999999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G77</f>
        <v>17500</v>
      </c>
      <c r="D15" s="113">
        <v>0</v>
      </c>
      <c r="E15" s="113">
        <f t="shared" si="2"/>
        <v>17500</v>
      </c>
      <c r="F15" s="113">
        <f t="shared" si="2"/>
        <v>0</v>
      </c>
      <c r="G15" s="142">
        <f t="shared" si="1"/>
        <v>0.21875</v>
      </c>
      <c r="H15" s="143"/>
      <c r="I15" s="143">
        <f>C15/(C9+C12)*100</f>
        <v>22.012578616352201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0" ht="22.5" customHeight="1">
      <c r="A17" s="109"/>
      <c r="B17" s="141" t="s">
        <v>98</v>
      </c>
      <c r="C17" s="113">
        <f>G87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6.2500000000000003E-3</v>
      </c>
      <c r="H17" s="143"/>
      <c r="I17" s="143"/>
      <c r="J17" s="143"/>
    </row>
    <row r="18" spans="1:10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0" ht="22.5" customHeight="1" thickBot="1">
      <c r="A19" s="109"/>
      <c r="B19" s="147" t="s">
        <v>82</v>
      </c>
      <c r="C19" s="148">
        <f>C9+C12+C17+C18</f>
        <v>80000</v>
      </c>
      <c r="D19" s="148">
        <f t="shared" ref="D19" si="4">D9+D12+D17+D18</f>
        <v>0</v>
      </c>
      <c r="E19" s="148">
        <f t="shared" si="2"/>
        <v>80000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0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0" ht="25.5">
      <c r="A21" s="137"/>
      <c r="C21" s="134"/>
      <c r="H21" s="138"/>
      <c r="I21" s="138"/>
      <c r="J21" s="138"/>
    </row>
    <row r="22" spans="1:10" ht="25.5">
      <c r="A22" s="135" t="s">
        <v>118</v>
      </c>
      <c r="B22" s="135"/>
      <c r="C22" s="134"/>
    </row>
    <row r="23" spans="1:10" ht="25.5">
      <c r="A23" s="137"/>
      <c r="B23" t="s">
        <v>119</v>
      </c>
      <c r="C23" s="134"/>
    </row>
    <row r="24" spans="1:10" ht="26.25" thickBot="1">
      <c r="A24" s="137"/>
      <c r="C24" s="134"/>
      <c r="J24" t="s">
        <v>87</v>
      </c>
    </row>
    <row r="25" spans="1:10" ht="20.25">
      <c r="A25" s="137"/>
      <c r="B25" s="290" t="s">
        <v>51</v>
      </c>
      <c r="C25" s="292" t="s">
        <v>52</v>
      </c>
      <c r="D25" s="292" t="s">
        <v>53</v>
      </c>
      <c r="E25" s="240" t="s">
        <v>54</v>
      </c>
      <c r="F25" s="240" t="s">
        <v>55</v>
      </c>
      <c r="G25" s="240" t="s">
        <v>56</v>
      </c>
      <c r="H25" s="294" t="s">
        <v>57</v>
      </c>
      <c r="I25" s="295"/>
      <c r="J25" s="296"/>
    </row>
    <row r="26" spans="1:10" ht="20.25">
      <c r="A26" s="137"/>
      <c r="B26" s="291"/>
      <c r="C26" s="293"/>
      <c r="D26" s="293"/>
      <c r="E26" s="241" t="s">
        <v>58</v>
      </c>
      <c r="F26" s="241" t="s">
        <v>59</v>
      </c>
      <c r="G26" s="241" t="s">
        <v>60</v>
      </c>
      <c r="H26" s="95" t="s">
        <v>61</v>
      </c>
      <c r="I26" s="95" t="s">
        <v>62</v>
      </c>
      <c r="J26" s="96" t="s">
        <v>63</v>
      </c>
    </row>
    <row r="27" spans="1:10" ht="20.25">
      <c r="A27" s="137"/>
      <c r="B27" s="297"/>
      <c r="C27" s="97" t="s">
        <v>235</v>
      </c>
      <c r="D27" s="97" t="s">
        <v>236</v>
      </c>
      <c r="E27" s="97">
        <v>80000</v>
      </c>
      <c r="F27" s="97">
        <v>10</v>
      </c>
      <c r="G27" s="97">
        <v>10</v>
      </c>
      <c r="H27" s="97">
        <f>E27/12*F27*G27/100</f>
        <v>6666.6666666666679</v>
      </c>
      <c r="I27" s="97">
        <v>0</v>
      </c>
      <c r="J27" s="98">
        <f t="shared" ref="J27:J34" si="5">H27+I27</f>
        <v>6666.6666666666679</v>
      </c>
    </row>
    <row r="28" spans="1:10" ht="20.25">
      <c r="A28" s="137"/>
      <c r="B28" s="297"/>
      <c r="C28" s="97" t="s">
        <v>237</v>
      </c>
      <c r="D28" s="97" t="s">
        <v>239</v>
      </c>
      <c r="E28" s="97">
        <v>100000</v>
      </c>
      <c r="F28" s="97">
        <v>10</v>
      </c>
      <c r="G28" s="97">
        <v>10</v>
      </c>
      <c r="H28" s="97">
        <f t="shared" ref="H28:H34" si="6">E28/12*F28*G28/100</f>
        <v>8333.3333333333358</v>
      </c>
      <c r="I28" s="97">
        <v>0</v>
      </c>
      <c r="J28" s="98">
        <f t="shared" si="5"/>
        <v>8333.3333333333358</v>
      </c>
    </row>
    <row r="29" spans="1:10" ht="20.25">
      <c r="A29" s="137"/>
      <c r="B29" s="297"/>
      <c r="C29" s="97" t="s">
        <v>238</v>
      </c>
      <c r="D29" s="97" t="s">
        <v>239</v>
      </c>
      <c r="E29" s="97">
        <v>100000</v>
      </c>
      <c r="F29" s="97">
        <v>10</v>
      </c>
      <c r="G29" s="97">
        <v>10</v>
      </c>
      <c r="H29" s="97">
        <f t="shared" si="6"/>
        <v>8333.3333333333358</v>
      </c>
      <c r="I29" s="97">
        <v>0</v>
      </c>
      <c r="J29" s="98">
        <f t="shared" si="5"/>
        <v>8333.3333333333358</v>
      </c>
    </row>
    <row r="30" spans="1:10" ht="20.25">
      <c r="A30" s="137"/>
      <c r="B30" s="297"/>
      <c r="C30" s="97" t="s">
        <v>69</v>
      </c>
      <c r="D30" s="97" t="s">
        <v>70</v>
      </c>
      <c r="E30" s="97">
        <v>80000</v>
      </c>
      <c r="F30" s="97">
        <v>10</v>
      </c>
      <c r="G30" s="97">
        <v>10</v>
      </c>
      <c r="H30" s="97">
        <f t="shared" si="6"/>
        <v>6666.6666666666679</v>
      </c>
      <c r="I30" s="97">
        <v>0</v>
      </c>
      <c r="J30" s="98">
        <f t="shared" si="5"/>
        <v>6666.6666666666679</v>
      </c>
    </row>
    <row r="31" spans="1:10" ht="20.25">
      <c r="A31" s="137"/>
      <c r="B31" s="297"/>
      <c r="C31" s="97" t="s">
        <v>240</v>
      </c>
      <c r="D31" s="97" t="s">
        <v>70</v>
      </c>
      <c r="E31" s="97">
        <v>80000</v>
      </c>
      <c r="F31" s="97">
        <v>10</v>
      </c>
      <c r="G31" s="97">
        <v>10</v>
      </c>
      <c r="H31" s="97">
        <f t="shared" si="6"/>
        <v>6666.6666666666679</v>
      </c>
      <c r="I31" s="97">
        <v>0</v>
      </c>
      <c r="J31" s="98">
        <f t="shared" si="5"/>
        <v>6666.6666666666679</v>
      </c>
    </row>
    <row r="32" spans="1:10" ht="20.25">
      <c r="A32" s="137"/>
      <c r="B32" s="297"/>
      <c r="C32" s="97" t="s">
        <v>241</v>
      </c>
      <c r="D32" s="97" t="s">
        <v>74</v>
      </c>
      <c r="E32" s="97">
        <v>60000</v>
      </c>
      <c r="F32" s="97">
        <v>10</v>
      </c>
      <c r="G32" s="97">
        <v>10</v>
      </c>
      <c r="H32" s="97">
        <f t="shared" si="6"/>
        <v>5000</v>
      </c>
      <c r="I32" s="97">
        <v>0</v>
      </c>
      <c r="J32" s="98">
        <f t="shared" si="5"/>
        <v>5000</v>
      </c>
    </row>
    <row r="33" spans="1:13" ht="20.25">
      <c r="A33" s="137"/>
      <c r="B33" s="297"/>
      <c r="C33" s="97" t="s">
        <v>242</v>
      </c>
      <c r="D33" s="97" t="s">
        <v>67</v>
      </c>
      <c r="E33" s="97">
        <v>40000</v>
      </c>
      <c r="F33" s="97">
        <v>10</v>
      </c>
      <c r="G33" s="97">
        <v>10</v>
      </c>
      <c r="H33" s="97">
        <f t="shared" si="6"/>
        <v>3333.3333333333339</v>
      </c>
      <c r="I33" s="97">
        <v>0</v>
      </c>
      <c r="J33" s="98">
        <f t="shared" si="5"/>
        <v>3333.3333333333339</v>
      </c>
    </row>
    <row r="34" spans="1:13" ht="20.25">
      <c r="A34" s="137"/>
      <c r="B34" s="297"/>
      <c r="C34" s="97" t="s">
        <v>243</v>
      </c>
      <c r="D34" s="97" t="s">
        <v>67</v>
      </c>
      <c r="E34" s="97">
        <v>30000</v>
      </c>
      <c r="F34" s="97">
        <v>10</v>
      </c>
      <c r="G34" s="97">
        <v>10</v>
      </c>
      <c r="H34" s="97">
        <f t="shared" si="6"/>
        <v>2500</v>
      </c>
      <c r="I34" s="97">
        <v>0</v>
      </c>
      <c r="J34" s="98">
        <f t="shared" si="5"/>
        <v>2500</v>
      </c>
    </row>
    <row r="35" spans="1:13" ht="20.25">
      <c r="A35" s="137"/>
      <c r="B35" s="297"/>
      <c r="C35" s="97"/>
      <c r="D35" s="97"/>
      <c r="E35" s="97"/>
      <c r="F35" s="97"/>
      <c r="G35" s="97"/>
      <c r="H35" s="97"/>
      <c r="I35" s="97"/>
      <c r="J35" s="98"/>
    </row>
    <row r="36" spans="1:13" ht="20.25">
      <c r="A36" s="137"/>
      <c r="B36" s="297"/>
      <c r="C36" s="97"/>
      <c r="D36" s="97"/>
      <c r="E36" s="97"/>
      <c r="F36" s="97"/>
      <c r="G36" s="97"/>
      <c r="H36" s="97"/>
      <c r="I36" s="97"/>
      <c r="J36" s="98"/>
    </row>
    <row r="37" spans="1:13" ht="20.25">
      <c r="A37" s="137"/>
      <c r="B37" s="297"/>
      <c r="C37" s="97"/>
      <c r="D37" s="97"/>
      <c r="E37" s="97"/>
      <c r="F37" s="97"/>
      <c r="G37" s="97"/>
      <c r="H37" s="97"/>
      <c r="I37" s="97"/>
      <c r="J37" s="98"/>
    </row>
    <row r="38" spans="1:13" ht="20.25">
      <c r="A38" s="137"/>
      <c r="B38" s="297"/>
      <c r="C38" s="99"/>
      <c r="D38" s="99"/>
      <c r="E38" s="97"/>
      <c r="F38" s="97"/>
      <c r="G38" s="97"/>
      <c r="H38" s="97"/>
      <c r="I38" s="97"/>
      <c r="J38" s="98"/>
    </row>
    <row r="39" spans="1:13" ht="20.25">
      <c r="A39" s="137"/>
      <c r="B39" s="297"/>
      <c r="C39" s="99"/>
      <c r="D39" s="99"/>
      <c r="E39" s="97"/>
      <c r="F39" s="97"/>
      <c r="G39" s="97"/>
      <c r="H39" s="97"/>
      <c r="I39" s="97"/>
      <c r="J39" s="98"/>
    </row>
    <row r="40" spans="1:13" ht="20.25">
      <c r="A40" s="137"/>
      <c r="B40" s="297"/>
      <c r="C40" s="100"/>
      <c r="D40" s="101"/>
      <c r="E40" s="102"/>
      <c r="F40" s="102"/>
      <c r="G40" s="103"/>
      <c r="H40" s="97"/>
      <c r="I40" s="97"/>
      <c r="J40" s="98"/>
    </row>
    <row r="41" spans="1:13" ht="20.25">
      <c r="A41" s="137"/>
      <c r="B41" s="291"/>
      <c r="C41" s="298" t="s">
        <v>81</v>
      </c>
      <c r="D41" s="299"/>
      <c r="E41" s="299"/>
      <c r="F41" s="299"/>
      <c r="G41" s="300"/>
      <c r="H41" s="104">
        <f>SUM(H27:H40)</f>
        <v>47500.000000000007</v>
      </c>
      <c r="I41" s="104">
        <f>SUM(I27:I40)</f>
        <v>0</v>
      </c>
      <c r="J41" s="105">
        <f>SUM(J27:J40)</f>
        <v>47500.000000000007</v>
      </c>
    </row>
    <row r="42" spans="1:13" ht="21" thickBot="1">
      <c r="A42" s="137"/>
      <c r="B42" s="316" t="s">
        <v>82</v>
      </c>
      <c r="C42" s="317"/>
      <c r="D42" s="317"/>
      <c r="E42" s="317"/>
      <c r="F42" s="317"/>
      <c r="G42" s="318"/>
      <c r="H42" s="106">
        <f>H41</f>
        <v>47500.000000000007</v>
      </c>
      <c r="I42" s="106">
        <f t="shared" ref="I42:J42" si="7">I41</f>
        <v>0</v>
      </c>
      <c r="J42" s="107">
        <f t="shared" si="7"/>
        <v>47500.000000000007</v>
      </c>
    </row>
    <row r="43" spans="1:13" ht="25.5">
      <c r="A43" s="137"/>
      <c r="C43" s="134"/>
    </row>
    <row r="44" spans="1:13" ht="25.5">
      <c r="A44" s="137"/>
      <c r="B44" s="150" t="s">
        <v>120</v>
      </c>
      <c r="C44" s="134"/>
    </row>
    <row r="45" spans="1:13" ht="20.25" customHeight="1" thickBot="1">
      <c r="C45" s="1"/>
      <c r="D45" s="243"/>
      <c r="E45" s="243"/>
      <c r="G45" s="152" t="s">
        <v>121</v>
      </c>
    </row>
    <row r="46" spans="1:13" ht="20.25" customHeight="1">
      <c r="B46" s="319" t="s">
        <v>122</v>
      </c>
      <c r="C46" s="321" t="s">
        <v>123</v>
      </c>
      <c r="D46" s="321" t="s">
        <v>124</v>
      </c>
      <c r="E46" s="323"/>
      <c r="F46" s="323"/>
      <c r="G46" s="325" t="s">
        <v>18</v>
      </c>
      <c r="H46" s="326"/>
      <c r="I46" s="327"/>
    </row>
    <row r="47" spans="1:13" ht="23.25" customHeight="1" thickBot="1">
      <c r="B47" s="320"/>
      <c r="C47" s="322"/>
      <c r="D47" s="324"/>
      <c r="E47" s="324"/>
      <c r="F47" s="324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01" t="s">
        <v>131</v>
      </c>
      <c r="C48" s="304" t="s">
        <v>34</v>
      </c>
      <c r="D48" s="306"/>
      <c r="E48" s="306"/>
      <c r="F48" s="307"/>
      <c r="G48" s="157"/>
      <c r="H48" s="158"/>
      <c r="I48" s="159"/>
      <c r="J48" s="160"/>
      <c r="K48" s="161">
        <v>2500</v>
      </c>
      <c r="L48" s="161">
        <v>2</v>
      </c>
      <c r="M48" s="162">
        <f t="shared" ref="M48:M57" si="8">K48*L48</f>
        <v>5000</v>
      </c>
    </row>
    <row r="49" spans="2:14" ht="21.75" customHeight="1">
      <c r="B49" s="302"/>
      <c r="C49" s="305"/>
      <c r="D49" s="308"/>
      <c r="E49" s="309"/>
      <c r="F49" s="310"/>
      <c r="G49" s="157"/>
      <c r="H49" s="158"/>
      <c r="I49" s="159"/>
      <c r="J49" s="160"/>
      <c r="K49" s="161">
        <v>7000</v>
      </c>
      <c r="L49" s="161">
        <v>2</v>
      </c>
      <c r="M49" s="162">
        <f t="shared" si="8"/>
        <v>14000</v>
      </c>
    </row>
    <row r="50" spans="2:14" ht="21.75" customHeight="1">
      <c r="B50" s="302"/>
      <c r="C50" s="305"/>
      <c r="D50" s="308"/>
      <c r="E50" s="309"/>
      <c r="F50" s="310"/>
      <c r="G50" s="157"/>
      <c r="H50" s="158"/>
      <c r="I50" s="159"/>
      <c r="J50" s="160"/>
      <c r="K50" s="161">
        <v>9000</v>
      </c>
      <c r="L50" s="161">
        <v>2</v>
      </c>
      <c r="M50" s="162">
        <f t="shared" si="8"/>
        <v>18000</v>
      </c>
    </row>
    <row r="51" spans="2:14" ht="21.75" customHeight="1">
      <c r="B51" s="302"/>
      <c r="C51" s="305"/>
      <c r="D51" s="308"/>
      <c r="E51" s="309"/>
      <c r="F51" s="310"/>
      <c r="G51" s="157"/>
      <c r="H51" s="158"/>
      <c r="I51" s="159"/>
      <c r="J51" s="160"/>
      <c r="K51" s="161">
        <v>2000</v>
      </c>
      <c r="L51" s="161">
        <v>1</v>
      </c>
      <c r="M51" s="162">
        <f t="shared" si="8"/>
        <v>2000</v>
      </c>
    </row>
    <row r="52" spans="2:14" ht="21.75" customHeight="1">
      <c r="B52" s="302"/>
      <c r="C52" s="252"/>
      <c r="D52" s="313" t="s">
        <v>134</v>
      </c>
      <c r="E52" s="314"/>
      <c r="F52" s="315"/>
      <c r="G52" s="164">
        <f>SUM(G48:G51)</f>
        <v>0</v>
      </c>
      <c r="H52" s="158"/>
      <c r="I52" s="159"/>
      <c r="J52" s="160"/>
      <c r="K52" s="161"/>
      <c r="L52" s="161"/>
      <c r="M52" s="162"/>
    </row>
    <row r="53" spans="2:14" ht="21.75" customHeight="1">
      <c r="B53" s="302"/>
      <c r="C53" s="311" t="s">
        <v>35</v>
      </c>
      <c r="D53" s="308" t="s">
        <v>250</v>
      </c>
      <c r="E53" s="309"/>
      <c r="F53" s="310"/>
      <c r="G53" s="157">
        <v>7500</v>
      </c>
      <c r="H53" s="158"/>
      <c r="I53" s="159">
        <f t="shared" ref="I53:I78" si="9">G53+H53</f>
        <v>7500</v>
      </c>
      <c r="J53" s="160"/>
      <c r="K53" s="161">
        <v>2000</v>
      </c>
      <c r="L53" s="161">
        <v>1</v>
      </c>
      <c r="M53" s="162">
        <f t="shared" si="8"/>
        <v>2000</v>
      </c>
    </row>
    <row r="54" spans="2:14" ht="21.75" customHeight="1">
      <c r="B54" s="302"/>
      <c r="C54" s="311"/>
      <c r="D54" s="308" t="s">
        <v>245</v>
      </c>
      <c r="E54" s="309"/>
      <c r="F54" s="310"/>
      <c r="G54" s="157">
        <v>5000</v>
      </c>
      <c r="H54" s="158"/>
      <c r="I54" s="159">
        <f t="shared" ref="I54:I56" si="10">G54+H54</f>
        <v>5000</v>
      </c>
      <c r="J54" s="160"/>
      <c r="K54" s="161">
        <v>2000</v>
      </c>
      <c r="L54" s="161">
        <v>1</v>
      </c>
      <c r="M54" s="162">
        <f t="shared" si="8"/>
        <v>2000</v>
      </c>
    </row>
    <row r="55" spans="2:14" ht="21.75" customHeight="1">
      <c r="B55" s="302"/>
      <c r="C55" s="305"/>
      <c r="D55" s="308" t="s">
        <v>247</v>
      </c>
      <c r="E55" s="309"/>
      <c r="F55" s="310"/>
      <c r="G55" s="157">
        <v>1000</v>
      </c>
      <c r="H55" s="158"/>
      <c r="I55" s="159">
        <f t="shared" si="10"/>
        <v>1000</v>
      </c>
      <c r="J55" s="160"/>
      <c r="K55" s="161">
        <v>2000</v>
      </c>
      <c r="L55" s="161">
        <v>1</v>
      </c>
      <c r="M55" s="162">
        <f t="shared" si="8"/>
        <v>2000</v>
      </c>
    </row>
    <row r="56" spans="2:14" ht="21.75" customHeight="1">
      <c r="B56" s="302"/>
      <c r="C56" s="305"/>
      <c r="D56" s="308" t="s">
        <v>248</v>
      </c>
      <c r="E56" s="309"/>
      <c r="F56" s="310"/>
      <c r="G56" s="157">
        <v>1000</v>
      </c>
      <c r="H56" s="158"/>
      <c r="I56" s="159">
        <f t="shared" si="10"/>
        <v>1000</v>
      </c>
      <c r="J56" s="163"/>
      <c r="K56" s="161">
        <v>2000</v>
      </c>
      <c r="L56" s="161">
        <v>1</v>
      </c>
      <c r="M56" s="162">
        <f t="shared" si="8"/>
        <v>2000</v>
      </c>
    </row>
    <row r="57" spans="2:14" ht="21.75" customHeight="1">
      <c r="B57" s="302"/>
      <c r="C57" s="305"/>
      <c r="D57" s="306"/>
      <c r="E57" s="306"/>
      <c r="F57" s="307"/>
      <c r="G57" s="157"/>
      <c r="H57" s="158"/>
      <c r="I57" s="159"/>
      <c r="J57" s="163"/>
      <c r="K57" s="161">
        <v>1000</v>
      </c>
      <c r="L57" s="161">
        <v>1</v>
      </c>
      <c r="M57" s="162">
        <f t="shared" si="8"/>
        <v>1000</v>
      </c>
    </row>
    <row r="58" spans="2:14" ht="21.75" customHeight="1">
      <c r="B58" s="303"/>
      <c r="C58" s="312"/>
      <c r="D58" s="313" t="s">
        <v>134</v>
      </c>
      <c r="E58" s="314"/>
      <c r="F58" s="315"/>
      <c r="G58" s="164">
        <f>SUM(G53:G57)</f>
        <v>14500</v>
      </c>
      <c r="H58" s="165">
        <f>SUM(H48:H57)</f>
        <v>0</v>
      </c>
      <c r="I58" s="166">
        <f>G58+H58</f>
        <v>14500</v>
      </c>
      <c r="J58" s="167"/>
      <c r="K58" s="168"/>
      <c r="L58" s="168"/>
      <c r="M58" s="169"/>
    </row>
    <row r="59" spans="2:14" ht="62.25" customHeight="1">
      <c r="B59" s="280"/>
      <c r="C59" s="328" t="s">
        <v>135</v>
      </c>
      <c r="D59" s="332" t="s">
        <v>136</v>
      </c>
      <c r="E59" s="333"/>
      <c r="F59" s="334"/>
      <c r="G59" s="157">
        <f>M59</f>
        <v>0</v>
      </c>
      <c r="H59" s="158"/>
      <c r="I59" s="159">
        <f>G59+H59</f>
        <v>0</v>
      </c>
      <c r="J59" s="170"/>
      <c r="K59" s="171">
        <v>0</v>
      </c>
      <c r="L59" s="172">
        <v>2</v>
      </c>
      <c r="M59" s="162">
        <f t="shared" ref="M59:M75" si="11">K59*L59</f>
        <v>0</v>
      </c>
      <c r="N59" t="s">
        <v>137</v>
      </c>
    </row>
    <row r="60" spans="2:14" ht="21.75" customHeight="1">
      <c r="B60" s="281"/>
      <c r="C60" s="329"/>
      <c r="D60" s="335" t="s">
        <v>138</v>
      </c>
      <c r="E60" s="336"/>
      <c r="F60" s="337"/>
      <c r="G60" s="157"/>
      <c r="H60" s="158"/>
      <c r="I60" s="159">
        <f t="shared" ref="I60:I75" si="12">G60+H60</f>
        <v>0</v>
      </c>
      <c r="J60" s="170"/>
      <c r="K60" s="171">
        <v>500</v>
      </c>
      <c r="L60" s="172">
        <v>4</v>
      </c>
      <c r="M60" s="162">
        <f t="shared" si="11"/>
        <v>2000</v>
      </c>
    </row>
    <row r="61" spans="2:14" ht="21.75" customHeight="1">
      <c r="B61" s="281"/>
      <c r="C61" s="329"/>
      <c r="D61" s="338" t="s">
        <v>139</v>
      </c>
      <c r="E61" s="339"/>
      <c r="F61" s="340"/>
      <c r="G61" s="157">
        <v>2000</v>
      </c>
      <c r="H61" s="158"/>
      <c r="I61" s="159">
        <f t="shared" si="12"/>
        <v>2000</v>
      </c>
      <c r="J61" t="s">
        <v>140</v>
      </c>
      <c r="K61" s="171">
        <v>1500</v>
      </c>
      <c r="L61" s="172">
        <v>4</v>
      </c>
      <c r="M61" s="162">
        <f t="shared" si="11"/>
        <v>6000</v>
      </c>
    </row>
    <row r="62" spans="2:14" ht="21.75" customHeight="1">
      <c r="B62" s="281"/>
      <c r="C62" s="329"/>
      <c r="D62" s="335" t="s">
        <v>141</v>
      </c>
      <c r="E62" s="336"/>
      <c r="F62" s="337"/>
      <c r="G62" s="157"/>
      <c r="H62" s="158"/>
      <c r="I62" s="159">
        <f t="shared" si="12"/>
        <v>0</v>
      </c>
      <c r="K62" s="171">
        <v>500</v>
      </c>
      <c r="L62" s="172">
        <v>5</v>
      </c>
      <c r="M62" s="162">
        <f t="shared" si="11"/>
        <v>2500</v>
      </c>
      <c r="N62" t="s">
        <v>142</v>
      </c>
    </row>
    <row r="63" spans="2:14" ht="21.75" customHeight="1">
      <c r="B63" s="281"/>
      <c r="C63" s="329"/>
      <c r="D63" s="335" t="s">
        <v>143</v>
      </c>
      <c r="E63" s="336"/>
      <c r="F63" s="337"/>
      <c r="G63" s="157">
        <f t="shared" ref="G63" si="13">M63</f>
        <v>10000</v>
      </c>
      <c r="H63" s="158"/>
      <c r="I63" s="159">
        <f t="shared" si="12"/>
        <v>10000</v>
      </c>
      <c r="K63" s="171">
        <v>5000</v>
      </c>
      <c r="L63" s="172">
        <v>2</v>
      </c>
      <c r="M63" s="162">
        <f t="shared" si="11"/>
        <v>10000</v>
      </c>
    </row>
    <row r="64" spans="2:14" ht="21.75" customHeight="1">
      <c r="B64" s="281"/>
      <c r="C64" s="329"/>
      <c r="D64" s="341" t="s">
        <v>144</v>
      </c>
      <c r="E64" s="342"/>
      <c r="F64" s="343"/>
      <c r="G64" s="157"/>
      <c r="H64" s="158"/>
      <c r="I64" s="159">
        <f t="shared" si="12"/>
        <v>0</v>
      </c>
      <c r="K64" s="171">
        <v>1000</v>
      </c>
      <c r="L64" s="172">
        <v>4</v>
      </c>
      <c r="M64" s="162">
        <f t="shared" si="11"/>
        <v>4000</v>
      </c>
    </row>
    <row r="65" spans="2:13" ht="21.75" customHeight="1">
      <c r="B65" s="281"/>
      <c r="C65" s="329"/>
      <c r="D65" s="306" t="s">
        <v>145</v>
      </c>
      <c r="E65" s="306"/>
      <c r="F65" s="307"/>
      <c r="G65" s="157"/>
      <c r="H65" s="158"/>
      <c r="I65" s="159">
        <f t="shared" si="12"/>
        <v>0</v>
      </c>
      <c r="J65" s="1"/>
      <c r="K65" s="171"/>
      <c r="L65" s="172"/>
      <c r="M65" s="162"/>
    </row>
    <row r="66" spans="2:13" ht="21.75" customHeight="1">
      <c r="B66" s="281"/>
      <c r="C66" s="329"/>
      <c r="D66" s="344" t="s">
        <v>146</v>
      </c>
      <c r="E66" s="345"/>
      <c r="F66" s="346"/>
      <c r="G66" s="173"/>
      <c r="H66" s="174"/>
      <c r="I66" s="175">
        <f t="shared" si="12"/>
        <v>0</v>
      </c>
      <c r="J66" s="1"/>
      <c r="K66" s="171"/>
      <c r="L66" s="172"/>
      <c r="M66" s="162"/>
    </row>
    <row r="67" spans="2:13" ht="21.75" customHeight="1">
      <c r="B67" s="281"/>
      <c r="C67" s="329"/>
      <c r="D67" s="347" t="s">
        <v>147</v>
      </c>
      <c r="E67" s="348"/>
      <c r="F67" s="349"/>
      <c r="G67" s="157"/>
      <c r="H67" s="158"/>
      <c r="I67" s="159">
        <f t="shared" si="12"/>
        <v>0</v>
      </c>
      <c r="J67" s="1"/>
      <c r="K67" s="171">
        <v>500</v>
      </c>
      <c r="L67" s="172">
        <v>5</v>
      </c>
      <c r="M67" s="162">
        <f t="shared" si="11"/>
        <v>2500</v>
      </c>
    </row>
    <row r="68" spans="2:13" ht="21.75" customHeight="1">
      <c r="B68" s="281"/>
      <c r="C68" s="329"/>
      <c r="D68" s="347" t="s">
        <v>148</v>
      </c>
      <c r="E68" s="348"/>
      <c r="F68" s="349"/>
      <c r="G68" s="157"/>
      <c r="H68" s="158"/>
      <c r="I68" s="159">
        <f t="shared" si="12"/>
        <v>0</v>
      </c>
      <c r="J68" s="1"/>
      <c r="K68" s="171">
        <v>500</v>
      </c>
      <c r="L68" s="172">
        <v>2</v>
      </c>
      <c r="M68" s="162">
        <f t="shared" si="11"/>
        <v>1000</v>
      </c>
    </row>
    <row r="69" spans="2:13" ht="21.75" customHeight="1">
      <c r="B69" s="281"/>
      <c r="C69" s="330"/>
      <c r="D69" s="350" t="s">
        <v>149</v>
      </c>
      <c r="E69" s="351"/>
      <c r="F69" s="352"/>
      <c r="G69" s="157">
        <v>1000</v>
      </c>
      <c r="H69" s="158"/>
      <c r="I69" s="159">
        <f t="shared" si="12"/>
        <v>1000</v>
      </c>
      <c r="J69" s="1"/>
      <c r="K69" s="171">
        <v>300</v>
      </c>
      <c r="L69" s="172">
        <v>3</v>
      </c>
      <c r="M69" s="162">
        <f t="shared" si="11"/>
        <v>900</v>
      </c>
    </row>
    <row r="70" spans="2:13" ht="21.75" customHeight="1">
      <c r="B70" s="281"/>
      <c r="C70" s="330"/>
      <c r="D70" s="248" t="s">
        <v>150</v>
      </c>
      <c r="E70" s="249"/>
      <c r="F70" s="250"/>
      <c r="G70" s="157">
        <v>1000</v>
      </c>
      <c r="H70" s="158"/>
      <c r="I70" s="159">
        <f t="shared" si="12"/>
        <v>1000</v>
      </c>
      <c r="J70" s="1"/>
      <c r="K70" s="171">
        <v>400</v>
      </c>
      <c r="L70" s="172">
        <v>2</v>
      </c>
      <c r="M70" s="162">
        <f t="shared" si="11"/>
        <v>800</v>
      </c>
    </row>
    <row r="71" spans="2:13" ht="21.75" customHeight="1">
      <c r="B71" s="281"/>
      <c r="C71" s="331"/>
      <c r="D71" s="353" t="s">
        <v>134</v>
      </c>
      <c r="E71" s="354"/>
      <c r="F71" s="355"/>
      <c r="G71" s="157">
        <f>SUM(G59:G70)</f>
        <v>14000</v>
      </c>
      <c r="H71" s="158"/>
      <c r="I71" s="159">
        <f t="shared" si="12"/>
        <v>14000</v>
      </c>
      <c r="J71" s="1"/>
      <c r="K71" s="171"/>
      <c r="L71" s="172"/>
      <c r="M71" s="162"/>
    </row>
    <row r="72" spans="2:13" ht="21.75" customHeight="1">
      <c r="B72" s="281"/>
      <c r="C72" s="311" t="s">
        <v>151</v>
      </c>
      <c r="D72" s="357" t="s">
        <v>152</v>
      </c>
      <c r="E72" s="358"/>
      <c r="F72" s="359"/>
      <c r="G72" s="157">
        <v>1500</v>
      </c>
      <c r="H72" s="158"/>
      <c r="I72" s="159">
        <f t="shared" si="12"/>
        <v>1500</v>
      </c>
      <c r="J72" s="1"/>
      <c r="K72" s="171">
        <v>200</v>
      </c>
      <c r="L72" s="172">
        <v>20</v>
      </c>
      <c r="M72" s="162">
        <f t="shared" si="11"/>
        <v>4000</v>
      </c>
    </row>
    <row r="73" spans="2:13" ht="21.75" customHeight="1">
      <c r="B73" s="281"/>
      <c r="C73" s="329"/>
      <c r="D73" s="347" t="s">
        <v>153</v>
      </c>
      <c r="E73" s="348"/>
      <c r="F73" s="349"/>
      <c r="G73" s="157"/>
      <c r="H73" s="158"/>
      <c r="I73" s="159">
        <f t="shared" si="12"/>
        <v>0</v>
      </c>
      <c r="J73" s="1"/>
      <c r="K73" s="171">
        <v>300</v>
      </c>
      <c r="L73" s="172">
        <v>4</v>
      </c>
      <c r="M73" s="162">
        <f t="shared" si="11"/>
        <v>1200</v>
      </c>
    </row>
    <row r="74" spans="2:13" ht="21.75" customHeight="1">
      <c r="B74" s="281"/>
      <c r="C74" s="329"/>
      <c r="D74" s="245"/>
      <c r="E74" s="246"/>
      <c r="F74" s="247"/>
      <c r="G74" s="157"/>
      <c r="H74" s="158"/>
      <c r="I74" s="159"/>
      <c r="J74" s="1"/>
      <c r="K74" s="171">
        <v>50</v>
      </c>
      <c r="L74" s="172">
        <v>150</v>
      </c>
      <c r="M74" s="162">
        <f t="shared" si="11"/>
        <v>7500</v>
      </c>
    </row>
    <row r="75" spans="2:13" ht="21.75" customHeight="1">
      <c r="B75" s="281"/>
      <c r="C75" s="329"/>
      <c r="D75" s="347" t="s">
        <v>154</v>
      </c>
      <c r="E75" s="348"/>
      <c r="F75" s="349"/>
      <c r="G75" s="157">
        <v>2000</v>
      </c>
      <c r="H75" s="158"/>
      <c r="I75" s="159">
        <f t="shared" si="12"/>
        <v>2000</v>
      </c>
      <c r="J75" s="1"/>
      <c r="K75" s="171">
        <v>300</v>
      </c>
      <c r="L75" s="172">
        <v>10</v>
      </c>
      <c r="M75" s="162">
        <f t="shared" si="11"/>
        <v>3000</v>
      </c>
    </row>
    <row r="76" spans="2:13" ht="21.75" customHeight="1" thickBot="1">
      <c r="B76" s="281"/>
      <c r="C76" s="356"/>
      <c r="D76" s="353" t="s">
        <v>134</v>
      </c>
      <c r="E76" s="354"/>
      <c r="F76" s="355"/>
      <c r="G76" s="164">
        <f>SUM(G72:G75)</f>
        <v>3500</v>
      </c>
      <c r="H76" s="164">
        <f>SUM(H59:H75)</f>
        <v>0</v>
      </c>
      <c r="I76" s="166">
        <f t="shared" si="9"/>
        <v>3500</v>
      </c>
      <c r="J76" s="167"/>
      <c r="K76" s="171"/>
      <c r="L76" s="172"/>
      <c r="M76" s="162"/>
    </row>
    <row r="77" spans="2:13" ht="21.75" customHeight="1" thickBot="1">
      <c r="B77" s="281"/>
      <c r="C77" s="253" t="s">
        <v>135</v>
      </c>
      <c r="D77" s="353" t="s">
        <v>134</v>
      </c>
      <c r="E77" s="354"/>
      <c r="F77" s="355"/>
      <c r="G77" s="164">
        <f>G71+G76</f>
        <v>17500</v>
      </c>
      <c r="H77" s="254"/>
      <c r="I77" s="255"/>
      <c r="J77" s="167"/>
      <c r="K77" s="256"/>
      <c r="L77" s="257"/>
      <c r="M77" s="258"/>
    </row>
    <row r="78" spans="2:13" ht="23.25" customHeight="1" thickBot="1">
      <c r="B78" s="182"/>
      <c r="C78" s="362" t="s">
        <v>155</v>
      </c>
      <c r="D78" s="363"/>
      <c r="E78" s="363"/>
      <c r="F78" s="364"/>
      <c r="G78" s="183">
        <f>G52+G58+G77</f>
        <v>32000</v>
      </c>
      <c r="H78" s="183">
        <f>H58+H76</f>
        <v>0</v>
      </c>
      <c r="I78" s="184">
        <f t="shared" si="9"/>
        <v>32000</v>
      </c>
      <c r="J78" s="185"/>
      <c r="K78" s="28"/>
    </row>
    <row r="79" spans="2:13" ht="23.25" customHeight="1">
      <c r="B79" s="186"/>
      <c r="C79" s="187"/>
      <c r="D79" s="188"/>
      <c r="E79" s="188"/>
      <c r="F79" s="188"/>
      <c r="G79" s="189"/>
      <c r="H79" s="60"/>
      <c r="I79" s="28"/>
      <c r="J79" s="190"/>
      <c r="K79" s="28"/>
    </row>
    <row r="80" spans="2:13" ht="23.25" customHeight="1">
      <c r="B80" s="186"/>
      <c r="C80" s="187"/>
      <c r="D80" s="188"/>
      <c r="E80" s="188"/>
      <c r="F80" s="188"/>
      <c r="G80" s="189"/>
      <c r="H80" s="60"/>
      <c r="I80" s="28"/>
      <c r="J80" s="191"/>
      <c r="K80" s="28"/>
    </row>
    <row r="81" spans="1:8" ht="20.25">
      <c r="A81" s="192" t="s">
        <v>156</v>
      </c>
      <c r="C81" s="1"/>
      <c r="D81" s="365"/>
      <c r="E81" s="365"/>
      <c r="F81" s="365"/>
      <c r="G81" s="193" t="s">
        <v>157</v>
      </c>
      <c r="H81" s="60">
        <f>(H42+G78)*0.17</f>
        <v>13515.000000000002</v>
      </c>
    </row>
    <row r="82" spans="1:8" ht="20.25" customHeight="1" thickBot="1">
      <c r="C82" s="1"/>
      <c r="D82" s="243"/>
      <c r="E82" s="243"/>
      <c r="G82" s="152" t="s">
        <v>121</v>
      </c>
    </row>
    <row r="83" spans="1:8" ht="35.25" customHeight="1" thickBot="1">
      <c r="B83" s="194" t="s">
        <v>158</v>
      </c>
      <c r="C83" s="251" t="s">
        <v>123</v>
      </c>
      <c r="D83" s="366" t="s">
        <v>124</v>
      </c>
      <c r="E83" s="366"/>
      <c r="F83" s="366"/>
      <c r="G83" s="196" t="s">
        <v>159</v>
      </c>
    </row>
    <row r="84" spans="1:8" ht="33.75" customHeight="1">
      <c r="B84" s="367"/>
      <c r="C84" s="370" t="s">
        <v>160</v>
      </c>
      <c r="D84" s="373" t="s">
        <v>161</v>
      </c>
      <c r="E84" s="374"/>
      <c r="F84" s="374"/>
      <c r="G84" s="197">
        <v>0</v>
      </c>
      <c r="H84" s="198"/>
    </row>
    <row r="85" spans="1:8" ht="21.75" customHeight="1">
      <c r="B85" s="368"/>
      <c r="C85" s="371"/>
      <c r="D85" s="375" t="s">
        <v>162</v>
      </c>
      <c r="E85" s="375"/>
      <c r="F85" s="375"/>
      <c r="G85" s="199">
        <v>500</v>
      </c>
      <c r="H85" s="198"/>
    </row>
    <row r="86" spans="1:8" ht="21.75" customHeight="1">
      <c r="B86" s="369"/>
      <c r="C86" s="372"/>
      <c r="D86" s="375"/>
      <c r="E86" s="375"/>
      <c r="F86" s="375"/>
      <c r="G86" s="199">
        <f t="shared" ref="G86" si="14">E86*F86/100</f>
        <v>0</v>
      </c>
      <c r="H86" s="198"/>
    </row>
    <row r="87" spans="1:8" ht="21.75" customHeight="1" thickBot="1">
      <c r="B87" s="200"/>
      <c r="C87" s="360" t="s">
        <v>163</v>
      </c>
      <c r="D87" s="361"/>
      <c r="E87" s="361"/>
      <c r="F87" s="201"/>
      <c r="G87" s="202">
        <f>SUM(G84:G86)</f>
        <v>500</v>
      </c>
      <c r="H87" s="198">
        <f>G87/(H42+G78)</f>
        <v>6.2893081761006293E-3</v>
      </c>
    </row>
  </sheetData>
  <mergeCells count="60">
    <mergeCell ref="I7:J7"/>
    <mergeCell ref="A2:F2"/>
    <mergeCell ref="B7:B8"/>
    <mergeCell ref="C7:D7"/>
    <mergeCell ref="E7:F7"/>
    <mergeCell ref="G7:G8"/>
    <mergeCell ref="B25:B26"/>
    <mergeCell ref="C25:C26"/>
    <mergeCell ref="D25:D26"/>
    <mergeCell ref="H25:J25"/>
    <mergeCell ref="B27:B41"/>
    <mergeCell ref="C41:G41"/>
    <mergeCell ref="B48:B58"/>
    <mergeCell ref="C48:C51"/>
    <mergeCell ref="D48:F48"/>
    <mergeCell ref="D49:F49"/>
    <mergeCell ref="D50:F50"/>
    <mergeCell ref="D51:F51"/>
    <mergeCell ref="C53:C58"/>
    <mergeCell ref="D53:F53"/>
    <mergeCell ref="D54:F54"/>
    <mergeCell ref="D55:F55"/>
    <mergeCell ref="D56:F56"/>
    <mergeCell ref="D57:F57"/>
    <mergeCell ref="D58:F58"/>
    <mergeCell ref="B42:G42"/>
    <mergeCell ref="B46:B47"/>
    <mergeCell ref="C46:C47"/>
    <mergeCell ref="D46:F47"/>
    <mergeCell ref="G46:I46"/>
    <mergeCell ref="C59:C71"/>
    <mergeCell ref="D59:F59"/>
    <mergeCell ref="D60:F60"/>
    <mergeCell ref="D61:F61"/>
    <mergeCell ref="D62:F62"/>
    <mergeCell ref="D63:F63"/>
    <mergeCell ref="D64:F64"/>
    <mergeCell ref="D65:F65"/>
    <mergeCell ref="D66:F66"/>
    <mergeCell ref="C72:C76"/>
    <mergeCell ref="D72:F72"/>
    <mergeCell ref="D73:F73"/>
    <mergeCell ref="D75:F75"/>
    <mergeCell ref="D76:F76"/>
    <mergeCell ref="C87:E87"/>
    <mergeCell ref="D52:F52"/>
    <mergeCell ref="D77:F77"/>
    <mergeCell ref="B59:B77"/>
    <mergeCell ref="C78:F78"/>
    <mergeCell ref="D81:F81"/>
    <mergeCell ref="D83:F83"/>
    <mergeCell ref="B84:B86"/>
    <mergeCell ref="C84:C86"/>
    <mergeCell ref="D84:F84"/>
    <mergeCell ref="D85:F85"/>
    <mergeCell ref="D86:F86"/>
    <mergeCell ref="D67:F67"/>
    <mergeCell ref="D68:F68"/>
    <mergeCell ref="D69:F69"/>
    <mergeCell ref="D71:F7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topLeftCell="A49" zoomScale="85" zoomScaleNormal="85" workbookViewId="0">
      <selection activeCell="A42" sqref="A42"/>
    </sheetView>
  </sheetViews>
  <sheetFormatPr defaultRowHeight="16.5"/>
  <cols>
    <col min="1" max="1" width="5.875" customWidth="1"/>
    <col min="2" max="2" width="26.125" customWidth="1"/>
    <col min="3" max="3" width="10.875" customWidth="1"/>
    <col min="4" max="4" width="11.625" customWidth="1"/>
    <col min="5" max="5" width="11.875" customWidth="1"/>
    <col min="6" max="6" width="10" customWidth="1"/>
    <col min="7" max="7" width="12.375" customWidth="1"/>
    <col min="8" max="8" width="13.75" customWidth="1"/>
    <col min="9" max="9" width="13.375" customWidth="1"/>
    <col min="10" max="10" width="13.125" customWidth="1"/>
  </cols>
  <sheetData>
    <row r="2" spans="1:12" ht="25.5">
      <c r="A2" s="283" t="s">
        <v>114</v>
      </c>
      <c r="B2" s="284"/>
      <c r="C2" s="284"/>
      <c r="D2" s="284"/>
      <c r="E2" s="284"/>
      <c r="F2" s="284"/>
    </row>
    <row r="3" spans="1:12" ht="25.5">
      <c r="C3" s="134"/>
    </row>
    <row r="4" spans="1:12" ht="25.5">
      <c r="A4" s="135" t="s">
        <v>115</v>
      </c>
      <c r="B4" s="135"/>
      <c r="C4" s="134"/>
      <c r="I4" s="136"/>
      <c r="J4" s="136"/>
    </row>
    <row r="5" spans="1:12" ht="25.5">
      <c r="A5" s="137"/>
      <c r="C5" s="134"/>
      <c r="H5" s="138"/>
      <c r="I5" s="138"/>
      <c r="J5" s="138"/>
    </row>
    <row r="6" spans="1:12" ht="17.25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285" t="s">
        <v>88</v>
      </c>
      <c r="C7" s="287" t="s">
        <v>89</v>
      </c>
      <c r="D7" s="287"/>
      <c r="E7" s="287" t="s">
        <v>116</v>
      </c>
      <c r="F7" s="287"/>
      <c r="G7" s="288" t="s">
        <v>117</v>
      </c>
      <c r="H7" s="242"/>
      <c r="I7" s="282"/>
      <c r="J7" s="282"/>
    </row>
    <row r="8" spans="1:12" ht="22.5" customHeight="1">
      <c r="A8" s="109"/>
      <c r="B8" s="286"/>
      <c r="C8" s="140" t="s">
        <v>61</v>
      </c>
      <c r="D8" s="140" t="s">
        <v>62</v>
      </c>
      <c r="E8" s="140" t="s">
        <v>61</v>
      </c>
      <c r="F8" s="140" t="s">
        <v>62</v>
      </c>
      <c r="G8" s="289"/>
      <c r="H8" s="242"/>
      <c r="I8" s="242"/>
      <c r="J8" s="242"/>
    </row>
    <row r="9" spans="1:12" ht="22.5" customHeight="1">
      <c r="A9" s="109"/>
      <c r="B9" s="141" t="s">
        <v>94</v>
      </c>
      <c r="C9" s="113">
        <f>SUM(C10:C11)</f>
        <v>47500.000000000007</v>
      </c>
      <c r="D9" s="113">
        <f t="shared" ref="D9" si="0">SUM(D10:D11)</f>
        <v>0</v>
      </c>
      <c r="E9" s="113">
        <f>C9</f>
        <v>47500.000000000007</v>
      </c>
      <c r="F9" s="113">
        <f>D9</f>
        <v>0</v>
      </c>
      <c r="G9" s="142">
        <f t="shared" ref="G9:G19" si="1">(E9+F9)/(E$19+F$19)</f>
        <v>0.59375000000000011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47500.000000000007</v>
      </c>
      <c r="D10" s="113">
        <f>I41</f>
        <v>0</v>
      </c>
      <c r="E10" s="113">
        <f t="shared" ref="E10:F19" si="2">C10</f>
        <v>47500.000000000007</v>
      </c>
      <c r="F10" s="113">
        <f t="shared" si="2"/>
        <v>0</v>
      </c>
      <c r="G10" s="142">
        <f t="shared" si="1"/>
        <v>0.59375000000000011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32000</v>
      </c>
      <c r="D12" s="113">
        <f t="shared" ref="D12" si="3">SUM(D13:D16)</f>
        <v>0</v>
      </c>
      <c r="E12" s="113">
        <f t="shared" si="2"/>
        <v>32000</v>
      </c>
      <c r="F12" s="113">
        <f t="shared" si="2"/>
        <v>0</v>
      </c>
      <c r="G12" s="142">
        <f t="shared" si="1"/>
        <v>0.4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G52</f>
        <v>0</v>
      </c>
      <c r="D13" s="113">
        <f>H58</f>
        <v>0</v>
      </c>
      <c r="E13" s="113">
        <f t="shared" si="2"/>
        <v>0</v>
      </c>
      <c r="F13" s="113">
        <f t="shared" si="2"/>
        <v>0</v>
      </c>
      <c r="G13" s="142">
        <f t="shared" si="1"/>
        <v>0</v>
      </c>
      <c r="H13" s="143"/>
      <c r="I13" s="143"/>
      <c r="J13" s="143"/>
      <c r="L13">
        <f>5000/E12*100</f>
        <v>15.625</v>
      </c>
    </row>
    <row r="14" spans="1:12" ht="22.5" customHeight="1">
      <c r="A14" s="109"/>
      <c r="B14" s="141" t="s">
        <v>252</v>
      </c>
      <c r="C14" s="113">
        <f>G58</f>
        <v>7000</v>
      </c>
      <c r="D14" s="113">
        <f>H75</f>
        <v>0</v>
      </c>
      <c r="E14" s="113">
        <f t="shared" si="2"/>
        <v>7000</v>
      </c>
      <c r="F14" s="113">
        <f t="shared" si="2"/>
        <v>0</v>
      </c>
      <c r="G14" s="142">
        <f t="shared" si="1"/>
        <v>8.7499999999999994E-2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G77</f>
        <v>25000</v>
      </c>
      <c r="D15" s="113">
        <v>0</v>
      </c>
      <c r="E15" s="113">
        <f t="shared" si="2"/>
        <v>25000</v>
      </c>
      <c r="F15" s="113">
        <f t="shared" si="2"/>
        <v>0</v>
      </c>
      <c r="G15" s="142">
        <f t="shared" si="1"/>
        <v>0.3125</v>
      </c>
      <c r="H15" s="143"/>
      <c r="I15" s="143">
        <f>C15/(C9+C12)*100</f>
        <v>31.446540880503143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0" ht="22.5" customHeight="1">
      <c r="A17" s="109"/>
      <c r="B17" s="141" t="s">
        <v>98</v>
      </c>
      <c r="C17" s="113">
        <f>G87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6.2500000000000003E-3</v>
      </c>
      <c r="H17" s="143"/>
      <c r="I17" s="143"/>
      <c r="J17" s="143"/>
    </row>
    <row r="18" spans="1:10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0" ht="22.5" customHeight="1" thickBot="1">
      <c r="A19" s="109"/>
      <c r="B19" s="147" t="s">
        <v>82</v>
      </c>
      <c r="C19" s="148">
        <f>C9+C12+C17+C18</f>
        <v>80000</v>
      </c>
      <c r="D19" s="148">
        <f t="shared" ref="D19" si="4">D9+D12+D17+D18</f>
        <v>0</v>
      </c>
      <c r="E19" s="148">
        <f t="shared" si="2"/>
        <v>80000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0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0" ht="25.5">
      <c r="A21" s="137"/>
      <c r="C21" s="134"/>
      <c r="H21" s="138"/>
      <c r="I21" s="138"/>
      <c r="J21" s="138"/>
    </row>
    <row r="22" spans="1:10" ht="25.5">
      <c r="A22" s="135" t="s">
        <v>118</v>
      </c>
      <c r="B22" s="135"/>
      <c r="C22" s="134"/>
    </row>
    <row r="23" spans="1:10" ht="25.5">
      <c r="A23" s="137"/>
      <c r="B23" t="s">
        <v>119</v>
      </c>
      <c r="C23" s="134"/>
    </row>
    <row r="24" spans="1:10" ht="26.25" thickBot="1">
      <c r="A24" s="137"/>
      <c r="C24" s="134"/>
      <c r="J24" t="s">
        <v>87</v>
      </c>
    </row>
    <row r="25" spans="1:10" ht="20.25">
      <c r="A25" s="137"/>
      <c r="B25" s="290" t="s">
        <v>51</v>
      </c>
      <c r="C25" s="292" t="s">
        <v>52</v>
      </c>
      <c r="D25" s="292" t="s">
        <v>53</v>
      </c>
      <c r="E25" s="240" t="s">
        <v>54</v>
      </c>
      <c r="F25" s="240" t="s">
        <v>55</v>
      </c>
      <c r="G25" s="240" t="s">
        <v>56</v>
      </c>
      <c r="H25" s="294" t="s">
        <v>57</v>
      </c>
      <c r="I25" s="295"/>
      <c r="J25" s="296"/>
    </row>
    <row r="26" spans="1:10" ht="20.25">
      <c r="A26" s="137"/>
      <c r="B26" s="291"/>
      <c r="C26" s="293"/>
      <c r="D26" s="293"/>
      <c r="E26" s="241" t="s">
        <v>58</v>
      </c>
      <c r="F26" s="241" t="s">
        <v>59</v>
      </c>
      <c r="G26" s="241" t="s">
        <v>60</v>
      </c>
      <c r="H26" s="95" t="s">
        <v>61</v>
      </c>
      <c r="I26" s="95" t="s">
        <v>62</v>
      </c>
      <c r="J26" s="96" t="s">
        <v>63</v>
      </c>
    </row>
    <row r="27" spans="1:10" ht="20.25">
      <c r="A27" s="137"/>
      <c r="B27" s="297"/>
      <c r="C27" s="97" t="s">
        <v>235</v>
      </c>
      <c r="D27" s="97" t="s">
        <v>236</v>
      </c>
      <c r="E27" s="97">
        <v>80000</v>
      </c>
      <c r="F27" s="97">
        <v>10</v>
      </c>
      <c r="G27" s="97">
        <v>10</v>
      </c>
      <c r="H27" s="97">
        <f>E27/12*F27*G27/100</f>
        <v>6666.6666666666679</v>
      </c>
      <c r="I27" s="97">
        <v>0</v>
      </c>
      <c r="J27" s="98">
        <f t="shared" ref="J27:J34" si="5">H27+I27</f>
        <v>6666.6666666666679</v>
      </c>
    </row>
    <row r="28" spans="1:10" ht="20.25">
      <c r="A28" s="137"/>
      <c r="B28" s="297"/>
      <c r="C28" s="97" t="s">
        <v>237</v>
      </c>
      <c r="D28" s="97" t="s">
        <v>239</v>
      </c>
      <c r="E28" s="97">
        <v>100000</v>
      </c>
      <c r="F28" s="97">
        <v>10</v>
      </c>
      <c r="G28" s="97">
        <v>10</v>
      </c>
      <c r="H28" s="97">
        <f t="shared" ref="H28:H34" si="6">E28/12*F28*G28/100</f>
        <v>8333.3333333333358</v>
      </c>
      <c r="I28" s="97">
        <v>0</v>
      </c>
      <c r="J28" s="98">
        <f t="shared" si="5"/>
        <v>8333.3333333333358</v>
      </c>
    </row>
    <row r="29" spans="1:10" ht="20.25">
      <c r="A29" s="137"/>
      <c r="B29" s="297"/>
      <c r="C29" s="97" t="s">
        <v>238</v>
      </c>
      <c r="D29" s="97" t="s">
        <v>239</v>
      </c>
      <c r="E29" s="97">
        <v>100000</v>
      </c>
      <c r="F29" s="97">
        <v>10</v>
      </c>
      <c r="G29" s="97">
        <v>10</v>
      </c>
      <c r="H29" s="97">
        <f t="shared" si="6"/>
        <v>8333.3333333333358</v>
      </c>
      <c r="I29" s="97">
        <v>0</v>
      </c>
      <c r="J29" s="98">
        <f t="shared" si="5"/>
        <v>8333.3333333333358</v>
      </c>
    </row>
    <row r="30" spans="1:10" ht="20.25">
      <c r="A30" s="137"/>
      <c r="B30" s="297"/>
      <c r="C30" s="97" t="s">
        <v>69</v>
      </c>
      <c r="D30" s="97" t="s">
        <v>70</v>
      </c>
      <c r="E30" s="97">
        <v>80000</v>
      </c>
      <c r="F30" s="97">
        <v>10</v>
      </c>
      <c r="G30" s="97">
        <v>10</v>
      </c>
      <c r="H30" s="97">
        <f t="shared" si="6"/>
        <v>6666.6666666666679</v>
      </c>
      <c r="I30" s="97">
        <v>0</v>
      </c>
      <c r="J30" s="98">
        <f t="shared" si="5"/>
        <v>6666.6666666666679</v>
      </c>
    </row>
    <row r="31" spans="1:10" ht="20.25">
      <c r="A31" s="137"/>
      <c r="B31" s="297"/>
      <c r="C31" s="97" t="s">
        <v>240</v>
      </c>
      <c r="D31" s="97" t="s">
        <v>70</v>
      </c>
      <c r="E31" s="97">
        <v>80000</v>
      </c>
      <c r="F31" s="97">
        <v>10</v>
      </c>
      <c r="G31" s="97">
        <v>10</v>
      </c>
      <c r="H31" s="97">
        <f t="shared" si="6"/>
        <v>6666.6666666666679</v>
      </c>
      <c r="I31" s="97">
        <v>0</v>
      </c>
      <c r="J31" s="98">
        <f t="shared" si="5"/>
        <v>6666.6666666666679</v>
      </c>
    </row>
    <row r="32" spans="1:10" ht="20.25">
      <c r="A32" s="137"/>
      <c r="B32" s="297"/>
      <c r="C32" s="97" t="s">
        <v>241</v>
      </c>
      <c r="D32" s="97" t="s">
        <v>74</v>
      </c>
      <c r="E32" s="97">
        <v>60000</v>
      </c>
      <c r="F32" s="97">
        <v>10</v>
      </c>
      <c r="G32" s="97">
        <v>10</v>
      </c>
      <c r="H32" s="97">
        <f t="shared" si="6"/>
        <v>5000</v>
      </c>
      <c r="I32" s="97">
        <v>0</v>
      </c>
      <c r="J32" s="98">
        <f t="shared" si="5"/>
        <v>5000</v>
      </c>
    </row>
    <row r="33" spans="1:13" ht="20.25">
      <c r="A33" s="137"/>
      <c r="B33" s="297"/>
      <c r="C33" s="97" t="s">
        <v>242</v>
      </c>
      <c r="D33" s="97" t="s">
        <v>67</v>
      </c>
      <c r="E33" s="97">
        <v>40000</v>
      </c>
      <c r="F33" s="97">
        <v>10</v>
      </c>
      <c r="G33" s="97">
        <v>10</v>
      </c>
      <c r="H33" s="97">
        <f t="shared" si="6"/>
        <v>3333.3333333333339</v>
      </c>
      <c r="I33" s="97">
        <v>0</v>
      </c>
      <c r="J33" s="98">
        <f t="shared" si="5"/>
        <v>3333.3333333333339</v>
      </c>
    </row>
    <row r="34" spans="1:13" ht="20.25">
      <c r="A34" s="137"/>
      <c r="B34" s="297"/>
      <c r="C34" s="97" t="s">
        <v>243</v>
      </c>
      <c r="D34" s="97" t="s">
        <v>67</v>
      </c>
      <c r="E34" s="97">
        <v>30000</v>
      </c>
      <c r="F34" s="97">
        <v>10</v>
      </c>
      <c r="G34" s="97">
        <v>10</v>
      </c>
      <c r="H34" s="97">
        <f t="shared" si="6"/>
        <v>2500</v>
      </c>
      <c r="I34" s="97">
        <v>0</v>
      </c>
      <c r="J34" s="98">
        <f t="shared" si="5"/>
        <v>2500</v>
      </c>
    </row>
    <row r="35" spans="1:13" ht="20.25">
      <c r="A35" s="137"/>
      <c r="B35" s="297"/>
      <c r="C35" s="97"/>
      <c r="D35" s="97"/>
      <c r="E35" s="97"/>
      <c r="F35" s="97"/>
      <c r="G35" s="97"/>
      <c r="H35" s="97"/>
      <c r="I35" s="97"/>
      <c r="J35" s="98"/>
    </row>
    <row r="36" spans="1:13" ht="20.25">
      <c r="A36" s="137"/>
      <c r="B36" s="297"/>
      <c r="C36" s="97"/>
      <c r="D36" s="97"/>
      <c r="E36" s="97"/>
      <c r="F36" s="97"/>
      <c r="G36" s="97"/>
      <c r="H36" s="97"/>
      <c r="I36" s="97"/>
      <c r="J36" s="98"/>
    </row>
    <row r="37" spans="1:13" ht="20.25">
      <c r="A37" s="137"/>
      <c r="B37" s="297"/>
      <c r="C37" s="97"/>
      <c r="D37" s="97"/>
      <c r="E37" s="97"/>
      <c r="F37" s="97"/>
      <c r="G37" s="97"/>
      <c r="H37" s="97"/>
      <c r="I37" s="97"/>
      <c r="J37" s="98"/>
    </row>
    <row r="38" spans="1:13" ht="20.25">
      <c r="A38" s="137"/>
      <c r="B38" s="297"/>
      <c r="C38" s="99"/>
      <c r="D38" s="99"/>
      <c r="E38" s="97"/>
      <c r="F38" s="97"/>
      <c r="G38" s="97"/>
      <c r="H38" s="97"/>
      <c r="I38" s="97"/>
      <c r="J38" s="98"/>
    </row>
    <row r="39" spans="1:13" ht="20.25">
      <c r="A39" s="137"/>
      <c r="B39" s="297"/>
      <c r="C39" s="99"/>
      <c r="D39" s="99"/>
      <c r="E39" s="97"/>
      <c r="F39" s="97"/>
      <c r="G39" s="97"/>
      <c r="H39" s="97"/>
      <c r="I39" s="97"/>
      <c r="J39" s="98"/>
    </row>
    <row r="40" spans="1:13" ht="20.25">
      <c r="A40" s="137"/>
      <c r="B40" s="297"/>
      <c r="C40" s="100"/>
      <c r="D40" s="101"/>
      <c r="E40" s="102"/>
      <c r="F40" s="102"/>
      <c r="G40" s="103"/>
      <c r="H40" s="97"/>
      <c r="I40" s="97"/>
      <c r="J40" s="98"/>
    </row>
    <row r="41" spans="1:13" ht="20.25">
      <c r="A41" s="137"/>
      <c r="B41" s="291"/>
      <c r="C41" s="298" t="s">
        <v>81</v>
      </c>
      <c r="D41" s="299"/>
      <c r="E41" s="299"/>
      <c r="F41" s="299"/>
      <c r="G41" s="300"/>
      <c r="H41" s="104">
        <f>SUM(H27:H40)</f>
        <v>47500.000000000007</v>
      </c>
      <c r="I41" s="104">
        <f>SUM(I27:I40)</f>
        <v>0</v>
      </c>
      <c r="J41" s="105">
        <f>SUM(J27:J40)</f>
        <v>47500.000000000007</v>
      </c>
    </row>
    <row r="42" spans="1:13" ht="21" thickBot="1">
      <c r="A42" s="137"/>
      <c r="B42" s="316" t="s">
        <v>82</v>
      </c>
      <c r="C42" s="317"/>
      <c r="D42" s="317"/>
      <c r="E42" s="317"/>
      <c r="F42" s="317"/>
      <c r="G42" s="318"/>
      <c r="H42" s="106">
        <f>H41</f>
        <v>47500.000000000007</v>
      </c>
      <c r="I42" s="106">
        <f t="shared" ref="I42:J42" si="7">I41</f>
        <v>0</v>
      </c>
      <c r="J42" s="107">
        <f t="shared" si="7"/>
        <v>47500.000000000007</v>
      </c>
    </row>
    <row r="43" spans="1:13" ht="25.5">
      <c r="A43" s="137"/>
      <c r="C43" s="134"/>
    </row>
    <row r="44" spans="1:13" ht="25.5">
      <c r="A44" s="137"/>
      <c r="B44" s="150" t="s">
        <v>120</v>
      </c>
      <c r="C44" s="134"/>
    </row>
    <row r="45" spans="1:13" ht="20.25" customHeight="1" thickBot="1">
      <c r="C45" s="1"/>
      <c r="D45" s="243"/>
      <c r="E45" s="243"/>
      <c r="G45" s="152" t="s">
        <v>121</v>
      </c>
    </row>
    <row r="46" spans="1:13" ht="20.25" customHeight="1">
      <c r="B46" s="319" t="s">
        <v>122</v>
      </c>
      <c r="C46" s="321" t="s">
        <v>123</v>
      </c>
      <c r="D46" s="321" t="s">
        <v>124</v>
      </c>
      <c r="E46" s="323"/>
      <c r="F46" s="323"/>
      <c r="G46" s="325" t="s">
        <v>18</v>
      </c>
      <c r="H46" s="326"/>
      <c r="I46" s="327"/>
    </row>
    <row r="47" spans="1:13" ht="23.25" customHeight="1" thickBot="1">
      <c r="B47" s="320"/>
      <c r="C47" s="322"/>
      <c r="D47" s="324"/>
      <c r="E47" s="324"/>
      <c r="F47" s="324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01" t="s">
        <v>131</v>
      </c>
      <c r="C48" s="304" t="s">
        <v>34</v>
      </c>
      <c r="D48" s="306"/>
      <c r="E48" s="306"/>
      <c r="F48" s="307"/>
      <c r="G48" s="157"/>
      <c r="H48" s="158"/>
      <c r="I48" s="159"/>
      <c r="J48" s="160"/>
      <c r="K48" s="161">
        <v>2500</v>
      </c>
      <c r="L48" s="161">
        <v>2</v>
      </c>
      <c r="M48" s="162">
        <f t="shared" ref="M48:M57" si="8">K48*L48</f>
        <v>5000</v>
      </c>
    </row>
    <row r="49" spans="2:14" ht="21.75" customHeight="1">
      <c r="B49" s="302"/>
      <c r="C49" s="305"/>
      <c r="D49" s="308"/>
      <c r="E49" s="309"/>
      <c r="F49" s="310"/>
      <c r="G49" s="157"/>
      <c r="H49" s="158"/>
      <c r="I49" s="159">
        <f t="shared" ref="I49:I78" si="9">G49+H49</f>
        <v>0</v>
      </c>
      <c r="J49" s="160"/>
      <c r="K49" s="161">
        <v>7000</v>
      </c>
      <c r="L49" s="161">
        <v>2</v>
      </c>
      <c r="M49" s="162">
        <f t="shared" si="8"/>
        <v>14000</v>
      </c>
    </row>
    <row r="50" spans="2:14" ht="21.75" customHeight="1">
      <c r="B50" s="302"/>
      <c r="C50" s="305"/>
      <c r="D50" s="308"/>
      <c r="E50" s="309"/>
      <c r="F50" s="310"/>
      <c r="G50" s="157"/>
      <c r="H50" s="158"/>
      <c r="I50" s="159">
        <f t="shared" si="9"/>
        <v>0</v>
      </c>
      <c r="J50" s="160"/>
      <c r="K50" s="161">
        <v>9000</v>
      </c>
      <c r="L50" s="161">
        <v>2</v>
      </c>
      <c r="M50" s="162">
        <f t="shared" si="8"/>
        <v>18000</v>
      </c>
    </row>
    <row r="51" spans="2:14" ht="21.75" customHeight="1">
      <c r="B51" s="302"/>
      <c r="C51" s="305"/>
      <c r="D51" s="308"/>
      <c r="E51" s="309"/>
      <c r="F51" s="310"/>
      <c r="G51" s="157"/>
      <c r="H51" s="158"/>
      <c r="I51" s="159">
        <f t="shared" si="9"/>
        <v>0</v>
      </c>
      <c r="J51" s="160"/>
      <c r="K51" s="161">
        <v>2000</v>
      </c>
      <c r="L51" s="161">
        <v>1</v>
      </c>
      <c r="M51" s="162">
        <f t="shared" si="8"/>
        <v>2000</v>
      </c>
    </row>
    <row r="52" spans="2:14" ht="21.75" customHeight="1">
      <c r="B52" s="302"/>
      <c r="C52" s="252"/>
      <c r="D52" s="313" t="s">
        <v>134</v>
      </c>
      <c r="E52" s="314"/>
      <c r="F52" s="315"/>
      <c r="G52" s="164">
        <f>SUM(G48:G51)</f>
        <v>0</v>
      </c>
      <c r="H52" s="158"/>
      <c r="I52" s="159"/>
      <c r="J52" s="160"/>
      <c r="K52" s="161"/>
      <c r="L52" s="161"/>
      <c r="M52" s="162"/>
    </row>
    <row r="53" spans="2:14" ht="21.75" customHeight="1">
      <c r="B53" s="302"/>
      <c r="C53" s="311" t="s">
        <v>35</v>
      </c>
      <c r="D53" s="308" t="s">
        <v>245</v>
      </c>
      <c r="E53" s="309"/>
      <c r="F53" s="310"/>
      <c r="G53" s="157">
        <v>5000</v>
      </c>
      <c r="H53" s="158"/>
      <c r="I53" s="159">
        <f t="shared" si="9"/>
        <v>5000</v>
      </c>
      <c r="J53" s="160"/>
      <c r="K53" s="161">
        <v>2000</v>
      </c>
      <c r="L53" s="161">
        <v>1</v>
      </c>
      <c r="M53" s="162">
        <f t="shared" si="8"/>
        <v>2000</v>
      </c>
    </row>
    <row r="54" spans="2:14" ht="21.75" customHeight="1">
      <c r="B54" s="302"/>
      <c r="C54" s="311"/>
      <c r="D54" s="308" t="s">
        <v>132</v>
      </c>
      <c r="E54" s="309"/>
      <c r="F54" s="310"/>
      <c r="G54" s="157">
        <v>1000</v>
      </c>
      <c r="H54" s="158"/>
      <c r="I54" s="159">
        <f t="shared" si="9"/>
        <v>1000</v>
      </c>
      <c r="J54" s="160"/>
      <c r="K54" s="161">
        <v>2000</v>
      </c>
      <c r="L54" s="161">
        <v>1</v>
      </c>
      <c r="M54" s="162">
        <f t="shared" si="8"/>
        <v>2000</v>
      </c>
    </row>
    <row r="55" spans="2:14" ht="21.75" customHeight="1">
      <c r="B55" s="302"/>
      <c r="C55" s="305"/>
      <c r="D55" s="308" t="s">
        <v>133</v>
      </c>
      <c r="E55" s="309"/>
      <c r="F55" s="310"/>
      <c r="G55" s="157">
        <v>1000</v>
      </c>
      <c r="H55" s="158"/>
      <c r="I55" s="159">
        <f t="shared" si="9"/>
        <v>1000</v>
      </c>
      <c r="J55" s="160"/>
      <c r="K55" s="161">
        <v>2000</v>
      </c>
      <c r="L55" s="161">
        <v>1</v>
      </c>
      <c r="M55" s="162">
        <f t="shared" si="8"/>
        <v>2000</v>
      </c>
    </row>
    <row r="56" spans="2:14" ht="21.75" customHeight="1">
      <c r="B56" s="302"/>
      <c r="C56" s="305"/>
      <c r="D56" s="308"/>
      <c r="E56" s="309"/>
      <c r="F56" s="310"/>
      <c r="G56" s="157"/>
      <c r="H56" s="158"/>
      <c r="I56" s="159"/>
      <c r="J56" s="163"/>
      <c r="K56" s="161">
        <v>2000</v>
      </c>
      <c r="L56" s="161">
        <v>1</v>
      </c>
      <c r="M56" s="162">
        <f t="shared" si="8"/>
        <v>2000</v>
      </c>
    </row>
    <row r="57" spans="2:14" ht="21.75" customHeight="1">
      <c r="B57" s="302"/>
      <c r="C57" s="305"/>
      <c r="D57" s="306"/>
      <c r="E57" s="306"/>
      <c r="F57" s="307"/>
      <c r="G57" s="157"/>
      <c r="H57" s="158"/>
      <c r="I57" s="159"/>
      <c r="J57" s="163"/>
      <c r="K57" s="161">
        <v>1000</v>
      </c>
      <c r="L57" s="161">
        <v>1</v>
      </c>
      <c r="M57" s="162">
        <f t="shared" si="8"/>
        <v>1000</v>
      </c>
    </row>
    <row r="58" spans="2:14" ht="21.75" customHeight="1">
      <c r="B58" s="303"/>
      <c r="C58" s="312"/>
      <c r="D58" s="313" t="s">
        <v>134</v>
      </c>
      <c r="E58" s="314"/>
      <c r="F58" s="315"/>
      <c r="G58" s="164">
        <f>SUM(G53:G57)</f>
        <v>7000</v>
      </c>
      <c r="H58" s="165">
        <f>SUM(H48:H57)</f>
        <v>0</v>
      </c>
      <c r="I58" s="166">
        <f>G58+H58</f>
        <v>7000</v>
      </c>
      <c r="J58" s="167"/>
      <c r="K58" s="168"/>
      <c r="L58" s="168"/>
      <c r="M58" s="169"/>
    </row>
    <row r="59" spans="2:14" ht="62.25" customHeight="1">
      <c r="B59" s="280"/>
      <c r="C59" s="328" t="s">
        <v>135</v>
      </c>
      <c r="D59" s="332" t="s">
        <v>136</v>
      </c>
      <c r="E59" s="333"/>
      <c r="F59" s="334"/>
      <c r="G59" s="157">
        <f>M59</f>
        <v>0</v>
      </c>
      <c r="H59" s="158"/>
      <c r="I59" s="159">
        <f>G59+H59</f>
        <v>0</v>
      </c>
      <c r="J59" s="170"/>
      <c r="K59" s="171">
        <v>0</v>
      </c>
      <c r="L59" s="172">
        <v>2</v>
      </c>
      <c r="M59" s="162">
        <f t="shared" ref="M59:M75" si="10">K59*L59</f>
        <v>0</v>
      </c>
      <c r="N59" t="s">
        <v>137</v>
      </c>
    </row>
    <row r="60" spans="2:14" ht="21.75" customHeight="1">
      <c r="B60" s="281"/>
      <c r="C60" s="329"/>
      <c r="D60" s="335" t="s">
        <v>138</v>
      </c>
      <c r="E60" s="336"/>
      <c r="F60" s="337"/>
      <c r="G60" s="157"/>
      <c r="H60" s="158"/>
      <c r="I60" s="159">
        <f t="shared" ref="I60:I75" si="11">G60+H60</f>
        <v>0</v>
      </c>
      <c r="J60" s="170"/>
      <c r="K60" s="171">
        <v>500</v>
      </c>
      <c r="L60" s="172">
        <v>4</v>
      </c>
      <c r="M60" s="162">
        <f t="shared" si="10"/>
        <v>2000</v>
      </c>
    </row>
    <row r="61" spans="2:14" ht="21.75" customHeight="1">
      <c r="B61" s="281"/>
      <c r="C61" s="329"/>
      <c r="D61" s="338" t="s">
        <v>139</v>
      </c>
      <c r="E61" s="339"/>
      <c r="F61" s="340"/>
      <c r="G61" s="157">
        <v>3000</v>
      </c>
      <c r="H61" s="158"/>
      <c r="I61" s="159">
        <f t="shared" si="11"/>
        <v>3000</v>
      </c>
      <c r="J61" t="s">
        <v>140</v>
      </c>
      <c r="K61" s="171">
        <v>1500</v>
      </c>
      <c r="L61" s="172">
        <v>4</v>
      </c>
      <c r="M61" s="162">
        <f t="shared" si="10"/>
        <v>6000</v>
      </c>
    </row>
    <row r="62" spans="2:14" ht="21.75" customHeight="1">
      <c r="B62" s="281"/>
      <c r="C62" s="329"/>
      <c r="D62" s="335" t="s">
        <v>141</v>
      </c>
      <c r="E62" s="336"/>
      <c r="F62" s="337"/>
      <c r="G62" s="157"/>
      <c r="H62" s="158"/>
      <c r="I62" s="159">
        <f t="shared" si="11"/>
        <v>0</v>
      </c>
      <c r="K62" s="171">
        <v>500</v>
      </c>
      <c r="L62" s="172">
        <v>5</v>
      </c>
      <c r="M62" s="162">
        <f t="shared" si="10"/>
        <v>2500</v>
      </c>
      <c r="N62" t="s">
        <v>142</v>
      </c>
    </row>
    <row r="63" spans="2:14" ht="21.75" customHeight="1">
      <c r="B63" s="281"/>
      <c r="C63" s="329"/>
      <c r="D63" s="335" t="s">
        <v>143</v>
      </c>
      <c r="E63" s="336"/>
      <c r="F63" s="337"/>
      <c r="G63" s="157">
        <v>15000</v>
      </c>
      <c r="H63" s="158"/>
      <c r="I63" s="159">
        <f t="shared" si="11"/>
        <v>15000</v>
      </c>
      <c r="K63" s="171">
        <v>5000</v>
      </c>
      <c r="L63" s="172">
        <v>2</v>
      </c>
      <c r="M63" s="162">
        <f t="shared" si="10"/>
        <v>10000</v>
      </c>
    </row>
    <row r="64" spans="2:14" ht="21.75" customHeight="1">
      <c r="B64" s="281"/>
      <c r="C64" s="329"/>
      <c r="D64" s="341" t="s">
        <v>144</v>
      </c>
      <c r="E64" s="342"/>
      <c r="F64" s="343"/>
      <c r="G64" s="157"/>
      <c r="H64" s="158"/>
      <c r="I64" s="159">
        <f t="shared" si="11"/>
        <v>0</v>
      </c>
      <c r="K64" s="171">
        <v>1000</v>
      </c>
      <c r="L64" s="172">
        <v>4</v>
      </c>
      <c r="M64" s="162">
        <f t="shared" si="10"/>
        <v>4000</v>
      </c>
    </row>
    <row r="65" spans="2:13" ht="21.75" customHeight="1">
      <c r="B65" s="281"/>
      <c r="C65" s="329"/>
      <c r="D65" s="306" t="s">
        <v>145</v>
      </c>
      <c r="E65" s="306"/>
      <c r="F65" s="307"/>
      <c r="G65" s="157"/>
      <c r="H65" s="158"/>
      <c r="I65" s="159">
        <f t="shared" si="11"/>
        <v>0</v>
      </c>
      <c r="J65" s="1"/>
      <c r="K65" s="171"/>
      <c r="L65" s="172"/>
      <c r="M65" s="162"/>
    </row>
    <row r="66" spans="2:13" ht="21.75" customHeight="1">
      <c r="B66" s="281"/>
      <c r="C66" s="329"/>
      <c r="D66" s="344" t="s">
        <v>146</v>
      </c>
      <c r="E66" s="345"/>
      <c r="F66" s="346"/>
      <c r="G66" s="173"/>
      <c r="H66" s="174"/>
      <c r="I66" s="175">
        <f t="shared" si="11"/>
        <v>0</v>
      </c>
      <c r="J66" s="1"/>
      <c r="K66" s="171"/>
      <c r="L66" s="172"/>
      <c r="M66" s="162"/>
    </row>
    <row r="67" spans="2:13" ht="21.75" customHeight="1">
      <c r="B67" s="281"/>
      <c r="C67" s="329"/>
      <c r="D67" s="347" t="s">
        <v>147</v>
      </c>
      <c r="E67" s="348"/>
      <c r="F67" s="349"/>
      <c r="G67" s="157"/>
      <c r="H67" s="158"/>
      <c r="I67" s="159">
        <f t="shared" si="11"/>
        <v>0</v>
      </c>
      <c r="J67" s="1"/>
      <c r="K67" s="171">
        <v>500</v>
      </c>
      <c r="L67" s="172">
        <v>5</v>
      </c>
      <c r="M67" s="162">
        <f t="shared" si="10"/>
        <v>2500</v>
      </c>
    </row>
    <row r="68" spans="2:13" ht="21.75" customHeight="1">
      <c r="B68" s="281"/>
      <c r="C68" s="329"/>
      <c r="D68" s="347" t="s">
        <v>148</v>
      </c>
      <c r="E68" s="348"/>
      <c r="F68" s="349"/>
      <c r="G68" s="157"/>
      <c r="H68" s="158"/>
      <c r="I68" s="159">
        <f t="shared" si="11"/>
        <v>0</v>
      </c>
      <c r="J68" s="1"/>
      <c r="K68" s="171">
        <v>500</v>
      </c>
      <c r="L68" s="172">
        <v>2</v>
      </c>
      <c r="M68" s="162">
        <f t="shared" si="10"/>
        <v>1000</v>
      </c>
    </row>
    <row r="69" spans="2:13" ht="21.75" customHeight="1">
      <c r="B69" s="281"/>
      <c r="C69" s="330"/>
      <c r="D69" s="350" t="s">
        <v>149</v>
      </c>
      <c r="E69" s="351"/>
      <c r="F69" s="352"/>
      <c r="G69" s="157">
        <v>2000</v>
      </c>
      <c r="H69" s="158"/>
      <c r="I69" s="159">
        <f t="shared" si="11"/>
        <v>2000</v>
      </c>
      <c r="J69" s="1"/>
      <c r="K69" s="171">
        <v>300</v>
      </c>
      <c r="L69" s="172">
        <v>3</v>
      </c>
      <c r="M69" s="162">
        <f t="shared" si="10"/>
        <v>900</v>
      </c>
    </row>
    <row r="70" spans="2:13" ht="21.75" customHeight="1">
      <c r="B70" s="281"/>
      <c r="C70" s="330"/>
      <c r="D70" s="248" t="s">
        <v>150</v>
      </c>
      <c r="E70" s="249"/>
      <c r="F70" s="250"/>
      <c r="G70" s="157">
        <v>1500</v>
      </c>
      <c r="H70" s="158"/>
      <c r="I70" s="159">
        <f t="shared" si="11"/>
        <v>1500</v>
      </c>
      <c r="J70" s="1"/>
      <c r="K70" s="171">
        <v>400</v>
      </c>
      <c r="L70" s="172">
        <v>2</v>
      </c>
      <c r="M70" s="162">
        <f t="shared" si="10"/>
        <v>800</v>
      </c>
    </row>
    <row r="71" spans="2:13" ht="21.75" customHeight="1">
      <c r="B71" s="281"/>
      <c r="C71" s="331"/>
      <c r="D71" s="353" t="s">
        <v>134</v>
      </c>
      <c r="E71" s="354"/>
      <c r="F71" s="355"/>
      <c r="G71" s="157">
        <f>SUM(G59:G70)</f>
        <v>21500</v>
      </c>
      <c r="H71" s="158"/>
      <c r="I71" s="159">
        <f t="shared" si="11"/>
        <v>21500</v>
      </c>
      <c r="J71" s="1"/>
      <c r="K71" s="171"/>
      <c r="L71" s="172"/>
      <c r="M71" s="162"/>
    </row>
    <row r="72" spans="2:13" ht="21.75" customHeight="1">
      <c r="B72" s="281"/>
      <c r="C72" s="311" t="s">
        <v>151</v>
      </c>
      <c r="D72" s="357" t="s">
        <v>152</v>
      </c>
      <c r="E72" s="358"/>
      <c r="F72" s="359"/>
      <c r="G72" s="157">
        <v>1500</v>
      </c>
      <c r="H72" s="158"/>
      <c r="I72" s="159">
        <f t="shared" si="11"/>
        <v>1500</v>
      </c>
      <c r="J72" s="1"/>
      <c r="K72" s="171">
        <v>200</v>
      </c>
      <c r="L72" s="172">
        <v>20</v>
      </c>
      <c r="M72" s="162">
        <f t="shared" si="10"/>
        <v>4000</v>
      </c>
    </row>
    <row r="73" spans="2:13" ht="21.75" customHeight="1">
      <c r="B73" s="281"/>
      <c r="C73" s="329"/>
      <c r="D73" s="347" t="s">
        <v>153</v>
      </c>
      <c r="E73" s="348"/>
      <c r="F73" s="349"/>
      <c r="G73" s="157"/>
      <c r="H73" s="158"/>
      <c r="I73" s="159">
        <f t="shared" si="11"/>
        <v>0</v>
      </c>
      <c r="J73" s="1"/>
      <c r="K73" s="171">
        <v>300</v>
      </c>
      <c r="L73" s="172">
        <v>4</v>
      </c>
      <c r="M73" s="162">
        <f t="shared" si="10"/>
        <v>1200</v>
      </c>
    </row>
    <row r="74" spans="2:13" ht="21.75" customHeight="1">
      <c r="B74" s="281"/>
      <c r="C74" s="329"/>
      <c r="D74" s="245"/>
      <c r="E74" s="246"/>
      <c r="F74" s="247"/>
      <c r="G74" s="157"/>
      <c r="H74" s="158"/>
      <c r="I74" s="159"/>
      <c r="J74" s="1"/>
      <c r="K74" s="171">
        <v>50</v>
      </c>
      <c r="L74" s="172">
        <v>150</v>
      </c>
      <c r="M74" s="162">
        <f t="shared" si="10"/>
        <v>7500</v>
      </c>
    </row>
    <row r="75" spans="2:13" ht="21.75" customHeight="1">
      <c r="B75" s="281"/>
      <c r="C75" s="329"/>
      <c r="D75" s="347" t="s">
        <v>154</v>
      </c>
      <c r="E75" s="348"/>
      <c r="F75" s="349"/>
      <c r="G75" s="157">
        <v>2000</v>
      </c>
      <c r="H75" s="158"/>
      <c r="I75" s="159">
        <f t="shared" si="11"/>
        <v>2000</v>
      </c>
      <c r="J75" s="1"/>
      <c r="K75" s="171">
        <v>300</v>
      </c>
      <c r="L75" s="172">
        <v>10</v>
      </c>
      <c r="M75" s="162">
        <f t="shared" si="10"/>
        <v>3000</v>
      </c>
    </row>
    <row r="76" spans="2:13" ht="21.75" customHeight="1" thickBot="1">
      <c r="B76" s="281"/>
      <c r="C76" s="356"/>
      <c r="D76" s="353" t="s">
        <v>134</v>
      </c>
      <c r="E76" s="354"/>
      <c r="F76" s="355"/>
      <c r="G76" s="164">
        <f>SUM(G72:G75)</f>
        <v>3500</v>
      </c>
      <c r="H76" s="164">
        <f>SUM(H59:H75)</f>
        <v>0</v>
      </c>
      <c r="I76" s="166">
        <f t="shared" si="9"/>
        <v>3500</v>
      </c>
      <c r="J76" s="167"/>
      <c r="K76" s="171"/>
      <c r="L76" s="172"/>
      <c r="M76" s="162"/>
    </row>
    <row r="77" spans="2:13" ht="21.75" customHeight="1" thickBot="1">
      <c r="B77" s="281"/>
      <c r="C77" s="253" t="s">
        <v>135</v>
      </c>
      <c r="D77" s="353" t="s">
        <v>134</v>
      </c>
      <c r="E77" s="354"/>
      <c r="F77" s="355"/>
      <c r="G77" s="164">
        <f>G71+G76</f>
        <v>25000</v>
      </c>
      <c r="H77" s="254"/>
      <c r="I77" s="255"/>
      <c r="J77" s="167"/>
      <c r="K77" s="256"/>
      <c r="L77" s="257"/>
      <c r="M77" s="258"/>
    </row>
    <row r="78" spans="2:13" ht="23.25" customHeight="1" thickBot="1">
      <c r="B78" s="182"/>
      <c r="C78" s="362" t="s">
        <v>155</v>
      </c>
      <c r="D78" s="363"/>
      <c r="E78" s="363"/>
      <c r="F78" s="364"/>
      <c r="G78" s="183">
        <f>G58+G71+G76</f>
        <v>32000</v>
      </c>
      <c r="H78" s="183">
        <f>H58+H76</f>
        <v>0</v>
      </c>
      <c r="I78" s="184">
        <f t="shared" si="9"/>
        <v>32000</v>
      </c>
      <c r="J78" s="185"/>
      <c r="K78" s="28"/>
    </row>
    <row r="79" spans="2:13" ht="23.25" customHeight="1">
      <c r="B79" s="186"/>
      <c r="C79" s="187"/>
      <c r="D79" s="188"/>
      <c r="E79" s="188"/>
      <c r="F79" s="188"/>
      <c r="G79" s="189"/>
      <c r="H79" s="60"/>
      <c r="I79" s="28"/>
      <c r="J79" s="190"/>
      <c r="K79" s="28"/>
    </row>
    <row r="80" spans="2:13" ht="23.25" customHeight="1">
      <c r="B80" s="186"/>
      <c r="C80" s="187"/>
      <c r="D80" s="188"/>
      <c r="E80" s="188"/>
      <c r="F80" s="188"/>
      <c r="G80" s="189"/>
      <c r="H80" s="60"/>
      <c r="I80" s="28"/>
      <c r="J80" s="191"/>
      <c r="K80" s="28"/>
    </row>
    <row r="81" spans="1:8" ht="20.25">
      <c r="A81" s="192" t="s">
        <v>156</v>
      </c>
      <c r="C81" s="1"/>
      <c r="D81" s="365"/>
      <c r="E81" s="365"/>
      <c r="F81" s="365"/>
      <c r="G81" s="193" t="s">
        <v>157</v>
      </c>
      <c r="H81" s="60">
        <f>(H42+G78)*0.17</f>
        <v>13515.000000000002</v>
      </c>
    </row>
    <row r="82" spans="1:8" ht="20.25" customHeight="1" thickBot="1">
      <c r="C82" s="1"/>
      <c r="D82" s="243"/>
      <c r="E82" s="243"/>
      <c r="G82" s="152" t="s">
        <v>121</v>
      </c>
    </row>
    <row r="83" spans="1:8" ht="35.25" customHeight="1" thickBot="1">
      <c r="B83" s="194" t="s">
        <v>158</v>
      </c>
      <c r="C83" s="251" t="s">
        <v>123</v>
      </c>
      <c r="D83" s="366" t="s">
        <v>124</v>
      </c>
      <c r="E83" s="366"/>
      <c r="F83" s="366"/>
      <c r="G83" s="196" t="s">
        <v>159</v>
      </c>
    </row>
    <row r="84" spans="1:8" ht="33.75" customHeight="1">
      <c r="B84" s="367"/>
      <c r="C84" s="370" t="s">
        <v>160</v>
      </c>
      <c r="D84" s="373" t="s">
        <v>161</v>
      </c>
      <c r="E84" s="374"/>
      <c r="F84" s="374"/>
      <c r="G84" s="197">
        <v>0</v>
      </c>
      <c r="H84" s="198"/>
    </row>
    <row r="85" spans="1:8" ht="21.75" customHeight="1">
      <c r="B85" s="368"/>
      <c r="C85" s="371"/>
      <c r="D85" s="375" t="s">
        <v>162</v>
      </c>
      <c r="E85" s="375"/>
      <c r="F85" s="375"/>
      <c r="G85" s="199">
        <v>500</v>
      </c>
      <c r="H85" s="198"/>
    </row>
    <row r="86" spans="1:8" ht="21.75" customHeight="1">
      <c r="B86" s="369"/>
      <c r="C86" s="372"/>
      <c r="D86" s="375"/>
      <c r="E86" s="375"/>
      <c r="F86" s="375"/>
      <c r="G86" s="199">
        <f t="shared" ref="G86" si="12">E86*F86/100</f>
        <v>0</v>
      </c>
      <c r="H86" s="198"/>
    </row>
    <row r="87" spans="1:8" ht="21.75" customHeight="1" thickBot="1">
      <c r="B87" s="200"/>
      <c r="C87" s="360" t="s">
        <v>163</v>
      </c>
      <c r="D87" s="361"/>
      <c r="E87" s="361"/>
      <c r="F87" s="201"/>
      <c r="G87" s="202">
        <f>SUM(G84:G86)</f>
        <v>500</v>
      </c>
      <c r="H87" s="198">
        <f>G87/(H42+G78)</f>
        <v>6.2893081761006293E-3</v>
      </c>
    </row>
  </sheetData>
  <mergeCells count="60">
    <mergeCell ref="I7:J7"/>
    <mergeCell ref="A2:F2"/>
    <mergeCell ref="B7:B8"/>
    <mergeCell ref="C7:D7"/>
    <mergeCell ref="E7:F7"/>
    <mergeCell ref="G7:G8"/>
    <mergeCell ref="B25:B26"/>
    <mergeCell ref="C25:C26"/>
    <mergeCell ref="D25:D26"/>
    <mergeCell ref="H25:J25"/>
    <mergeCell ref="B27:B41"/>
    <mergeCell ref="C41:G41"/>
    <mergeCell ref="B48:B58"/>
    <mergeCell ref="C48:C51"/>
    <mergeCell ref="D48:F48"/>
    <mergeCell ref="D49:F49"/>
    <mergeCell ref="D50:F50"/>
    <mergeCell ref="D51:F51"/>
    <mergeCell ref="C53:C58"/>
    <mergeCell ref="D53:F53"/>
    <mergeCell ref="D54:F54"/>
    <mergeCell ref="D55:F55"/>
    <mergeCell ref="D56:F56"/>
    <mergeCell ref="D57:F57"/>
    <mergeCell ref="D58:F58"/>
    <mergeCell ref="B42:G42"/>
    <mergeCell ref="B46:B47"/>
    <mergeCell ref="C46:C47"/>
    <mergeCell ref="D46:F47"/>
    <mergeCell ref="G46:I46"/>
    <mergeCell ref="C59:C71"/>
    <mergeCell ref="D59:F59"/>
    <mergeCell ref="D60:F60"/>
    <mergeCell ref="D61:F61"/>
    <mergeCell ref="D62:F62"/>
    <mergeCell ref="D63:F63"/>
    <mergeCell ref="D64:F64"/>
    <mergeCell ref="D65:F65"/>
    <mergeCell ref="D66:F66"/>
    <mergeCell ref="C72:C76"/>
    <mergeCell ref="D72:F72"/>
    <mergeCell ref="D73:F73"/>
    <mergeCell ref="D75:F75"/>
    <mergeCell ref="D76:F76"/>
    <mergeCell ref="C87:E87"/>
    <mergeCell ref="D52:F52"/>
    <mergeCell ref="D77:F77"/>
    <mergeCell ref="B59:B77"/>
    <mergeCell ref="C78:F78"/>
    <mergeCell ref="D81:F81"/>
    <mergeCell ref="D83:F83"/>
    <mergeCell ref="B84:B86"/>
    <mergeCell ref="C84:C86"/>
    <mergeCell ref="D84:F84"/>
    <mergeCell ref="D85:F85"/>
    <mergeCell ref="D86:F86"/>
    <mergeCell ref="D67:F67"/>
    <mergeCell ref="D68:F68"/>
    <mergeCell ref="D69:F69"/>
    <mergeCell ref="D71:F7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L16"/>
  <sheetViews>
    <sheetView workbookViewId="0"/>
  </sheetViews>
  <sheetFormatPr defaultRowHeight="16.5"/>
  <cols>
    <col min="3" max="4" width="25.625" customWidth="1"/>
    <col min="5" max="5" width="33.125" customWidth="1"/>
    <col min="6" max="6" width="25.625" customWidth="1"/>
    <col min="7" max="7" width="9.875" bestFit="1" customWidth="1"/>
    <col min="8" max="8" width="10.75" bestFit="1" customWidth="1"/>
    <col min="9" max="9" width="11" bestFit="1" customWidth="1"/>
    <col min="10" max="10" width="9.5" bestFit="1" customWidth="1"/>
    <col min="12" max="12" width="11" bestFit="1" customWidth="1"/>
  </cols>
  <sheetData>
    <row r="2" spans="2:12" ht="30" customHeight="1" thickBot="1">
      <c r="C2" s="14" t="s">
        <v>0</v>
      </c>
      <c r="D2" s="14" t="s">
        <v>5</v>
      </c>
      <c r="E2" s="376" t="s">
        <v>10</v>
      </c>
      <c r="F2" s="377"/>
    </row>
    <row r="3" spans="2:12" ht="30" customHeight="1" thickTop="1">
      <c r="C3" s="11" t="s">
        <v>22</v>
      </c>
      <c r="D3" s="16"/>
      <c r="E3" s="13" t="s">
        <v>29</v>
      </c>
      <c r="F3" s="13" t="s">
        <v>23</v>
      </c>
    </row>
    <row r="4" spans="2:12" ht="30" customHeight="1">
      <c r="C4" s="5" t="s">
        <v>1</v>
      </c>
      <c r="D4" s="17">
        <f>'2차년도 인건비'!D9</f>
        <v>82725000</v>
      </c>
      <c r="E4" s="21">
        <f>'2차년도 인건비'!G9</f>
        <v>27575000</v>
      </c>
      <c r="F4" s="24">
        <f>D4-E4</f>
        <v>55150000</v>
      </c>
    </row>
    <row r="5" spans="2:12" ht="30" customHeight="1">
      <c r="C5" s="5" t="s">
        <v>8</v>
      </c>
      <c r="D5" s="17" t="e">
        <f>'2차년도 재료비'!D30</f>
        <v>#REF!</v>
      </c>
      <c r="E5" s="21">
        <f>'2차년도 재료비'!H30</f>
        <v>120252080</v>
      </c>
      <c r="F5" s="34" t="e">
        <f t="shared" ref="F5:F8" si="0">D5-E5</f>
        <v>#REF!</v>
      </c>
    </row>
    <row r="6" spans="2:12" ht="30" customHeight="1">
      <c r="C6" s="5" t="s">
        <v>9</v>
      </c>
      <c r="D6" s="17">
        <f>'2차년도 연구활동비'!D38</f>
        <v>29775000</v>
      </c>
      <c r="E6" s="21">
        <f>'2차년도 연구활동비'!H38</f>
        <v>500000</v>
      </c>
      <c r="F6" s="24">
        <f t="shared" si="0"/>
        <v>29275000</v>
      </c>
      <c r="H6" s="44"/>
      <c r="I6" s="27"/>
    </row>
    <row r="7" spans="2:12" ht="30" customHeight="1">
      <c r="C7" s="5" t="s">
        <v>2</v>
      </c>
      <c r="D7" s="17">
        <f>'2차년도 연구과제 추진비'!D26</f>
        <v>8600000</v>
      </c>
      <c r="E7" s="21">
        <f>'2차년도 연구과제 추진비'!H26</f>
        <v>5107760</v>
      </c>
      <c r="F7" s="34">
        <f t="shared" si="0"/>
        <v>3492240</v>
      </c>
      <c r="H7" s="55"/>
      <c r="I7" s="27"/>
      <c r="L7" s="27"/>
    </row>
    <row r="8" spans="2:12" ht="30" customHeight="1">
      <c r="C8" s="10" t="s">
        <v>3</v>
      </c>
      <c r="D8" s="18"/>
      <c r="E8" s="22"/>
      <c r="F8" s="24">
        <f t="shared" si="0"/>
        <v>0</v>
      </c>
    </row>
    <row r="9" spans="2:12" ht="30" customHeight="1" thickBot="1">
      <c r="B9" t="s">
        <v>7</v>
      </c>
      <c r="C9" s="14" t="s">
        <v>21</v>
      </c>
      <c r="D9" s="25" t="e">
        <f>SUM(D4:D8)</f>
        <v>#REF!</v>
      </c>
      <c r="E9" s="22">
        <f>SUM(E4:E8)</f>
        <v>153434840</v>
      </c>
      <c r="F9" s="26" t="e">
        <f>SUM(F4:F8)</f>
        <v>#REF!</v>
      </c>
    </row>
    <row r="10" spans="2:12" ht="30" customHeight="1" thickTop="1" thickBot="1">
      <c r="C10" s="11" t="s">
        <v>4</v>
      </c>
      <c r="D10" s="37">
        <f>'2차년도 간접비'!D16</f>
        <v>0</v>
      </c>
      <c r="E10" s="38">
        <f>'2차년도 간접비'!H16</f>
        <v>0</v>
      </c>
      <c r="F10" s="39">
        <f>D10-E10</f>
        <v>0</v>
      </c>
    </row>
    <row r="11" spans="2:12" ht="30" customHeight="1" thickTop="1">
      <c r="C11" s="20" t="s">
        <v>18</v>
      </c>
      <c r="D11" s="12" t="e">
        <f>SUM(D9,D10)</f>
        <v>#REF!</v>
      </c>
      <c r="E11" s="23">
        <f>SUM(E9:E10)</f>
        <v>153434840</v>
      </c>
      <c r="F11" s="30" t="e">
        <f>SUM(F9,F10)</f>
        <v>#REF!</v>
      </c>
      <c r="G11" s="27"/>
    </row>
    <row r="12" spans="2:12">
      <c r="D12" s="19"/>
    </row>
    <row r="16" spans="2:12">
      <c r="D16" s="27"/>
    </row>
  </sheetData>
  <mergeCells count="1"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C2:I36"/>
  <sheetViews>
    <sheetView zoomScaleNormal="100" workbookViewId="0">
      <selection activeCell="E9" sqref="E9"/>
    </sheetView>
  </sheetViews>
  <sheetFormatPr defaultRowHeight="16.5"/>
  <cols>
    <col min="3" max="3" width="30.625" customWidth="1"/>
    <col min="4" max="4" width="15.625" customWidth="1"/>
    <col min="5" max="5" width="33.375" customWidth="1"/>
    <col min="6" max="6" width="14.625" customWidth="1"/>
    <col min="7" max="9" width="15.625" customWidth="1"/>
    <col min="12" max="12" width="11" bestFit="1" customWidth="1"/>
  </cols>
  <sheetData>
    <row r="2" spans="3:9" ht="24.95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9" ht="24.95" customHeight="1">
      <c r="C3" s="5" t="s">
        <v>17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9" ht="24.95" customHeight="1">
      <c r="C4" s="4" t="s">
        <v>34</v>
      </c>
      <c r="D4" s="9" t="e">
        <f>#REF!*1000</f>
        <v>#REF!</v>
      </c>
      <c r="E4" s="61" t="s">
        <v>187</v>
      </c>
      <c r="F4" s="66" t="s">
        <v>186</v>
      </c>
      <c r="G4" s="61">
        <v>9240000</v>
      </c>
      <c r="H4" s="227">
        <f>SUM(G4:G9)</f>
        <v>54523000</v>
      </c>
      <c r="I4" s="230" t="e">
        <f>D4-H4</f>
        <v>#REF!</v>
      </c>
    </row>
    <row r="5" spans="3:9" ht="24.95" customHeight="1">
      <c r="C5" s="4"/>
      <c r="D5" s="9"/>
      <c r="E5" s="61" t="s">
        <v>192</v>
      </c>
      <c r="F5" s="66" t="s">
        <v>193</v>
      </c>
      <c r="G5" s="61">
        <v>19283000</v>
      </c>
      <c r="H5" s="238"/>
      <c r="I5" s="239"/>
    </row>
    <row r="6" spans="3:9" ht="24.95" customHeight="1">
      <c r="C6" s="4"/>
      <c r="D6" s="9"/>
      <c r="E6" s="61" t="s">
        <v>201</v>
      </c>
      <c r="F6" s="66" t="s">
        <v>202</v>
      </c>
      <c r="G6" s="61">
        <v>26000000</v>
      </c>
      <c r="H6" s="238"/>
      <c r="I6" s="239"/>
    </row>
    <row r="7" spans="3:9" ht="24.95" customHeight="1">
      <c r="C7" s="4"/>
      <c r="D7" s="9"/>
      <c r="E7" s="61"/>
      <c r="F7" s="66"/>
      <c r="G7" s="61"/>
      <c r="H7" s="238"/>
      <c r="I7" s="239"/>
    </row>
    <row r="8" spans="3:9" ht="24.95" customHeight="1">
      <c r="C8" s="4"/>
      <c r="D8" s="9"/>
      <c r="E8" s="61"/>
      <c r="F8" s="66"/>
      <c r="G8" s="61"/>
      <c r="H8" s="238"/>
      <c r="I8" s="239"/>
    </row>
    <row r="9" spans="3:9" ht="24.95" customHeight="1">
      <c r="C9" s="4"/>
      <c r="D9" s="9"/>
      <c r="E9" s="78"/>
      <c r="F9" s="78"/>
      <c r="G9" s="78"/>
      <c r="H9" s="78"/>
      <c r="I9" s="31"/>
    </row>
    <row r="10" spans="3:9" ht="24.95" customHeight="1">
      <c r="C10" s="4" t="s">
        <v>35</v>
      </c>
      <c r="D10" s="9"/>
      <c r="E10" s="61" t="s">
        <v>185</v>
      </c>
      <c r="F10" s="66" t="s">
        <v>186</v>
      </c>
      <c r="G10" s="61">
        <v>3256000</v>
      </c>
      <c r="H10" s="381">
        <f>SUM(G10:G18)</f>
        <v>65729080</v>
      </c>
      <c r="I10" s="384">
        <f>D10-H10</f>
        <v>-65729080</v>
      </c>
    </row>
    <row r="11" spans="3:9" ht="24.95" customHeight="1">
      <c r="C11" s="4"/>
      <c r="D11" s="9"/>
      <c r="E11" s="61" t="s">
        <v>188</v>
      </c>
      <c r="F11" s="66" t="s">
        <v>186</v>
      </c>
      <c r="G11" s="78">
        <v>29700000</v>
      </c>
      <c r="H11" s="382"/>
      <c r="I11" s="385"/>
    </row>
    <row r="12" spans="3:9" ht="24.95" customHeight="1">
      <c r="C12" s="4"/>
      <c r="D12" s="9"/>
      <c r="E12" s="78" t="s">
        <v>189</v>
      </c>
      <c r="F12" s="66" t="s">
        <v>190</v>
      </c>
      <c r="G12" s="78">
        <v>21000000</v>
      </c>
      <c r="H12" s="382"/>
      <c r="I12" s="385"/>
    </row>
    <row r="13" spans="3:9" ht="24.95" customHeight="1">
      <c r="C13" s="4"/>
      <c r="D13" s="9"/>
      <c r="E13" s="78" t="s">
        <v>191</v>
      </c>
      <c r="F13" s="66" t="s">
        <v>190</v>
      </c>
      <c r="G13" s="78">
        <v>11000000</v>
      </c>
      <c r="H13" s="382"/>
      <c r="I13" s="385"/>
    </row>
    <row r="14" spans="3:9" ht="24.95" customHeight="1">
      <c r="C14" s="4"/>
      <c r="D14" s="9"/>
      <c r="E14" s="78" t="s">
        <v>194</v>
      </c>
      <c r="F14" s="33" t="s">
        <v>186</v>
      </c>
      <c r="G14" s="78">
        <v>566500</v>
      </c>
      <c r="H14" s="382"/>
      <c r="I14" s="385"/>
    </row>
    <row r="15" spans="3:9" ht="24.95" customHeight="1">
      <c r="C15" s="4"/>
      <c r="D15" s="9"/>
      <c r="E15" s="78" t="s">
        <v>204</v>
      </c>
      <c r="F15" s="33" t="s">
        <v>205</v>
      </c>
      <c r="G15" s="78">
        <v>110000</v>
      </c>
      <c r="H15" s="383"/>
      <c r="I15" s="386"/>
    </row>
    <row r="16" spans="3:9" ht="24.95" customHeight="1">
      <c r="C16" s="4"/>
      <c r="D16" s="9"/>
      <c r="E16" s="78" t="s">
        <v>231</v>
      </c>
      <c r="F16" s="33" t="s">
        <v>232</v>
      </c>
      <c r="G16" s="78">
        <v>96580</v>
      </c>
      <c r="H16" s="228"/>
      <c r="I16" s="229"/>
    </row>
    <row r="17" spans="3:9" ht="24.95" customHeight="1">
      <c r="C17" s="4"/>
      <c r="D17" s="9"/>
      <c r="E17" s="78"/>
      <c r="F17" s="33"/>
      <c r="G17" s="78"/>
      <c r="H17" s="228"/>
      <c r="I17" s="229"/>
    </row>
    <row r="18" spans="3:9" ht="24.95" customHeight="1">
      <c r="C18" s="4"/>
      <c r="D18" s="9"/>
      <c r="E18" s="78"/>
      <c r="F18" s="33"/>
      <c r="G18" s="78"/>
      <c r="H18" s="228"/>
      <c r="I18" s="229"/>
    </row>
    <row r="19" spans="3:9" ht="24.95" customHeight="1">
      <c r="C19" s="4" t="s">
        <v>36</v>
      </c>
      <c r="D19" s="9"/>
      <c r="E19" s="78" t="s">
        <v>166</v>
      </c>
      <c r="F19" s="33" t="s">
        <v>167</v>
      </c>
      <c r="G19" s="78"/>
      <c r="H19" s="78">
        <f>SUM(G19:G26)</f>
        <v>0</v>
      </c>
      <c r="I19" s="31">
        <f>D19-H19</f>
        <v>0</v>
      </c>
    </row>
    <row r="20" spans="3:9" ht="24.95" customHeight="1">
      <c r="C20" s="4"/>
      <c r="D20" s="72"/>
      <c r="E20" s="78"/>
      <c r="F20" s="33" t="s">
        <v>169</v>
      </c>
      <c r="G20" s="78"/>
      <c r="H20" s="78"/>
      <c r="I20" s="31">
        <f>D20</f>
        <v>0</v>
      </c>
    </row>
    <row r="21" spans="3:9" ht="24.95" customHeight="1">
      <c r="C21" s="4"/>
      <c r="D21" s="72"/>
      <c r="E21" s="78"/>
      <c r="F21" s="33"/>
      <c r="G21" s="78"/>
      <c r="H21" s="78"/>
      <c r="I21" s="31"/>
    </row>
    <row r="22" spans="3:9" ht="24.95" customHeight="1">
      <c r="C22" s="4"/>
      <c r="D22" s="72"/>
      <c r="E22" s="78"/>
      <c r="F22" s="33"/>
      <c r="G22" s="78"/>
      <c r="H22" s="78"/>
      <c r="I22" s="31"/>
    </row>
    <row r="23" spans="3:9" ht="24.95" customHeight="1">
      <c r="C23" s="4"/>
      <c r="D23" s="72"/>
      <c r="E23" s="78"/>
      <c r="F23" s="33"/>
      <c r="G23" s="78"/>
      <c r="H23" s="78"/>
      <c r="I23" s="31"/>
    </row>
    <row r="24" spans="3:9" ht="24.95" customHeight="1">
      <c r="C24" s="4"/>
      <c r="D24" s="72"/>
      <c r="E24" s="78"/>
      <c r="F24" s="33"/>
      <c r="G24" s="78"/>
      <c r="H24" s="78"/>
      <c r="I24" s="31"/>
    </row>
    <row r="25" spans="3:9" ht="24.95" customHeight="1">
      <c r="C25" s="4"/>
      <c r="D25" s="72"/>
      <c r="E25" s="78"/>
      <c r="F25" s="33"/>
      <c r="G25" s="78"/>
      <c r="H25" s="78"/>
      <c r="I25" s="31"/>
    </row>
    <row r="26" spans="3:9" ht="24.95" customHeight="1">
      <c r="C26" s="4"/>
      <c r="D26" s="72"/>
      <c r="E26" s="78"/>
      <c r="F26" s="33"/>
      <c r="G26" s="78"/>
      <c r="H26" s="78"/>
      <c r="I26" s="31"/>
    </row>
    <row r="27" spans="3:9" ht="24.95" customHeight="1">
      <c r="C27" s="4" t="s">
        <v>41</v>
      </c>
      <c r="D27" s="72"/>
      <c r="E27" s="78"/>
      <c r="F27" s="33"/>
      <c r="G27" s="78"/>
      <c r="H27" s="78"/>
      <c r="I27" s="31">
        <f>D27</f>
        <v>0</v>
      </c>
    </row>
    <row r="28" spans="3:9" ht="24.95" customHeight="1">
      <c r="C28" s="4"/>
      <c r="D28" s="83"/>
      <c r="E28" s="78"/>
      <c r="F28" s="33"/>
      <c r="G28" s="61"/>
      <c r="H28" s="78"/>
      <c r="I28" s="32">
        <f>D28</f>
        <v>0</v>
      </c>
    </row>
    <row r="29" spans="3:9" ht="24.95" customHeight="1">
      <c r="C29" s="4"/>
      <c r="D29" s="9"/>
      <c r="E29" s="78"/>
      <c r="F29" s="78"/>
      <c r="G29" s="78"/>
      <c r="H29" s="78"/>
      <c r="I29" s="42"/>
    </row>
    <row r="30" spans="3:9" ht="24.95" customHeight="1">
      <c r="C30" s="3" t="s">
        <v>18</v>
      </c>
      <c r="D30" s="9" t="e">
        <f>SUM(D4:D29)</f>
        <v>#REF!</v>
      </c>
      <c r="E30" s="78"/>
      <c r="F30" s="78"/>
      <c r="G30" s="7"/>
      <c r="H30" s="78">
        <f>SUM(H4:H29)</f>
        <v>120252080</v>
      </c>
      <c r="I30" s="42" t="e">
        <f>SUM(I4:I29)</f>
        <v>#REF!</v>
      </c>
    </row>
    <row r="31" spans="3:9">
      <c r="I31" s="1"/>
    </row>
    <row r="32" spans="3:9">
      <c r="I32" s="2"/>
    </row>
    <row r="33" spans="6:9">
      <c r="H33" s="27"/>
      <c r="I33" s="1"/>
    </row>
    <row r="34" spans="6:9">
      <c r="G34" s="27"/>
      <c r="H34" s="27"/>
      <c r="I34" s="28"/>
    </row>
    <row r="35" spans="6:9">
      <c r="F35" s="27"/>
      <c r="I35" s="1"/>
    </row>
    <row r="36" spans="6:9">
      <c r="H36" s="27"/>
    </row>
  </sheetData>
  <mergeCells count="3">
    <mergeCell ref="E2:H2"/>
    <mergeCell ref="H10:H15"/>
    <mergeCell ref="I10:I15"/>
  </mergeCells>
  <phoneticPr fontId="1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C2:I31"/>
  <sheetViews>
    <sheetView zoomScale="85" zoomScaleNormal="85" workbookViewId="0">
      <selection activeCell="C13" sqref="C13"/>
    </sheetView>
  </sheetViews>
  <sheetFormatPr defaultRowHeight="16.5"/>
  <cols>
    <col min="3" max="3" width="20.625" customWidth="1"/>
    <col min="4" max="4" width="15.625" customWidth="1"/>
    <col min="5" max="5" width="23.25" customWidth="1"/>
    <col min="6" max="6" width="12.625" customWidth="1"/>
    <col min="7" max="7" width="15.625" customWidth="1"/>
    <col min="8" max="8" width="18.75" customWidth="1"/>
    <col min="9" max="9" width="15.625" customWidth="1"/>
    <col min="11" max="11" width="11" bestFit="1" customWidth="1"/>
  </cols>
  <sheetData>
    <row r="2" spans="3:9" ht="24.95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9" ht="24.95" customHeight="1">
      <c r="C3" s="5" t="s">
        <v>27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9" ht="24.95" customHeight="1">
      <c r="C4" s="4" t="s">
        <v>11</v>
      </c>
      <c r="D4" s="8">
        <v>8600000</v>
      </c>
      <c r="E4" s="78" t="s">
        <v>210</v>
      </c>
      <c r="F4" s="78" t="s">
        <v>200</v>
      </c>
      <c r="G4" s="78">
        <v>259400</v>
      </c>
      <c r="H4" s="395">
        <f>SUM(G4:G13)</f>
        <v>4598620</v>
      </c>
      <c r="I4" s="407">
        <f>D4-H4</f>
        <v>4001380</v>
      </c>
    </row>
    <row r="5" spans="3:9" ht="24.95" customHeight="1">
      <c r="C5" s="4"/>
      <c r="D5" s="8"/>
      <c r="E5" s="78" t="s">
        <v>199</v>
      </c>
      <c r="F5" s="78" t="s">
        <v>200</v>
      </c>
      <c r="G5" s="78">
        <v>160000</v>
      </c>
      <c r="H5" s="396"/>
      <c r="I5" s="408"/>
    </row>
    <row r="6" spans="3:9" ht="24.95" customHeight="1">
      <c r="C6" s="4"/>
      <c r="D6" s="8"/>
      <c r="E6" s="78" t="s">
        <v>206</v>
      </c>
      <c r="F6" s="78" t="s">
        <v>205</v>
      </c>
      <c r="G6" s="78">
        <v>821320</v>
      </c>
      <c r="H6" s="396"/>
      <c r="I6" s="408"/>
    </row>
    <row r="7" spans="3:9" ht="24.95" customHeight="1">
      <c r="C7" s="4"/>
      <c r="D7" s="8"/>
      <c r="E7" s="78" t="s">
        <v>211</v>
      </c>
      <c r="F7" s="78" t="s">
        <v>212</v>
      </c>
      <c r="G7" s="78">
        <v>711020</v>
      </c>
      <c r="H7" s="396"/>
      <c r="I7" s="408"/>
    </row>
    <row r="8" spans="3:9" ht="24.95" customHeight="1">
      <c r="C8" s="4"/>
      <c r="D8" s="8"/>
      <c r="E8" s="78" t="s">
        <v>213</v>
      </c>
      <c r="F8" s="78" t="s">
        <v>214</v>
      </c>
      <c r="G8" s="78">
        <v>528700</v>
      </c>
      <c r="H8" s="396"/>
      <c r="I8" s="408"/>
    </row>
    <row r="9" spans="3:9" ht="24.95" customHeight="1">
      <c r="C9" s="4"/>
      <c r="D9" s="8"/>
      <c r="E9" s="78" t="s">
        <v>215</v>
      </c>
      <c r="F9" s="78" t="s">
        <v>216</v>
      </c>
      <c r="G9" s="78">
        <v>1057460</v>
      </c>
      <c r="H9" s="396"/>
      <c r="I9" s="408"/>
    </row>
    <row r="10" spans="3:9" ht="24.95" customHeight="1">
      <c r="C10" s="4"/>
      <c r="D10" s="8"/>
      <c r="E10" s="78" t="s">
        <v>227</v>
      </c>
      <c r="F10" s="78" t="s">
        <v>228</v>
      </c>
      <c r="G10" s="78">
        <v>761320</v>
      </c>
      <c r="H10" s="396"/>
      <c r="I10" s="408"/>
    </row>
    <row r="11" spans="3:9" ht="24.95" customHeight="1">
      <c r="C11" s="4"/>
      <c r="D11" s="8"/>
      <c r="E11" s="78" t="s">
        <v>233</v>
      </c>
      <c r="F11" s="78" t="s">
        <v>234</v>
      </c>
      <c r="G11" s="78">
        <v>299400</v>
      </c>
      <c r="H11" s="396"/>
      <c r="I11" s="408"/>
    </row>
    <row r="12" spans="3:9" ht="24.95" customHeight="1">
      <c r="C12" s="4"/>
      <c r="D12" s="8"/>
      <c r="E12" s="78"/>
      <c r="F12" s="78"/>
      <c r="G12" s="78"/>
      <c r="H12" s="397"/>
      <c r="I12" s="397"/>
    </row>
    <row r="13" spans="3:9" ht="24.95" customHeight="1">
      <c r="C13" s="4"/>
      <c r="D13" s="8"/>
      <c r="E13" s="78"/>
      <c r="F13" s="78"/>
      <c r="G13" s="78"/>
      <c r="H13" s="87"/>
      <c r="I13" s="87"/>
    </row>
    <row r="14" spans="3:9" ht="24.95" customHeight="1">
      <c r="C14" s="4" t="s">
        <v>12</v>
      </c>
      <c r="D14" s="8"/>
      <c r="E14" s="78" t="s">
        <v>203</v>
      </c>
      <c r="F14" s="78" t="s">
        <v>202</v>
      </c>
      <c r="G14" s="78">
        <v>43000</v>
      </c>
      <c r="H14" s="409">
        <f>SUM(G14:G25)</f>
        <v>509140</v>
      </c>
      <c r="I14" s="413">
        <f>D14-H14</f>
        <v>-509140</v>
      </c>
    </row>
    <row r="15" spans="3:9" ht="24.95" customHeight="1">
      <c r="C15" s="4"/>
      <c r="D15" s="8"/>
      <c r="E15" s="78" t="s">
        <v>217</v>
      </c>
      <c r="F15" s="78" t="s">
        <v>218</v>
      </c>
      <c r="G15" s="78">
        <v>156000</v>
      </c>
      <c r="H15" s="410"/>
      <c r="I15" s="414"/>
    </row>
    <row r="16" spans="3:9" ht="24.95" customHeight="1">
      <c r="C16" s="4"/>
      <c r="D16" s="8"/>
      <c r="E16" s="78" t="s">
        <v>220</v>
      </c>
      <c r="F16" s="78" t="s">
        <v>219</v>
      </c>
      <c r="G16" s="78">
        <f>25100</f>
        <v>25100</v>
      </c>
      <c r="H16" s="410"/>
      <c r="I16" s="414"/>
    </row>
    <row r="17" spans="3:9" ht="24.95" customHeight="1">
      <c r="C17" s="4"/>
      <c r="D17" s="8"/>
      <c r="E17" s="78" t="s">
        <v>221</v>
      </c>
      <c r="F17" s="78" t="s">
        <v>219</v>
      </c>
      <c r="G17" s="78">
        <v>73000</v>
      </c>
      <c r="H17" s="410"/>
      <c r="I17" s="414"/>
    </row>
    <row r="18" spans="3:9" ht="24.95" customHeight="1">
      <c r="C18" s="4"/>
      <c r="D18" s="8"/>
      <c r="E18" s="78" t="s">
        <v>222</v>
      </c>
      <c r="F18" s="78" t="s">
        <v>223</v>
      </c>
      <c r="G18" s="78">
        <v>46900</v>
      </c>
      <c r="H18" s="410"/>
      <c r="I18" s="414"/>
    </row>
    <row r="19" spans="3:9" ht="24.95" customHeight="1">
      <c r="C19" s="4"/>
      <c r="D19" s="8"/>
      <c r="E19" s="78" t="s">
        <v>224</v>
      </c>
      <c r="F19" s="78" t="s">
        <v>223</v>
      </c>
      <c r="G19" s="78">
        <v>13600</v>
      </c>
      <c r="H19" s="410"/>
      <c r="I19" s="414"/>
    </row>
    <row r="20" spans="3:9" ht="24.95" customHeight="1">
      <c r="C20" s="4"/>
      <c r="D20" s="8"/>
      <c r="E20" s="78" t="s">
        <v>225</v>
      </c>
      <c r="F20" s="78" t="s">
        <v>226</v>
      </c>
      <c r="G20" s="78">
        <v>75000</v>
      </c>
      <c r="H20" s="410"/>
      <c r="I20" s="414"/>
    </row>
    <row r="21" spans="3:9" ht="24.95" customHeight="1">
      <c r="C21" s="4"/>
      <c r="D21" s="8"/>
      <c r="E21" s="78"/>
      <c r="F21" s="78"/>
      <c r="G21" s="78"/>
      <c r="H21" s="410"/>
      <c r="I21" s="414"/>
    </row>
    <row r="22" spans="3:9" ht="24.95" customHeight="1">
      <c r="C22" s="4"/>
      <c r="D22" s="8"/>
      <c r="E22" s="78"/>
      <c r="F22" s="78"/>
      <c r="G22" s="78"/>
      <c r="H22" s="410"/>
      <c r="I22" s="414"/>
    </row>
    <row r="23" spans="3:9" ht="24.95" customHeight="1">
      <c r="C23" s="4" t="s">
        <v>83</v>
      </c>
      <c r="D23" s="8"/>
      <c r="E23" s="78" t="s">
        <v>165</v>
      </c>
      <c r="F23" s="78" t="s">
        <v>190</v>
      </c>
      <c r="G23" s="78">
        <v>12540</v>
      </c>
      <c r="H23" s="410"/>
      <c r="I23" s="414"/>
    </row>
    <row r="24" spans="3:9" ht="24.95" customHeight="1">
      <c r="C24" s="4"/>
      <c r="D24" s="8"/>
      <c r="E24" s="78" t="s">
        <v>229</v>
      </c>
      <c r="F24" s="78" t="s">
        <v>230</v>
      </c>
      <c r="G24" s="78">
        <v>64000</v>
      </c>
      <c r="H24" s="411"/>
      <c r="I24" s="411"/>
    </row>
    <row r="25" spans="3:9" ht="24.95" customHeight="1">
      <c r="C25" s="4"/>
      <c r="D25" s="8"/>
      <c r="E25" s="78"/>
      <c r="F25" s="78"/>
      <c r="G25" s="78"/>
      <c r="H25" s="412"/>
      <c r="I25" s="412"/>
    </row>
    <row r="26" spans="3:9" ht="24.95" customHeight="1">
      <c r="C26" s="3" t="s">
        <v>18</v>
      </c>
      <c r="D26" s="8">
        <f>SUM(D4:D25)</f>
        <v>8600000</v>
      </c>
      <c r="E26" s="78"/>
      <c r="F26" s="78"/>
      <c r="G26" s="7"/>
      <c r="H26" s="77">
        <f>SUM(H4:H25)</f>
        <v>5107760</v>
      </c>
      <c r="I26" s="32">
        <f>D26-H26</f>
        <v>3492240</v>
      </c>
    </row>
    <row r="27" spans="3:9">
      <c r="I27" s="1"/>
    </row>
    <row r="28" spans="3:9">
      <c r="I28" s="2"/>
    </row>
    <row r="29" spans="3:9">
      <c r="I29" s="1"/>
    </row>
    <row r="30" spans="3:9">
      <c r="I30" s="1"/>
    </row>
    <row r="31" spans="3:9">
      <c r="I31" s="1"/>
    </row>
  </sheetData>
  <mergeCells count="5">
    <mergeCell ref="E2:H2"/>
    <mergeCell ref="H4:H12"/>
    <mergeCell ref="I4:I12"/>
    <mergeCell ref="H14:H25"/>
    <mergeCell ref="I14:I25"/>
  </mergeCells>
  <phoneticPr fontId="1" type="noConversion"/>
  <pageMargins left="0.7" right="0.7" top="0.75" bottom="0.75" header="0.3" footer="0.3"/>
  <pageSetup paperSize="9" scale="6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C2:L43"/>
  <sheetViews>
    <sheetView zoomScaleNormal="100" workbookViewId="0">
      <selection activeCell="E10" sqref="E10"/>
    </sheetView>
  </sheetViews>
  <sheetFormatPr defaultRowHeight="16.5"/>
  <cols>
    <col min="3" max="3" width="30.625" customWidth="1"/>
    <col min="4" max="4" width="15.625" customWidth="1"/>
    <col min="5" max="5" width="41.875" customWidth="1"/>
    <col min="6" max="6" width="12.625" customWidth="1"/>
    <col min="7" max="9" width="15.625" customWidth="1"/>
    <col min="12" max="12" width="11.375" bestFit="1" customWidth="1"/>
  </cols>
  <sheetData>
    <row r="2" spans="3:12" ht="24.95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12" ht="24.95" customHeight="1">
      <c r="C3" s="5" t="s">
        <v>9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12" ht="24.95" customHeight="1">
      <c r="C4" s="4" t="s">
        <v>47</v>
      </c>
      <c r="D4" s="9">
        <v>29775000</v>
      </c>
      <c r="E4" s="61" t="s">
        <v>195</v>
      </c>
      <c r="F4" s="66" t="s">
        <v>196</v>
      </c>
      <c r="G4" s="61">
        <v>500000</v>
      </c>
      <c r="H4" s="381">
        <f>SUM(G4:G7)</f>
        <v>500000</v>
      </c>
      <c r="I4" s="392">
        <f>D4-H4</f>
        <v>29275000</v>
      </c>
      <c r="L4" s="27"/>
    </row>
    <row r="5" spans="3:12" ht="24.95" customHeight="1">
      <c r="C5" s="4"/>
      <c r="D5" s="9"/>
      <c r="E5" s="61" t="s">
        <v>197</v>
      </c>
      <c r="F5" s="66" t="s">
        <v>198</v>
      </c>
      <c r="G5" s="61"/>
      <c r="H5" s="382"/>
      <c r="I5" s="393"/>
    </row>
    <row r="6" spans="3:12" ht="24.95" customHeight="1">
      <c r="C6" s="4"/>
      <c r="D6" s="9"/>
      <c r="E6" s="61"/>
      <c r="F6" s="66"/>
      <c r="G6" s="61"/>
      <c r="H6" s="382"/>
      <c r="I6" s="393"/>
    </row>
    <row r="7" spans="3:12" ht="24.95" customHeight="1">
      <c r="C7" s="4"/>
      <c r="D7" s="9"/>
      <c r="E7" s="61"/>
      <c r="F7" s="66"/>
      <c r="G7" s="61"/>
      <c r="H7" s="383"/>
      <c r="I7" s="394"/>
    </row>
    <row r="8" spans="3:12" ht="24.95" customHeight="1">
      <c r="C8" s="4"/>
      <c r="D8" s="9"/>
      <c r="E8" s="78"/>
      <c r="F8" s="51"/>
      <c r="G8" s="61"/>
      <c r="H8" s="78"/>
      <c r="I8" s="69"/>
      <c r="L8" s="27"/>
    </row>
    <row r="9" spans="3:12" ht="24.95" customHeight="1">
      <c r="C9" s="4" t="s">
        <v>30</v>
      </c>
      <c r="D9" s="9"/>
      <c r="E9" s="78"/>
      <c r="F9" s="66"/>
      <c r="G9" s="61"/>
      <c r="H9" s="227">
        <f>G9</f>
        <v>0</v>
      </c>
      <c r="I9" s="231">
        <f>D9-H9</f>
        <v>0</v>
      </c>
      <c r="K9" s="27"/>
    </row>
    <row r="10" spans="3:12" ht="24.95" customHeight="1">
      <c r="C10" s="4"/>
      <c r="D10" s="9"/>
      <c r="E10" s="78"/>
      <c r="F10" s="78"/>
      <c r="G10" s="61"/>
      <c r="H10" s="227"/>
      <c r="I10" s="231"/>
    </row>
    <row r="11" spans="3:12" ht="24.95" customHeight="1">
      <c r="C11" s="4" t="s">
        <v>40</v>
      </c>
      <c r="D11" s="9"/>
      <c r="E11" s="78"/>
      <c r="F11" s="66"/>
      <c r="G11" s="61"/>
      <c r="H11" s="227">
        <f>G11</f>
        <v>0</v>
      </c>
      <c r="I11" s="231">
        <f>D11-H11</f>
        <v>0</v>
      </c>
    </row>
    <row r="12" spans="3:12" ht="24.95" customHeight="1">
      <c r="C12" s="4"/>
      <c r="D12" s="9"/>
      <c r="E12" s="78"/>
      <c r="F12" s="78"/>
      <c r="G12" s="61"/>
      <c r="H12" s="227"/>
      <c r="I12" s="231"/>
    </row>
    <row r="13" spans="3:12" ht="24.95" customHeight="1">
      <c r="C13" s="4" t="s">
        <v>31</v>
      </c>
      <c r="D13" s="9"/>
      <c r="E13" s="78"/>
      <c r="F13" s="78"/>
      <c r="G13" s="61"/>
      <c r="H13" s="227"/>
      <c r="I13" s="231">
        <f>D13-G13</f>
        <v>0</v>
      </c>
    </row>
    <row r="14" spans="3:12" ht="24.95" customHeight="1">
      <c r="C14" s="4"/>
      <c r="D14" s="9"/>
      <c r="E14" s="78"/>
      <c r="F14" s="78"/>
      <c r="G14" s="61"/>
      <c r="H14" s="227"/>
      <c r="I14" s="231"/>
    </row>
    <row r="15" spans="3:12" ht="24.95" customHeight="1">
      <c r="C15" s="4" t="s">
        <v>42</v>
      </c>
      <c r="D15" s="9"/>
      <c r="E15" s="78" t="s">
        <v>50</v>
      </c>
      <c r="F15" s="66" t="s">
        <v>183</v>
      </c>
      <c r="G15" s="61"/>
      <c r="H15" s="227">
        <f>G15</f>
        <v>0</v>
      </c>
      <c r="I15" s="231">
        <f>D15-H15</f>
        <v>0</v>
      </c>
    </row>
    <row r="16" spans="3:12" ht="24.95" customHeight="1">
      <c r="C16" s="4"/>
      <c r="D16" s="9"/>
      <c r="E16" s="78"/>
      <c r="F16" s="78"/>
      <c r="G16" s="61"/>
      <c r="H16" s="227"/>
      <c r="I16" s="231"/>
    </row>
    <row r="17" spans="3:12" ht="24.95" customHeight="1">
      <c r="C17" s="4" t="s">
        <v>37</v>
      </c>
      <c r="D17" s="9"/>
      <c r="E17" s="61"/>
      <c r="F17" s="66"/>
      <c r="G17" s="61"/>
      <c r="H17" s="390">
        <f>SUM(G17:G19)</f>
        <v>0</v>
      </c>
      <c r="I17" s="387">
        <f>D17-H17</f>
        <v>0</v>
      </c>
    </row>
    <row r="18" spans="3:12" ht="24.95" customHeight="1">
      <c r="C18" s="4" t="s">
        <v>180</v>
      </c>
      <c r="D18" s="9"/>
      <c r="E18" s="61" t="s">
        <v>181</v>
      </c>
      <c r="F18" s="66" t="s">
        <v>182</v>
      </c>
      <c r="G18" s="61"/>
      <c r="H18" s="415"/>
      <c r="I18" s="388"/>
    </row>
    <row r="19" spans="3:12" ht="24.95" customHeight="1">
      <c r="C19" s="4"/>
      <c r="D19" s="9"/>
      <c r="E19" s="61" t="s">
        <v>184</v>
      </c>
      <c r="F19" s="66" t="s">
        <v>183</v>
      </c>
      <c r="G19" s="61"/>
      <c r="H19" s="391"/>
      <c r="I19" s="389"/>
    </row>
    <row r="20" spans="3:12" ht="24.95" customHeight="1">
      <c r="C20" s="4"/>
      <c r="D20" s="9"/>
      <c r="E20" s="64"/>
      <c r="F20" s="61"/>
      <c r="G20" s="61"/>
      <c r="H20" s="61"/>
      <c r="I20" s="50"/>
    </row>
    <row r="21" spans="3:12" ht="24.95" customHeight="1">
      <c r="C21" s="4" t="s">
        <v>33</v>
      </c>
      <c r="D21" s="9"/>
      <c r="E21" s="61" t="s">
        <v>84</v>
      </c>
      <c r="F21" s="66"/>
      <c r="G21" s="61"/>
      <c r="H21" s="61">
        <f>G21</f>
        <v>0</v>
      </c>
      <c r="I21" s="50">
        <f>D21-H21</f>
        <v>0</v>
      </c>
    </row>
    <row r="22" spans="3:12" ht="24.95" customHeight="1">
      <c r="C22" s="4"/>
      <c r="D22" s="9"/>
      <c r="E22" s="61"/>
      <c r="F22" s="61"/>
      <c r="G22" s="61"/>
      <c r="H22" s="65"/>
      <c r="I22" s="59"/>
    </row>
    <row r="23" spans="3:12" ht="24.95" customHeight="1">
      <c r="C23" s="4" t="s">
        <v>32</v>
      </c>
      <c r="D23" s="9"/>
      <c r="E23" s="61"/>
      <c r="F23" s="66"/>
      <c r="G23" s="61"/>
      <c r="H23" s="390">
        <f>SUM(G23:G24)</f>
        <v>0</v>
      </c>
      <c r="I23" s="387">
        <f>D23-H23</f>
        <v>0</v>
      </c>
    </row>
    <row r="24" spans="3:12" ht="24.95" customHeight="1">
      <c r="C24" s="4"/>
      <c r="D24" s="9"/>
      <c r="E24" s="61"/>
      <c r="F24" s="66"/>
      <c r="G24" s="61"/>
      <c r="H24" s="391"/>
      <c r="I24" s="389"/>
    </row>
    <row r="25" spans="3:12" ht="24.95" customHeight="1">
      <c r="C25" s="4"/>
      <c r="D25" s="9"/>
      <c r="E25" s="61"/>
      <c r="F25" s="61"/>
      <c r="G25" s="61"/>
      <c r="H25" s="65"/>
      <c r="I25" s="59"/>
    </row>
    <row r="26" spans="3:12" ht="24.95" customHeight="1">
      <c r="C26" s="4" t="s">
        <v>19</v>
      </c>
      <c r="D26" s="9"/>
      <c r="E26" s="61" t="s">
        <v>164</v>
      </c>
      <c r="F26" s="66"/>
      <c r="G26" s="61"/>
      <c r="H26" s="88">
        <f>SUM(G26:G30)</f>
        <v>0</v>
      </c>
      <c r="I26" s="387">
        <f>D26-H26</f>
        <v>0</v>
      </c>
      <c r="L26" s="27"/>
    </row>
    <row r="27" spans="3:12" ht="24.95" customHeight="1">
      <c r="C27" s="4"/>
      <c r="D27" s="9"/>
      <c r="E27" s="61" t="s">
        <v>168</v>
      </c>
      <c r="F27" s="66"/>
      <c r="G27" s="61"/>
      <c r="H27" s="89"/>
      <c r="I27" s="388"/>
      <c r="L27" s="27"/>
    </row>
    <row r="28" spans="3:12" ht="24.95" customHeight="1">
      <c r="C28" s="4"/>
      <c r="D28" s="9"/>
      <c r="E28" s="61"/>
      <c r="F28" s="66"/>
      <c r="G28" s="61"/>
      <c r="H28" s="89"/>
      <c r="I28" s="388"/>
      <c r="J28">
        <v>2145000</v>
      </c>
      <c r="L28" s="27"/>
    </row>
    <row r="29" spans="3:12" ht="24.95" customHeight="1">
      <c r="C29" s="4"/>
      <c r="D29" s="9"/>
      <c r="E29" s="61"/>
      <c r="F29" s="66"/>
      <c r="G29" s="61"/>
      <c r="H29" s="90"/>
      <c r="I29" s="389"/>
      <c r="L29" s="27"/>
    </row>
    <row r="30" spans="3:12" ht="24.95" customHeight="1">
      <c r="C30" s="4"/>
      <c r="D30" s="9"/>
      <c r="E30" s="61"/>
      <c r="F30" s="62"/>
      <c r="G30" s="61"/>
      <c r="H30" s="61"/>
      <c r="I30" s="50"/>
      <c r="L30" s="27"/>
    </row>
    <row r="31" spans="3:12" ht="24.95" customHeight="1">
      <c r="C31" s="4" t="s">
        <v>46</v>
      </c>
      <c r="D31" s="9"/>
      <c r="E31" s="61"/>
      <c r="F31" s="62"/>
      <c r="G31" s="61"/>
      <c r="H31" s="61">
        <f>G31</f>
        <v>0</v>
      </c>
      <c r="I31" s="50">
        <f>D31-H31</f>
        <v>0</v>
      </c>
      <c r="L31" s="27"/>
    </row>
    <row r="32" spans="3:12" ht="24.95" customHeight="1">
      <c r="C32" s="4" t="s">
        <v>41</v>
      </c>
      <c r="D32" s="71"/>
      <c r="E32" s="61"/>
      <c r="F32" s="33"/>
      <c r="G32" s="78"/>
      <c r="H32" s="61"/>
      <c r="I32" s="50">
        <f>D32</f>
        <v>0</v>
      </c>
      <c r="L32" s="27"/>
    </row>
    <row r="33" spans="3:12" ht="24.95" customHeight="1">
      <c r="C33" s="4"/>
      <c r="D33" s="71"/>
      <c r="E33" s="61"/>
      <c r="F33" s="33"/>
      <c r="G33" s="78"/>
      <c r="H33" s="232"/>
      <c r="I33" s="231">
        <f>D33</f>
        <v>0</v>
      </c>
      <c r="L33" s="27"/>
    </row>
    <row r="34" spans="3:12" ht="24.95" customHeight="1">
      <c r="C34" s="4"/>
      <c r="D34" s="71"/>
      <c r="E34" s="61"/>
      <c r="F34" s="33"/>
      <c r="G34" s="78"/>
      <c r="H34" s="232"/>
      <c r="I34" s="231">
        <f>D34</f>
        <v>0</v>
      </c>
      <c r="L34" s="27"/>
    </row>
    <row r="35" spans="3:12" ht="24.95" customHeight="1">
      <c r="C35" s="4"/>
      <c r="D35" s="83"/>
      <c r="E35" s="78"/>
      <c r="F35" s="62"/>
      <c r="G35" s="61"/>
      <c r="H35" s="232"/>
      <c r="I35" s="231">
        <f>D35</f>
        <v>0</v>
      </c>
      <c r="L35" s="27"/>
    </row>
    <row r="36" spans="3:12" ht="24.95" customHeight="1">
      <c r="C36" s="4"/>
      <c r="D36" s="83"/>
      <c r="E36" s="78"/>
      <c r="F36" s="78"/>
      <c r="G36" s="78"/>
      <c r="H36" s="232"/>
      <c r="I36" s="231">
        <f>D36</f>
        <v>0</v>
      </c>
      <c r="L36" s="27"/>
    </row>
    <row r="37" spans="3:12" ht="24.95" customHeight="1">
      <c r="C37" s="4"/>
      <c r="D37" s="9"/>
      <c r="E37" s="61"/>
      <c r="F37" s="62"/>
      <c r="G37" s="61"/>
      <c r="H37" s="232"/>
      <c r="I37" s="233"/>
      <c r="L37" s="27"/>
    </row>
    <row r="38" spans="3:12" ht="24.95" customHeight="1">
      <c r="C38" s="3" t="s">
        <v>18</v>
      </c>
      <c r="D38" s="9">
        <f>SUM(D3:D37)</f>
        <v>29775000</v>
      </c>
      <c r="E38" s="61"/>
      <c r="F38" s="61"/>
      <c r="G38" s="65"/>
      <c r="H38" s="61">
        <f>SUM(H4:H37)</f>
        <v>500000</v>
      </c>
      <c r="I38" s="43">
        <f>SUM(I4:I37)</f>
        <v>29275000</v>
      </c>
      <c r="L38" s="27"/>
    </row>
    <row r="39" spans="3:12">
      <c r="I39" s="1"/>
    </row>
    <row r="40" spans="3:12">
      <c r="H40" s="27"/>
      <c r="I40" s="2"/>
    </row>
    <row r="41" spans="3:12">
      <c r="H41" s="27"/>
      <c r="I41" s="1"/>
    </row>
    <row r="42" spans="3:12">
      <c r="H42" s="27"/>
      <c r="I42" s="1"/>
    </row>
    <row r="43" spans="3:12">
      <c r="I43" s="1"/>
    </row>
  </sheetData>
  <mergeCells count="8">
    <mergeCell ref="I26:I29"/>
    <mergeCell ref="E2:H2"/>
    <mergeCell ref="H4:H7"/>
    <mergeCell ref="I4:I7"/>
    <mergeCell ref="H17:H19"/>
    <mergeCell ref="I17:I19"/>
    <mergeCell ref="H23:H24"/>
    <mergeCell ref="I23:I24"/>
  </mergeCells>
  <phoneticPr fontId="1" type="noConversion"/>
  <pageMargins left="0.25" right="0.25" top="0.75" bottom="0.75" header="0.3" footer="0.3"/>
  <pageSetup paperSize="9" scale="6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C1:W30"/>
  <sheetViews>
    <sheetView topLeftCell="B1" workbookViewId="0">
      <selection activeCell="C4" sqref="C4"/>
    </sheetView>
  </sheetViews>
  <sheetFormatPr defaultRowHeight="16.5"/>
  <cols>
    <col min="3" max="3" width="30.625" customWidth="1"/>
    <col min="4" max="4" width="15.625" customWidth="1"/>
    <col min="5" max="5" width="17.625" customWidth="1"/>
    <col min="6" max="6" width="15.75" customWidth="1"/>
    <col min="7" max="7" width="15.625" customWidth="1"/>
    <col min="8" max="8" width="17.875" customWidth="1"/>
    <col min="9" max="11" width="15.625" customWidth="1"/>
    <col min="12" max="12" width="13.375" customWidth="1"/>
    <col min="13" max="13" width="5.25" bestFit="1" customWidth="1"/>
    <col min="14" max="14" width="10.5" bestFit="1" customWidth="1"/>
    <col min="15" max="15" width="12.125" hidden="1" customWidth="1"/>
    <col min="16" max="16" width="11.5" hidden="1" customWidth="1"/>
    <col min="18" max="18" width="12.375" bestFit="1" customWidth="1"/>
    <col min="19" max="22" width="13" bestFit="1" customWidth="1"/>
    <col min="23" max="23" width="15.5" bestFit="1" customWidth="1"/>
  </cols>
  <sheetData>
    <row r="1" spans="3:23" ht="21" customHeight="1">
      <c r="C1" t="s">
        <v>48</v>
      </c>
      <c r="D1" t="s">
        <v>49</v>
      </c>
    </row>
    <row r="2" spans="3:23" ht="24.95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23" ht="24.95" customHeight="1">
      <c r="C3" s="5" t="s">
        <v>24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23" ht="24.95" customHeight="1">
      <c r="C4" s="4" t="s">
        <v>25</v>
      </c>
      <c r="D4" s="9"/>
      <c r="E4" s="78" t="s">
        <v>208</v>
      </c>
      <c r="F4" s="33" t="s">
        <v>209</v>
      </c>
      <c r="G4" s="78">
        <f>S25</f>
        <v>27575000</v>
      </c>
      <c r="H4" s="395">
        <f>SUM(G4:G8)</f>
        <v>27575000</v>
      </c>
      <c r="I4" s="398">
        <f>D9-H4</f>
        <v>55150000</v>
      </c>
      <c r="N4" s="60"/>
    </row>
    <row r="5" spans="3:23" ht="24.95" customHeight="1">
      <c r="C5" s="4"/>
      <c r="D5" s="9"/>
      <c r="E5" s="78"/>
      <c r="F5" s="33"/>
      <c r="G5" s="78"/>
      <c r="H5" s="396"/>
      <c r="I5" s="399"/>
      <c r="N5" s="60"/>
    </row>
    <row r="6" spans="3:23" ht="24.95" customHeight="1">
      <c r="C6" s="4"/>
      <c r="D6" s="9"/>
      <c r="E6" s="78"/>
      <c r="F6" s="33"/>
      <c r="G6" s="78"/>
      <c r="H6" s="397"/>
      <c r="I6" s="397"/>
    </row>
    <row r="7" spans="3:23" ht="24.95" customHeight="1">
      <c r="C7" s="4"/>
      <c r="D7" s="9"/>
      <c r="E7" s="78"/>
      <c r="F7" s="33"/>
      <c r="G7" s="78"/>
      <c r="H7" s="78"/>
      <c r="I7" s="234"/>
    </row>
    <row r="8" spans="3:23" ht="24.95" customHeight="1">
      <c r="C8" s="4"/>
      <c r="D8" s="9"/>
      <c r="E8" s="78"/>
      <c r="F8" s="78"/>
      <c r="G8" s="78"/>
      <c r="H8" s="227"/>
      <c r="I8" s="234"/>
    </row>
    <row r="9" spans="3:23" ht="24.95" customHeight="1">
      <c r="C9" s="3" t="s">
        <v>18</v>
      </c>
      <c r="D9" s="9">
        <v>82725000</v>
      </c>
      <c r="E9" s="78"/>
      <c r="F9" s="78"/>
      <c r="G9" s="78">
        <f>SUM(G4:G8)</f>
        <v>27575000</v>
      </c>
      <c r="H9" s="78">
        <f>H4+H7+H8</f>
        <v>27575000</v>
      </c>
      <c r="I9" s="36">
        <f>D9-H9</f>
        <v>55150000</v>
      </c>
    </row>
    <row r="10" spans="3:23" ht="17.25" thickBot="1">
      <c r="H10" s="27"/>
      <c r="I10" s="1"/>
      <c r="V10" s="207"/>
      <c r="W10" s="207"/>
    </row>
    <row r="11" spans="3:23" ht="17.25" thickBot="1">
      <c r="C11" s="290" t="s">
        <v>51</v>
      </c>
      <c r="D11" s="292" t="s">
        <v>52</v>
      </c>
      <c r="E11" s="292" t="s">
        <v>53</v>
      </c>
      <c r="F11" s="235" t="s">
        <v>54</v>
      </c>
      <c r="G11" s="235" t="s">
        <v>55</v>
      </c>
      <c r="H11" s="235" t="s">
        <v>56</v>
      </c>
      <c r="I11" s="294" t="s">
        <v>57</v>
      </c>
      <c r="J11" s="295"/>
      <c r="K11" s="296"/>
      <c r="M11" s="210" t="s">
        <v>176</v>
      </c>
      <c r="N11" s="211" t="s">
        <v>170</v>
      </c>
      <c r="O11" s="212" t="s">
        <v>171</v>
      </c>
      <c r="P11" s="212" t="s">
        <v>172</v>
      </c>
      <c r="Q11" s="212" t="s">
        <v>173</v>
      </c>
      <c r="R11" s="212" t="s">
        <v>177</v>
      </c>
      <c r="S11" s="212" t="s">
        <v>174</v>
      </c>
      <c r="T11" s="212" t="s">
        <v>175</v>
      </c>
      <c r="U11" s="212" t="s">
        <v>207</v>
      </c>
      <c r="V11" s="225" t="s">
        <v>116</v>
      </c>
      <c r="W11" s="208"/>
    </row>
    <row r="12" spans="3:23" ht="17.25" thickTop="1">
      <c r="C12" s="291"/>
      <c r="D12" s="293"/>
      <c r="E12" s="293"/>
      <c r="F12" s="236" t="s">
        <v>58</v>
      </c>
      <c r="G12" s="236" t="s">
        <v>59</v>
      </c>
      <c r="H12" s="236" t="s">
        <v>60</v>
      </c>
      <c r="I12" s="95" t="s">
        <v>61</v>
      </c>
      <c r="J12" s="95" t="s">
        <v>62</v>
      </c>
      <c r="K12" s="96" t="s">
        <v>63</v>
      </c>
      <c r="M12" s="213">
        <v>1</v>
      </c>
      <c r="N12" s="214" t="s">
        <v>64</v>
      </c>
      <c r="O12" s="215">
        <v>50000000</v>
      </c>
      <c r="P12" s="216">
        <f>O12/12</f>
        <v>4166666.6666666665</v>
      </c>
      <c r="Q12" s="97">
        <v>15</v>
      </c>
      <c r="R12" s="216">
        <f>P12*Q12/100</f>
        <v>625000</v>
      </c>
      <c r="S12" s="216">
        <f>R12*3</f>
        <v>1875000</v>
      </c>
      <c r="T12" s="216">
        <f>S12</f>
        <v>1875000</v>
      </c>
      <c r="U12" s="216">
        <f>T12</f>
        <v>1875000</v>
      </c>
      <c r="V12" s="217">
        <f>SUM(S12:U12)</f>
        <v>5625000</v>
      </c>
      <c r="W12" s="209"/>
    </row>
    <row r="13" spans="3:23" ht="20.100000000000001" customHeight="1">
      <c r="C13" s="297"/>
      <c r="D13" s="97" t="s">
        <v>64</v>
      </c>
      <c r="E13" s="97" t="s">
        <v>65</v>
      </c>
      <c r="F13" s="97">
        <v>50000</v>
      </c>
      <c r="G13" s="97">
        <v>9</v>
      </c>
      <c r="H13" s="97">
        <v>15</v>
      </c>
      <c r="I13" s="97">
        <f>F13/12*G13*H13/100</f>
        <v>5625</v>
      </c>
      <c r="J13" s="97">
        <v>0</v>
      </c>
      <c r="K13" s="98">
        <f t="shared" ref="K13:K25" si="0">I13+J13</f>
        <v>5625</v>
      </c>
      <c r="M13" s="213">
        <v>2</v>
      </c>
      <c r="N13" s="214" t="s">
        <v>66</v>
      </c>
      <c r="O13" s="215">
        <v>40000000</v>
      </c>
      <c r="P13" s="217">
        <f t="shared" ref="P13:P24" si="1">O13/12</f>
        <v>3333333.3333333335</v>
      </c>
      <c r="Q13" s="97">
        <v>15</v>
      </c>
      <c r="R13" s="216">
        <f t="shared" ref="R13:R24" si="2">P13*Q13/100</f>
        <v>500000</v>
      </c>
      <c r="S13" s="216">
        <f t="shared" ref="S13:S24" si="3">R13*3</f>
        <v>1500000</v>
      </c>
      <c r="T13" s="216">
        <f t="shared" ref="T13:U24" si="4">S13</f>
        <v>1500000</v>
      </c>
      <c r="U13" s="216">
        <f t="shared" si="4"/>
        <v>1500000</v>
      </c>
      <c r="V13" s="217">
        <f t="shared" ref="V13:V24" si="5">SUM(S13:U13)</f>
        <v>4500000</v>
      </c>
      <c r="W13" s="209"/>
    </row>
    <row r="14" spans="3:23">
      <c r="C14" s="297"/>
      <c r="D14" s="97" t="s">
        <v>66</v>
      </c>
      <c r="E14" s="97" t="s">
        <v>67</v>
      </c>
      <c r="F14" s="97">
        <v>40000</v>
      </c>
      <c r="G14" s="97">
        <v>9</v>
      </c>
      <c r="H14" s="97">
        <v>15</v>
      </c>
      <c r="I14" s="97">
        <f t="shared" ref="I14:I25" si="6">F14/12*G14*H14/100</f>
        <v>4500</v>
      </c>
      <c r="J14" s="97">
        <v>0</v>
      </c>
      <c r="K14" s="98">
        <f t="shared" si="0"/>
        <v>4500</v>
      </c>
      <c r="M14" s="213">
        <v>3</v>
      </c>
      <c r="N14" s="214" t="s">
        <v>68</v>
      </c>
      <c r="O14" s="215">
        <v>40000000</v>
      </c>
      <c r="P14" s="217">
        <f t="shared" si="1"/>
        <v>3333333.3333333335</v>
      </c>
      <c r="Q14" s="97">
        <v>15</v>
      </c>
      <c r="R14" s="216">
        <f t="shared" si="2"/>
        <v>500000</v>
      </c>
      <c r="S14" s="216">
        <f t="shared" si="3"/>
        <v>1500000</v>
      </c>
      <c r="T14" s="216">
        <f t="shared" si="4"/>
        <v>1500000</v>
      </c>
      <c r="U14" s="216">
        <f t="shared" si="4"/>
        <v>1500000</v>
      </c>
      <c r="V14" s="217">
        <f t="shared" si="5"/>
        <v>4500000</v>
      </c>
      <c r="W14" s="209"/>
    </row>
    <row r="15" spans="3:23">
      <c r="C15" s="297"/>
      <c r="D15" s="97" t="s">
        <v>68</v>
      </c>
      <c r="E15" s="97" t="s">
        <v>67</v>
      </c>
      <c r="F15" s="97">
        <v>40000</v>
      </c>
      <c r="G15" s="97">
        <v>9</v>
      </c>
      <c r="H15" s="97">
        <v>15</v>
      </c>
      <c r="I15" s="97">
        <f t="shared" si="6"/>
        <v>4500</v>
      </c>
      <c r="J15" s="97">
        <v>0</v>
      </c>
      <c r="K15" s="98">
        <f t="shared" si="0"/>
        <v>4500</v>
      </c>
      <c r="M15" s="213">
        <v>4</v>
      </c>
      <c r="N15" s="214" t="s">
        <v>69</v>
      </c>
      <c r="O15" s="215">
        <v>35000000</v>
      </c>
      <c r="P15" s="217">
        <f t="shared" si="1"/>
        <v>2916666.6666666665</v>
      </c>
      <c r="Q15" s="97">
        <v>16</v>
      </c>
      <c r="R15" s="216">
        <f t="shared" si="2"/>
        <v>466666.66666666663</v>
      </c>
      <c r="S15" s="216">
        <f t="shared" si="3"/>
        <v>1400000</v>
      </c>
      <c r="T15" s="216">
        <f t="shared" si="4"/>
        <v>1400000</v>
      </c>
      <c r="U15" s="216">
        <f t="shared" si="4"/>
        <v>1400000</v>
      </c>
      <c r="V15" s="217">
        <f t="shared" si="5"/>
        <v>4200000</v>
      </c>
      <c r="W15" s="209"/>
    </row>
    <row r="16" spans="3:23">
      <c r="C16" s="297"/>
      <c r="D16" s="97" t="s">
        <v>69</v>
      </c>
      <c r="E16" s="97" t="s">
        <v>70</v>
      </c>
      <c r="F16" s="97">
        <v>35000</v>
      </c>
      <c r="G16" s="97">
        <v>9</v>
      </c>
      <c r="H16" s="97">
        <v>16</v>
      </c>
      <c r="I16" s="97">
        <f t="shared" si="6"/>
        <v>4200</v>
      </c>
      <c r="J16" s="97">
        <v>0</v>
      </c>
      <c r="K16" s="98">
        <f t="shared" si="0"/>
        <v>4200</v>
      </c>
      <c r="M16" s="213">
        <v>5</v>
      </c>
      <c r="N16" s="214" t="s">
        <v>71</v>
      </c>
      <c r="O16" s="215">
        <v>35000000</v>
      </c>
      <c r="P16" s="217">
        <f t="shared" si="1"/>
        <v>2916666.6666666665</v>
      </c>
      <c r="Q16" s="97">
        <v>16</v>
      </c>
      <c r="R16" s="216">
        <f t="shared" si="2"/>
        <v>466666.66666666663</v>
      </c>
      <c r="S16" s="216">
        <f t="shared" si="3"/>
        <v>1400000</v>
      </c>
      <c r="T16" s="216">
        <f t="shared" si="4"/>
        <v>1400000</v>
      </c>
      <c r="U16" s="216">
        <f t="shared" si="4"/>
        <v>1400000</v>
      </c>
      <c r="V16" s="217">
        <f t="shared" si="5"/>
        <v>4200000</v>
      </c>
      <c r="W16" s="209"/>
    </row>
    <row r="17" spans="3:23">
      <c r="C17" s="297"/>
      <c r="D17" s="97" t="s">
        <v>71</v>
      </c>
      <c r="E17" s="97" t="s">
        <v>70</v>
      </c>
      <c r="F17" s="97">
        <v>35000</v>
      </c>
      <c r="G17" s="97">
        <v>9</v>
      </c>
      <c r="H17" s="97">
        <v>16</v>
      </c>
      <c r="I17" s="97">
        <f t="shared" si="6"/>
        <v>4200</v>
      </c>
      <c r="J17" s="97">
        <v>0</v>
      </c>
      <c r="K17" s="98">
        <f t="shared" si="0"/>
        <v>4200</v>
      </c>
      <c r="M17" s="213">
        <v>6</v>
      </c>
      <c r="N17" s="214" t="s">
        <v>72</v>
      </c>
      <c r="O17" s="215">
        <v>35000000</v>
      </c>
      <c r="P17" s="217">
        <f t="shared" si="1"/>
        <v>2916666.6666666665</v>
      </c>
      <c r="Q17" s="97">
        <v>16</v>
      </c>
      <c r="R17" s="216">
        <f t="shared" si="2"/>
        <v>466666.66666666663</v>
      </c>
      <c r="S17" s="216">
        <f t="shared" si="3"/>
        <v>1400000</v>
      </c>
      <c r="T17" s="216">
        <f t="shared" si="4"/>
        <v>1400000</v>
      </c>
      <c r="U17" s="216">
        <f t="shared" si="4"/>
        <v>1400000</v>
      </c>
      <c r="V17" s="217">
        <f t="shared" si="5"/>
        <v>4200000</v>
      </c>
      <c r="W17" s="209"/>
    </row>
    <row r="18" spans="3:23">
      <c r="C18" s="297"/>
      <c r="D18" s="97" t="s">
        <v>72</v>
      </c>
      <c r="E18" s="97" t="s">
        <v>70</v>
      </c>
      <c r="F18" s="97">
        <v>35000</v>
      </c>
      <c r="G18" s="97">
        <v>9</v>
      </c>
      <c r="H18" s="97">
        <v>16</v>
      </c>
      <c r="I18" s="97">
        <f t="shared" si="6"/>
        <v>4200</v>
      </c>
      <c r="J18" s="97">
        <v>0</v>
      </c>
      <c r="K18" s="98">
        <f t="shared" si="0"/>
        <v>4200</v>
      </c>
      <c r="M18" s="213">
        <v>7</v>
      </c>
      <c r="N18" s="214" t="s">
        <v>73</v>
      </c>
      <c r="O18" s="215">
        <v>25000000</v>
      </c>
      <c r="P18" s="217">
        <f t="shared" si="1"/>
        <v>2083333.3333333333</v>
      </c>
      <c r="Q18" s="97">
        <v>16</v>
      </c>
      <c r="R18" s="216">
        <f t="shared" si="2"/>
        <v>333333.33333333331</v>
      </c>
      <c r="S18" s="216">
        <f t="shared" si="3"/>
        <v>1000000</v>
      </c>
      <c r="T18" s="216">
        <f t="shared" si="4"/>
        <v>1000000</v>
      </c>
      <c r="U18" s="216">
        <f t="shared" si="4"/>
        <v>1000000</v>
      </c>
      <c r="V18" s="217">
        <f t="shared" si="5"/>
        <v>3000000</v>
      </c>
      <c r="W18" s="209"/>
    </row>
    <row r="19" spans="3:23">
      <c r="C19" s="297"/>
      <c r="D19" s="97" t="s">
        <v>73</v>
      </c>
      <c r="E19" s="97" t="s">
        <v>74</v>
      </c>
      <c r="F19" s="97">
        <v>25000</v>
      </c>
      <c r="G19" s="97">
        <v>9</v>
      </c>
      <c r="H19" s="97">
        <v>16</v>
      </c>
      <c r="I19" s="97">
        <f t="shared" si="6"/>
        <v>3000</v>
      </c>
      <c r="J19" s="97">
        <v>0</v>
      </c>
      <c r="K19" s="98">
        <f t="shared" si="0"/>
        <v>3000</v>
      </c>
      <c r="M19" s="213">
        <v>8</v>
      </c>
      <c r="N19" s="214" t="s">
        <v>75</v>
      </c>
      <c r="O19" s="215">
        <v>100000000</v>
      </c>
      <c r="P19" s="217">
        <f t="shared" si="1"/>
        <v>8333333.333333333</v>
      </c>
      <c r="Q19" s="97">
        <v>15</v>
      </c>
      <c r="R19" s="216">
        <f t="shared" si="2"/>
        <v>1250000</v>
      </c>
      <c r="S19" s="216">
        <f t="shared" si="3"/>
        <v>3750000</v>
      </c>
      <c r="T19" s="216">
        <f t="shared" si="4"/>
        <v>3750000</v>
      </c>
      <c r="U19" s="216">
        <f t="shared" si="4"/>
        <v>3750000</v>
      </c>
      <c r="V19" s="217">
        <f t="shared" si="5"/>
        <v>11250000</v>
      </c>
      <c r="W19" s="209"/>
    </row>
    <row r="20" spans="3:23">
      <c r="C20" s="297"/>
      <c r="D20" s="97" t="s">
        <v>75</v>
      </c>
      <c r="E20" s="97" t="s">
        <v>65</v>
      </c>
      <c r="F20" s="97">
        <v>100000</v>
      </c>
      <c r="G20" s="97">
        <v>9</v>
      </c>
      <c r="H20" s="97">
        <v>15</v>
      </c>
      <c r="I20" s="97">
        <f t="shared" si="6"/>
        <v>11250</v>
      </c>
      <c r="J20" s="97">
        <v>0</v>
      </c>
      <c r="K20" s="98">
        <f t="shared" si="0"/>
        <v>11250</v>
      </c>
      <c r="M20" s="213">
        <v>9</v>
      </c>
      <c r="N20" s="214" t="s">
        <v>76</v>
      </c>
      <c r="O20" s="215">
        <v>90000000</v>
      </c>
      <c r="P20" s="217">
        <f t="shared" si="1"/>
        <v>7500000</v>
      </c>
      <c r="Q20" s="97">
        <v>15</v>
      </c>
      <c r="R20" s="216">
        <f t="shared" si="2"/>
        <v>1125000</v>
      </c>
      <c r="S20" s="216">
        <f t="shared" si="3"/>
        <v>3375000</v>
      </c>
      <c r="T20" s="216">
        <f t="shared" si="4"/>
        <v>3375000</v>
      </c>
      <c r="U20" s="216">
        <f t="shared" si="4"/>
        <v>3375000</v>
      </c>
      <c r="V20" s="217">
        <f t="shared" si="5"/>
        <v>10125000</v>
      </c>
      <c r="W20" s="209"/>
    </row>
    <row r="21" spans="3:23">
      <c r="C21" s="297"/>
      <c r="D21" s="97" t="s">
        <v>76</v>
      </c>
      <c r="E21" s="97" t="s">
        <v>67</v>
      </c>
      <c r="F21" s="97">
        <v>90000</v>
      </c>
      <c r="G21" s="97">
        <v>9</v>
      </c>
      <c r="H21" s="97">
        <v>15</v>
      </c>
      <c r="I21" s="97">
        <f t="shared" si="6"/>
        <v>10125</v>
      </c>
      <c r="J21" s="97">
        <v>0</v>
      </c>
      <c r="K21" s="98">
        <f t="shared" si="0"/>
        <v>10125</v>
      </c>
      <c r="M21" s="213">
        <v>10</v>
      </c>
      <c r="N21" s="214" t="s">
        <v>77</v>
      </c>
      <c r="O21" s="215">
        <v>90000000</v>
      </c>
      <c r="P21" s="217">
        <f t="shared" si="1"/>
        <v>7500000</v>
      </c>
      <c r="Q21" s="97">
        <v>15</v>
      </c>
      <c r="R21" s="216">
        <f t="shared" si="2"/>
        <v>1125000</v>
      </c>
      <c r="S21" s="216">
        <f t="shared" si="3"/>
        <v>3375000</v>
      </c>
      <c r="T21" s="216">
        <f t="shared" si="4"/>
        <v>3375000</v>
      </c>
      <c r="U21" s="216">
        <f t="shared" si="4"/>
        <v>3375000</v>
      </c>
      <c r="V21" s="217">
        <f t="shared" si="5"/>
        <v>10125000</v>
      </c>
      <c r="W21" s="209"/>
    </row>
    <row r="22" spans="3:23">
      <c r="C22" s="297"/>
      <c r="D22" s="97" t="s">
        <v>77</v>
      </c>
      <c r="E22" s="97" t="s">
        <v>67</v>
      </c>
      <c r="F22" s="97">
        <v>90000</v>
      </c>
      <c r="G22" s="97">
        <v>9</v>
      </c>
      <c r="H22" s="97">
        <v>15</v>
      </c>
      <c r="I22" s="97">
        <f t="shared" si="6"/>
        <v>10125</v>
      </c>
      <c r="J22" s="97">
        <v>0</v>
      </c>
      <c r="K22" s="98">
        <f t="shared" si="0"/>
        <v>10125</v>
      </c>
      <c r="M22" s="213">
        <v>11</v>
      </c>
      <c r="N22" s="214" t="s">
        <v>78</v>
      </c>
      <c r="O22" s="215">
        <v>70000000</v>
      </c>
      <c r="P22" s="217">
        <f t="shared" si="1"/>
        <v>5833333.333333333</v>
      </c>
      <c r="Q22" s="97">
        <v>20</v>
      </c>
      <c r="R22" s="216">
        <f>P22*Q22/100</f>
        <v>1166666.6666666665</v>
      </c>
      <c r="S22" s="216">
        <f t="shared" si="3"/>
        <v>3499999.9999999995</v>
      </c>
      <c r="T22" s="216">
        <f t="shared" si="4"/>
        <v>3499999.9999999995</v>
      </c>
      <c r="U22" s="216">
        <f t="shared" si="4"/>
        <v>3499999.9999999995</v>
      </c>
      <c r="V22" s="217">
        <f t="shared" si="5"/>
        <v>10499999.999999998</v>
      </c>
      <c r="W22" s="138"/>
    </row>
    <row r="23" spans="3:23">
      <c r="C23" s="297"/>
      <c r="D23" s="97" t="s">
        <v>78</v>
      </c>
      <c r="E23" s="97" t="s">
        <v>67</v>
      </c>
      <c r="F23" s="97">
        <v>70000</v>
      </c>
      <c r="G23" s="97">
        <v>9</v>
      </c>
      <c r="H23" s="97">
        <v>20</v>
      </c>
      <c r="I23" s="97">
        <f t="shared" si="6"/>
        <v>10500</v>
      </c>
      <c r="J23" s="97">
        <v>0</v>
      </c>
      <c r="K23" s="98">
        <f t="shared" si="0"/>
        <v>10500</v>
      </c>
      <c r="M23" s="213">
        <v>12</v>
      </c>
      <c r="N23" s="214" t="s">
        <v>79</v>
      </c>
      <c r="O23" s="215">
        <v>35000000</v>
      </c>
      <c r="P23" s="217">
        <f t="shared" si="1"/>
        <v>2916666.6666666665</v>
      </c>
      <c r="Q23" s="97">
        <v>20</v>
      </c>
      <c r="R23" s="216">
        <f t="shared" si="2"/>
        <v>583333.33333333326</v>
      </c>
      <c r="S23" s="216">
        <f t="shared" si="3"/>
        <v>1749999.9999999998</v>
      </c>
      <c r="T23" s="216">
        <f t="shared" si="4"/>
        <v>1749999.9999999998</v>
      </c>
      <c r="U23" s="216">
        <f t="shared" si="4"/>
        <v>1749999.9999999998</v>
      </c>
      <c r="V23" s="217">
        <f t="shared" si="5"/>
        <v>5249999.9999999991</v>
      </c>
      <c r="W23" s="138"/>
    </row>
    <row r="24" spans="3:23">
      <c r="C24" s="297"/>
      <c r="D24" s="97" t="s">
        <v>79</v>
      </c>
      <c r="E24" s="97" t="s">
        <v>74</v>
      </c>
      <c r="F24" s="97">
        <v>35000</v>
      </c>
      <c r="G24" s="97">
        <v>9</v>
      </c>
      <c r="H24" s="97">
        <v>20</v>
      </c>
      <c r="I24" s="97">
        <f t="shared" si="6"/>
        <v>5250</v>
      </c>
      <c r="J24" s="97">
        <v>0</v>
      </c>
      <c r="K24" s="98">
        <f t="shared" si="0"/>
        <v>5250</v>
      </c>
      <c r="M24" s="218">
        <v>13</v>
      </c>
      <c r="N24" s="219" t="s">
        <v>80</v>
      </c>
      <c r="O24" s="220">
        <v>35000000</v>
      </c>
      <c r="P24" s="221">
        <f t="shared" si="1"/>
        <v>2916666.6666666665</v>
      </c>
      <c r="Q24" s="97">
        <v>20</v>
      </c>
      <c r="R24" s="222">
        <f t="shared" si="2"/>
        <v>583333.33333333326</v>
      </c>
      <c r="S24" s="222">
        <f t="shared" si="3"/>
        <v>1749999.9999999998</v>
      </c>
      <c r="T24" s="222">
        <f t="shared" si="4"/>
        <v>1749999.9999999998</v>
      </c>
      <c r="U24" s="222">
        <f t="shared" si="4"/>
        <v>1749999.9999999998</v>
      </c>
      <c r="V24" s="217">
        <f t="shared" si="5"/>
        <v>5249999.9999999991</v>
      </c>
      <c r="W24" s="136"/>
    </row>
    <row r="25" spans="3:23">
      <c r="C25" s="297"/>
      <c r="D25" s="97" t="s">
        <v>80</v>
      </c>
      <c r="E25" s="97" t="s">
        <v>74</v>
      </c>
      <c r="F25" s="97">
        <v>35000</v>
      </c>
      <c r="G25" s="97">
        <v>9</v>
      </c>
      <c r="H25" s="97">
        <v>20</v>
      </c>
      <c r="I25" s="97">
        <f t="shared" si="6"/>
        <v>5250</v>
      </c>
      <c r="J25" s="97">
        <v>0</v>
      </c>
      <c r="K25" s="98">
        <f t="shared" si="0"/>
        <v>5250</v>
      </c>
      <c r="M25" s="223"/>
      <c r="N25" s="223"/>
      <c r="O25" s="223"/>
      <c r="P25" s="223"/>
      <c r="Q25" s="223"/>
      <c r="R25" s="213" t="s">
        <v>116</v>
      </c>
      <c r="S25" s="224">
        <f>SUM(S12:S24)</f>
        <v>27575000</v>
      </c>
      <c r="T25" s="224">
        <f>SUM(T12:T24)</f>
        <v>27575000</v>
      </c>
      <c r="U25" s="224">
        <f>SUM(U12:U24)</f>
        <v>27575000</v>
      </c>
      <c r="V25" s="224">
        <f>SUM(V12:V24)</f>
        <v>82725000</v>
      </c>
    </row>
    <row r="26" spans="3:23">
      <c r="C26" s="297"/>
      <c r="D26" s="99"/>
      <c r="E26" s="99"/>
      <c r="F26" s="97"/>
      <c r="G26" s="97"/>
      <c r="H26" s="97"/>
      <c r="I26" s="97"/>
      <c r="J26" s="97"/>
      <c r="K26" s="98"/>
    </row>
    <row r="27" spans="3:23">
      <c r="C27" s="297"/>
      <c r="D27" s="99"/>
      <c r="E27" s="99"/>
      <c r="F27" s="97"/>
      <c r="G27" s="97"/>
      <c r="H27" s="97"/>
      <c r="I27" s="97"/>
      <c r="J27" s="97"/>
      <c r="K27" s="98"/>
      <c r="R27" t="s">
        <v>178</v>
      </c>
      <c r="S27" s="226">
        <f>S25*0.7</f>
        <v>19302500</v>
      </c>
    </row>
    <row r="28" spans="3:23">
      <c r="C28" s="297"/>
      <c r="D28" s="100"/>
      <c r="E28" s="101"/>
      <c r="F28" s="102"/>
      <c r="G28" s="102"/>
      <c r="H28" s="103"/>
      <c r="I28" s="97"/>
      <c r="J28" s="97"/>
      <c r="K28" s="98"/>
      <c r="R28" t="s">
        <v>179</v>
      </c>
      <c r="S28" s="226">
        <f>S25*0.3</f>
        <v>8272500</v>
      </c>
    </row>
    <row r="29" spans="3:23">
      <c r="C29" s="291"/>
      <c r="D29" s="298" t="s">
        <v>81</v>
      </c>
      <c r="E29" s="299"/>
      <c r="F29" s="299"/>
      <c r="G29" s="299"/>
      <c r="H29" s="300"/>
      <c r="I29" s="104">
        <f>SUM(I13:I28)</f>
        <v>82725</v>
      </c>
      <c r="J29" s="104">
        <f>SUM(J13:J28)</f>
        <v>0</v>
      </c>
      <c r="K29" s="105">
        <f>SUM(K13:K28)</f>
        <v>82725</v>
      </c>
      <c r="S29">
        <f>SUM(S27:S28)</f>
        <v>27575000</v>
      </c>
    </row>
    <row r="30" spans="3:23" ht="17.25" thickBot="1">
      <c r="C30" s="316" t="s">
        <v>82</v>
      </c>
      <c r="D30" s="317"/>
      <c r="E30" s="317"/>
      <c r="F30" s="317"/>
      <c r="G30" s="317"/>
      <c r="H30" s="318"/>
      <c r="I30" s="106">
        <f>I29</f>
        <v>82725</v>
      </c>
      <c r="J30" s="106">
        <f t="shared" ref="J30:K30" si="7">J29</f>
        <v>0</v>
      </c>
      <c r="K30" s="107">
        <f t="shared" si="7"/>
        <v>82725</v>
      </c>
    </row>
  </sheetData>
  <mergeCells count="10">
    <mergeCell ref="I4:I6"/>
    <mergeCell ref="C11:C12"/>
    <mergeCell ref="D11:D12"/>
    <mergeCell ref="E11:E12"/>
    <mergeCell ref="I11:K11"/>
    <mergeCell ref="C13:C29"/>
    <mergeCell ref="D29:H29"/>
    <mergeCell ref="C30:H30"/>
    <mergeCell ref="E2:H2"/>
    <mergeCell ref="H4:H6"/>
  </mergeCells>
  <phoneticPr fontId="1" type="noConversion"/>
  <pageMargins left="0.7" right="0.7" top="0.75" bottom="0.75" header="0.3" footer="0.3"/>
  <pageSetup paperSize="9" scale="5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I21"/>
  <sheetViews>
    <sheetView workbookViewId="0">
      <selection activeCell="H4" sqref="H4"/>
    </sheetView>
  </sheetViews>
  <sheetFormatPr defaultRowHeight="16.5"/>
  <cols>
    <col min="3" max="3" width="30.625" customWidth="1"/>
    <col min="4" max="4" width="17" customWidth="1"/>
    <col min="5" max="5" width="50.5" customWidth="1"/>
    <col min="6" max="6" width="15" customWidth="1"/>
    <col min="7" max="9" width="15.625" customWidth="1"/>
  </cols>
  <sheetData>
    <row r="2" spans="3:9" ht="24.95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9" ht="24.95" customHeight="1">
      <c r="C3" s="5" t="s">
        <v>28</v>
      </c>
      <c r="D3" s="9"/>
      <c r="E3" s="78" t="s">
        <v>10</v>
      </c>
      <c r="F3" s="78" t="s">
        <v>14</v>
      </c>
      <c r="G3" s="78" t="s">
        <v>15</v>
      </c>
      <c r="H3" s="78" t="s">
        <v>16</v>
      </c>
      <c r="I3" s="31"/>
    </row>
    <row r="4" spans="3:9" ht="24.95" customHeight="1">
      <c r="C4" s="4" t="s">
        <v>38</v>
      </c>
      <c r="D4" s="9"/>
      <c r="E4" s="84" t="s">
        <v>44</v>
      </c>
      <c r="F4" s="78" t="s">
        <v>45</v>
      </c>
      <c r="G4" s="78"/>
      <c r="H4" s="78">
        <f>G4</f>
        <v>0</v>
      </c>
      <c r="I4" s="49">
        <f>D4-H4</f>
        <v>0</v>
      </c>
    </row>
    <row r="5" spans="3:9" ht="24.95" customHeight="1">
      <c r="C5" s="4"/>
      <c r="D5" s="9"/>
      <c r="E5" s="84"/>
      <c r="F5" s="78"/>
      <c r="G5" s="78"/>
      <c r="H5" s="78"/>
      <c r="I5" s="49"/>
    </row>
    <row r="6" spans="3:9" ht="24.95" customHeight="1">
      <c r="C6" s="4" t="s">
        <v>39</v>
      </c>
      <c r="D6" s="9"/>
      <c r="E6" s="84"/>
      <c r="F6" s="78"/>
      <c r="G6" s="78"/>
      <c r="H6" s="381">
        <f>SUM(G6:G12)</f>
        <v>0</v>
      </c>
      <c r="I6" s="400">
        <f>D6-H6</f>
        <v>0</v>
      </c>
    </row>
    <row r="7" spans="3:9" ht="24.95" customHeight="1">
      <c r="C7" s="4"/>
      <c r="D7" s="9"/>
      <c r="E7" s="84"/>
      <c r="F7" s="78"/>
      <c r="G7" s="78"/>
      <c r="H7" s="382"/>
      <c r="I7" s="401"/>
    </row>
    <row r="8" spans="3:9" ht="24.95" customHeight="1">
      <c r="C8" s="4"/>
      <c r="D8" s="9"/>
      <c r="E8" s="84"/>
      <c r="F8" s="78"/>
      <c r="G8" s="78"/>
      <c r="H8" s="382"/>
      <c r="I8" s="401"/>
    </row>
    <row r="9" spans="3:9" ht="24.95" customHeight="1">
      <c r="C9" s="4"/>
      <c r="D9" s="9"/>
      <c r="E9" s="84"/>
      <c r="F9" s="78"/>
      <c r="G9" s="78"/>
      <c r="H9" s="382"/>
      <c r="I9" s="401"/>
    </row>
    <row r="10" spans="3:9" ht="24.95" customHeight="1">
      <c r="C10" s="4"/>
      <c r="D10" s="9"/>
      <c r="E10" s="84"/>
      <c r="F10" s="78"/>
      <c r="G10" s="78"/>
      <c r="H10" s="383"/>
      <c r="I10" s="402"/>
    </row>
    <row r="11" spans="3:9" ht="24.95" customHeight="1">
      <c r="C11" s="4"/>
      <c r="D11" s="9"/>
      <c r="E11" s="84"/>
      <c r="F11" s="78"/>
      <c r="G11" s="78"/>
      <c r="H11" s="228"/>
      <c r="I11" s="237"/>
    </row>
    <row r="12" spans="3:9" ht="24.95" customHeight="1">
      <c r="C12" s="4"/>
      <c r="D12" s="9"/>
      <c r="E12" s="84"/>
      <c r="F12" s="78"/>
      <c r="G12" s="78"/>
      <c r="H12" s="228"/>
      <c r="I12" s="237"/>
    </row>
    <row r="13" spans="3:9" ht="24.95" customHeight="1">
      <c r="C13" s="4" t="s">
        <v>41</v>
      </c>
      <c r="D13" s="9"/>
      <c r="E13" s="61"/>
      <c r="F13" s="78"/>
      <c r="G13" s="78"/>
      <c r="H13" s="228"/>
      <c r="I13" s="237">
        <f>D13</f>
        <v>0</v>
      </c>
    </row>
    <row r="14" spans="3:9" ht="24.95" customHeight="1">
      <c r="C14" s="4"/>
      <c r="D14" s="9"/>
      <c r="E14" s="84"/>
      <c r="F14" s="78"/>
      <c r="G14" s="78"/>
      <c r="H14" s="228"/>
      <c r="I14" s="237"/>
    </row>
    <row r="15" spans="3:9" ht="24.95" customHeight="1">
      <c r="C15" s="4"/>
      <c r="D15" s="9"/>
      <c r="E15" s="84"/>
      <c r="F15" s="78"/>
      <c r="G15" s="78"/>
      <c r="H15" s="228"/>
      <c r="I15" s="237"/>
    </row>
    <row r="16" spans="3:9" ht="24.95" customHeight="1">
      <c r="C16" s="3" t="s">
        <v>18</v>
      </c>
      <c r="D16" s="9">
        <f>SUM(D4:D15)</f>
        <v>0</v>
      </c>
      <c r="E16" s="84"/>
      <c r="F16" s="78"/>
      <c r="G16" s="7"/>
      <c r="H16" s="78">
        <f>SUM(H4:H15)</f>
        <v>0</v>
      </c>
      <c r="I16" s="36">
        <f>SUM(I4:I15)</f>
        <v>0</v>
      </c>
    </row>
    <row r="17" spans="9:9">
      <c r="I17" s="1"/>
    </row>
    <row r="18" spans="9:9">
      <c r="I18" s="2"/>
    </row>
    <row r="19" spans="9:9">
      <c r="I19" s="1"/>
    </row>
    <row r="20" spans="9:9">
      <c r="I20" s="1"/>
    </row>
    <row r="21" spans="9:9">
      <c r="I21" s="1"/>
    </row>
  </sheetData>
  <mergeCells count="3">
    <mergeCell ref="E2:H2"/>
    <mergeCell ref="H6:H10"/>
    <mergeCell ref="I6:I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7"/>
  <sheetViews>
    <sheetView topLeftCell="A48" zoomScale="85" zoomScaleNormal="85" workbookViewId="0">
      <selection activeCell="R61" sqref="R61"/>
    </sheetView>
  </sheetViews>
  <sheetFormatPr defaultRowHeight="16.5"/>
  <cols>
    <col min="1" max="1" width="5.875" customWidth="1"/>
    <col min="2" max="2" width="26.125" customWidth="1"/>
    <col min="3" max="3" width="10.875" customWidth="1"/>
    <col min="4" max="4" width="11.625" customWidth="1"/>
    <col min="5" max="5" width="11.875" customWidth="1"/>
    <col min="6" max="6" width="10" customWidth="1"/>
    <col min="7" max="7" width="12.375" customWidth="1"/>
    <col min="8" max="8" width="13.75" customWidth="1"/>
    <col min="9" max="9" width="13.375" customWidth="1"/>
    <col min="10" max="10" width="13.125" customWidth="1"/>
    <col min="17" max="18" width="12.625" bestFit="1" customWidth="1"/>
  </cols>
  <sheetData>
    <row r="2" spans="1:12" ht="25.5">
      <c r="A2" s="283" t="s">
        <v>114</v>
      </c>
      <c r="B2" s="284"/>
      <c r="C2" s="284"/>
      <c r="D2" s="284"/>
      <c r="E2" s="284"/>
      <c r="F2" s="284"/>
    </row>
    <row r="3" spans="1:12" ht="25.5">
      <c r="C3" s="134"/>
    </row>
    <row r="4" spans="1:12" ht="25.5">
      <c r="A4" s="135" t="s">
        <v>115</v>
      </c>
      <c r="B4" s="135"/>
      <c r="C4" s="134"/>
      <c r="I4" s="136"/>
      <c r="J4" s="136"/>
    </row>
    <row r="5" spans="1:12" ht="25.5">
      <c r="A5" s="137"/>
      <c r="C5" s="134"/>
      <c r="H5" s="138"/>
      <c r="I5" s="138"/>
      <c r="J5" s="138"/>
    </row>
    <row r="6" spans="1:12" ht="17.25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285" t="s">
        <v>88</v>
      </c>
      <c r="C7" s="287" t="s">
        <v>89</v>
      </c>
      <c r="D7" s="287"/>
      <c r="E7" s="287" t="s">
        <v>116</v>
      </c>
      <c r="F7" s="287"/>
      <c r="G7" s="288" t="s">
        <v>117</v>
      </c>
      <c r="H7" s="139"/>
      <c r="I7" s="282"/>
      <c r="J7" s="282"/>
    </row>
    <row r="8" spans="1:12" ht="22.5" customHeight="1">
      <c r="A8" s="109"/>
      <c r="B8" s="286"/>
      <c r="C8" s="140" t="s">
        <v>61</v>
      </c>
      <c r="D8" s="140" t="s">
        <v>62</v>
      </c>
      <c r="E8" s="140" t="s">
        <v>61</v>
      </c>
      <c r="F8" s="140" t="s">
        <v>62</v>
      </c>
      <c r="G8" s="289"/>
      <c r="H8" s="139"/>
      <c r="I8" s="139"/>
      <c r="J8" s="139"/>
    </row>
    <row r="9" spans="1:12" ht="22.5" customHeight="1">
      <c r="A9" s="109"/>
      <c r="B9" s="141" t="s">
        <v>94</v>
      </c>
      <c r="C9" s="113">
        <f>SUM(C10:C11)</f>
        <v>47500.000000000007</v>
      </c>
      <c r="D9" s="113">
        <f t="shared" ref="D9" si="0">SUM(D10:D11)</f>
        <v>0</v>
      </c>
      <c r="E9" s="113">
        <f>C9</f>
        <v>47500.000000000007</v>
      </c>
      <c r="F9" s="113">
        <f>D9</f>
        <v>0</v>
      </c>
      <c r="G9" s="142">
        <f t="shared" ref="G9:G19" si="1">(E9+F9)/(E$19+F$19)</f>
        <v>0.59375000000000011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47500.000000000007</v>
      </c>
      <c r="D10" s="113">
        <f>I41</f>
        <v>0</v>
      </c>
      <c r="E10" s="113">
        <f t="shared" ref="E10:F19" si="2">C10</f>
        <v>47500.000000000007</v>
      </c>
      <c r="F10" s="113">
        <f t="shared" si="2"/>
        <v>0</v>
      </c>
      <c r="G10" s="142">
        <f t="shared" si="1"/>
        <v>0.59375000000000011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32000</v>
      </c>
      <c r="D12" s="113">
        <f t="shared" ref="D12" si="3">SUM(D13:D16)</f>
        <v>0</v>
      </c>
      <c r="E12" s="113">
        <f t="shared" si="2"/>
        <v>32000</v>
      </c>
      <c r="F12" s="113">
        <f t="shared" si="2"/>
        <v>0</v>
      </c>
      <c r="G12" s="142">
        <f t="shared" si="1"/>
        <v>0.4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G52</f>
        <v>5000</v>
      </c>
      <c r="D13" s="113">
        <f>H58</f>
        <v>0</v>
      </c>
      <c r="E13" s="113">
        <f t="shared" si="2"/>
        <v>5000</v>
      </c>
      <c r="F13" s="113">
        <f t="shared" si="2"/>
        <v>0</v>
      </c>
      <c r="G13" s="142">
        <f t="shared" si="1"/>
        <v>6.25E-2</v>
      </c>
      <c r="H13" s="143"/>
      <c r="I13" s="143"/>
      <c r="J13" s="143"/>
      <c r="L13">
        <f>5000/E12*100</f>
        <v>15.625</v>
      </c>
    </row>
    <row r="14" spans="1:12" ht="22.5" customHeight="1">
      <c r="A14" s="109"/>
      <c r="B14" s="141" t="s">
        <v>252</v>
      </c>
      <c r="C14" s="113">
        <f>G58</f>
        <v>9500</v>
      </c>
      <c r="D14" s="113">
        <f>H75</f>
        <v>0</v>
      </c>
      <c r="E14" s="113">
        <f t="shared" si="2"/>
        <v>9500</v>
      </c>
      <c r="F14" s="113">
        <f t="shared" si="2"/>
        <v>0</v>
      </c>
      <c r="G14" s="142">
        <f t="shared" si="1"/>
        <v>0.11874999999999999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G77</f>
        <v>17500</v>
      </c>
      <c r="D15" s="113">
        <v>0</v>
      </c>
      <c r="E15" s="113">
        <f t="shared" si="2"/>
        <v>17500</v>
      </c>
      <c r="F15" s="113">
        <f t="shared" si="2"/>
        <v>0</v>
      </c>
      <c r="G15" s="142">
        <f t="shared" si="1"/>
        <v>0.21875</v>
      </c>
      <c r="H15" s="143"/>
      <c r="I15" s="143">
        <f>C15/(C9+C12)*100</f>
        <v>22.012578616352201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0" ht="22.5" customHeight="1">
      <c r="A17" s="109"/>
      <c r="B17" s="141" t="s">
        <v>98</v>
      </c>
      <c r="C17" s="113">
        <f>G87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6.2500000000000003E-3</v>
      </c>
      <c r="H17" s="143"/>
      <c r="I17" s="143"/>
      <c r="J17" s="143"/>
    </row>
    <row r="18" spans="1:10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0" ht="22.5" customHeight="1" thickBot="1">
      <c r="A19" s="109"/>
      <c r="B19" s="147" t="s">
        <v>82</v>
      </c>
      <c r="C19" s="148">
        <f>C9+C12+C17+C18</f>
        <v>80000</v>
      </c>
      <c r="D19" s="148">
        <f t="shared" ref="D19" si="4">D9+D12+D17+D18</f>
        <v>0</v>
      </c>
      <c r="E19" s="148">
        <f t="shared" si="2"/>
        <v>80000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0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0" ht="25.5">
      <c r="A21" s="137"/>
      <c r="C21" s="134"/>
      <c r="H21" s="138"/>
      <c r="I21" s="138"/>
      <c r="J21" s="138"/>
    </row>
    <row r="22" spans="1:10" ht="25.5">
      <c r="A22" s="135" t="s">
        <v>118</v>
      </c>
      <c r="B22" s="135"/>
      <c r="C22" s="134"/>
    </row>
    <row r="23" spans="1:10" ht="25.5">
      <c r="A23" s="137"/>
      <c r="B23" t="s">
        <v>119</v>
      </c>
      <c r="C23" s="134"/>
    </row>
    <row r="24" spans="1:10" ht="26.25" thickBot="1">
      <c r="A24" s="137"/>
      <c r="C24" s="134"/>
      <c r="J24" t="s">
        <v>87</v>
      </c>
    </row>
    <row r="25" spans="1:10" ht="20.25">
      <c r="A25" s="137"/>
      <c r="B25" s="290" t="s">
        <v>51</v>
      </c>
      <c r="C25" s="292" t="s">
        <v>52</v>
      </c>
      <c r="D25" s="292" t="s">
        <v>53</v>
      </c>
      <c r="E25" s="93" t="s">
        <v>54</v>
      </c>
      <c r="F25" s="93" t="s">
        <v>55</v>
      </c>
      <c r="G25" s="93" t="s">
        <v>56</v>
      </c>
      <c r="H25" s="294" t="s">
        <v>57</v>
      </c>
      <c r="I25" s="295"/>
      <c r="J25" s="296"/>
    </row>
    <row r="26" spans="1:10" ht="20.25">
      <c r="A26" s="137"/>
      <c r="B26" s="291"/>
      <c r="C26" s="293"/>
      <c r="D26" s="293"/>
      <c r="E26" s="94" t="s">
        <v>58</v>
      </c>
      <c r="F26" s="94" t="s">
        <v>59</v>
      </c>
      <c r="G26" s="94" t="s">
        <v>60</v>
      </c>
      <c r="H26" s="95" t="s">
        <v>61</v>
      </c>
      <c r="I26" s="95" t="s">
        <v>62</v>
      </c>
      <c r="J26" s="96" t="s">
        <v>63</v>
      </c>
    </row>
    <row r="27" spans="1:10" ht="20.25">
      <c r="A27" s="137"/>
      <c r="B27" s="297"/>
      <c r="C27" s="97" t="s">
        <v>235</v>
      </c>
      <c r="D27" s="97" t="s">
        <v>236</v>
      </c>
      <c r="E27" s="97">
        <v>80000</v>
      </c>
      <c r="F27" s="97">
        <v>10</v>
      </c>
      <c r="G27" s="97">
        <v>10</v>
      </c>
      <c r="H27" s="97">
        <f>E27/12*F27*G27/100</f>
        <v>6666.6666666666679</v>
      </c>
      <c r="I27" s="97">
        <v>0</v>
      </c>
      <c r="J27" s="98">
        <f t="shared" ref="J27:J34" si="5">H27+I27</f>
        <v>6666.6666666666679</v>
      </c>
    </row>
    <row r="28" spans="1:10" ht="20.25">
      <c r="A28" s="137"/>
      <c r="B28" s="297"/>
      <c r="C28" s="97" t="s">
        <v>237</v>
      </c>
      <c r="D28" s="97" t="s">
        <v>239</v>
      </c>
      <c r="E28" s="97">
        <v>100000</v>
      </c>
      <c r="F28" s="97">
        <v>10</v>
      </c>
      <c r="G28" s="97">
        <v>10</v>
      </c>
      <c r="H28" s="97">
        <f t="shared" ref="H28:H34" si="6">E28/12*F28*G28/100</f>
        <v>8333.3333333333358</v>
      </c>
      <c r="I28" s="97">
        <v>0</v>
      </c>
      <c r="J28" s="98">
        <f t="shared" si="5"/>
        <v>8333.3333333333358</v>
      </c>
    </row>
    <row r="29" spans="1:10" ht="20.25">
      <c r="A29" s="137"/>
      <c r="B29" s="297"/>
      <c r="C29" s="97" t="s">
        <v>238</v>
      </c>
      <c r="D29" s="97" t="s">
        <v>239</v>
      </c>
      <c r="E29" s="97">
        <v>100000</v>
      </c>
      <c r="F29" s="97">
        <v>10</v>
      </c>
      <c r="G29" s="97">
        <v>10</v>
      </c>
      <c r="H29" s="97">
        <f t="shared" si="6"/>
        <v>8333.3333333333358</v>
      </c>
      <c r="I29" s="97">
        <v>0</v>
      </c>
      <c r="J29" s="98">
        <f t="shared" si="5"/>
        <v>8333.3333333333358</v>
      </c>
    </row>
    <row r="30" spans="1:10" ht="20.25">
      <c r="A30" s="137"/>
      <c r="B30" s="297"/>
      <c r="C30" s="97" t="s">
        <v>69</v>
      </c>
      <c r="D30" s="97" t="s">
        <v>70</v>
      </c>
      <c r="E30" s="97">
        <v>80000</v>
      </c>
      <c r="F30" s="97">
        <v>10</v>
      </c>
      <c r="G30" s="97">
        <v>10</v>
      </c>
      <c r="H30" s="97">
        <f t="shared" si="6"/>
        <v>6666.6666666666679</v>
      </c>
      <c r="I30" s="97">
        <v>0</v>
      </c>
      <c r="J30" s="98">
        <f t="shared" si="5"/>
        <v>6666.6666666666679</v>
      </c>
    </row>
    <row r="31" spans="1:10" ht="20.25">
      <c r="A31" s="137"/>
      <c r="B31" s="297"/>
      <c r="C31" s="97" t="s">
        <v>240</v>
      </c>
      <c r="D31" s="97" t="s">
        <v>70</v>
      </c>
      <c r="E31" s="97">
        <v>80000</v>
      </c>
      <c r="F31" s="97">
        <v>10</v>
      </c>
      <c r="G31" s="97">
        <v>10</v>
      </c>
      <c r="H31" s="97">
        <f t="shared" si="6"/>
        <v>6666.6666666666679</v>
      </c>
      <c r="I31" s="97">
        <v>0</v>
      </c>
      <c r="J31" s="98">
        <f t="shared" si="5"/>
        <v>6666.6666666666679</v>
      </c>
    </row>
    <row r="32" spans="1:10" ht="20.25">
      <c r="A32" s="137"/>
      <c r="B32" s="297"/>
      <c r="C32" s="97" t="s">
        <v>241</v>
      </c>
      <c r="D32" s="97" t="s">
        <v>74</v>
      </c>
      <c r="E32" s="97">
        <v>60000</v>
      </c>
      <c r="F32" s="97">
        <v>10</v>
      </c>
      <c r="G32" s="97">
        <v>10</v>
      </c>
      <c r="H32" s="97">
        <f t="shared" si="6"/>
        <v>5000</v>
      </c>
      <c r="I32" s="97">
        <v>0</v>
      </c>
      <c r="J32" s="98">
        <f t="shared" si="5"/>
        <v>5000</v>
      </c>
    </row>
    <row r="33" spans="1:13" ht="20.25">
      <c r="A33" s="137"/>
      <c r="B33" s="297"/>
      <c r="C33" s="97" t="s">
        <v>242</v>
      </c>
      <c r="D33" s="97" t="s">
        <v>67</v>
      </c>
      <c r="E33" s="97">
        <v>40000</v>
      </c>
      <c r="F33" s="97">
        <v>10</v>
      </c>
      <c r="G33" s="97">
        <v>10</v>
      </c>
      <c r="H33" s="97">
        <f t="shared" si="6"/>
        <v>3333.3333333333339</v>
      </c>
      <c r="I33" s="97">
        <v>0</v>
      </c>
      <c r="J33" s="98">
        <f t="shared" si="5"/>
        <v>3333.3333333333339</v>
      </c>
    </row>
    <row r="34" spans="1:13" ht="20.25">
      <c r="A34" s="137"/>
      <c r="B34" s="297"/>
      <c r="C34" s="97" t="s">
        <v>243</v>
      </c>
      <c r="D34" s="97" t="s">
        <v>67</v>
      </c>
      <c r="E34" s="97">
        <v>30000</v>
      </c>
      <c r="F34" s="97">
        <v>10</v>
      </c>
      <c r="G34" s="97">
        <v>10</v>
      </c>
      <c r="H34" s="97">
        <f t="shared" si="6"/>
        <v>2500</v>
      </c>
      <c r="I34" s="97">
        <v>0</v>
      </c>
      <c r="J34" s="98">
        <f t="shared" si="5"/>
        <v>2500</v>
      </c>
    </row>
    <row r="35" spans="1:13" ht="20.25">
      <c r="A35" s="137"/>
      <c r="B35" s="297"/>
      <c r="C35" s="97"/>
      <c r="D35" s="97"/>
      <c r="E35" s="97"/>
      <c r="F35" s="97"/>
      <c r="G35" s="97"/>
      <c r="H35" s="97"/>
      <c r="I35" s="97"/>
      <c r="J35" s="98"/>
    </row>
    <row r="36" spans="1:13" ht="20.25">
      <c r="A36" s="137"/>
      <c r="B36" s="297"/>
      <c r="C36" s="97"/>
      <c r="D36" s="97"/>
      <c r="E36" s="97"/>
      <c r="F36" s="97"/>
      <c r="G36" s="97"/>
      <c r="H36" s="97"/>
      <c r="I36" s="97"/>
      <c r="J36" s="98"/>
    </row>
    <row r="37" spans="1:13" ht="20.25">
      <c r="A37" s="137"/>
      <c r="B37" s="297"/>
      <c r="C37" s="97"/>
      <c r="D37" s="97"/>
      <c r="E37" s="97"/>
      <c r="F37" s="97"/>
      <c r="G37" s="97"/>
      <c r="H37" s="97"/>
      <c r="I37" s="97"/>
      <c r="J37" s="98"/>
    </row>
    <row r="38" spans="1:13" ht="20.25">
      <c r="A38" s="137"/>
      <c r="B38" s="297"/>
      <c r="C38" s="99"/>
      <c r="D38" s="99"/>
      <c r="E38" s="97"/>
      <c r="F38" s="97"/>
      <c r="G38" s="97"/>
      <c r="H38" s="97"/>
      <c r="I38" s="97"/>
      <c r="J38" s="98"/>
    </row>
    <row r="39" spans="1:13" ht="20.25">
      <c r="A39" s="137"/>
      <c r="B39" s="297"/>
      <c r="C39" s="99"/>
      <c r="D39" s="99"/>
      <c r="E39" s="97"/>
      <c r="F39" s="97"/>
      <c r="G39" s="97"/>
      <c r="H39" s="97"/>
      <c r="I39" s="97"/>
      <c r="J39" s="98"/>
    </row>
    <row r="40" spans="1:13" ht="20.25">
      <c r="A40" s="137"/>
      <c r="B40" s="297"/>
      <c r="C40" s="100"/>
      <c r="D40" s="101"/>
      <c r="E40" s="102"/>
      <c r="F40" s="102"/>
      <c r="G40" s="103"/>
      <c r="H40" s="97"/>
      <c r="I40" s="97"/>
      <c r="J40" s="98"/>
    </row>
    <row r="41" spans="1:13" ht="20.25">
      <c r="A41" s="137"/>
      <c r="B41" s="291"/>
      <c r="C41" s="298" t="s">
        <v>81</v>
      </c>
      <c r="D41" s="299"/>
      <c r="E41" s="299"/>
      <c r="F41" s="299"/>
      <c r="G41" s="300"/>
      <c r="H41" s="104">
        <f>SUM(H27:H40)</f>
        <v>47500.000000000007</v>
      </c>
      <c r="I41" s="104">
        <f>SUM(I27:I40)</f>
        <v>0</v>
      </c>
      <c r="J41" s="105">
        <f>SUM(J27:J40)</f>
        <v>47500.000000000007</v>
      </c>
    </row>
    <row r="42" spans="1:13" ht="21" thickBot="1">
      <c r="A42" s="137"/>
      <c r="B42" s="316" t="s">
        <v>82</v>
      </c>
      <c r="C42" s="317"/>
      <c r="D42" s="317"/>
      <c r="E42" s="317"/>
      <c r="F42" s="317"/>
      <c r="G42" s="318"/>
      <c r="H42" s="106">
        <f>H41</f>
        <v>47500.000000000007</v>
      </c>
      <c r="I42" s="106">
        <f t="shared" ref="I42:J42" si="7">I41</f>
        <v>0</v>
      </c>
      <c r="J42" s="107">
        <f t="shared" si="7"/>
        <v>47500.000000000007</v>
      </c>
    </row>
    <row r="43" spans="1:13" ht="25.5">
      <c r="A43" s="137"/>
      <c r="C43" s="134"/>
    </row>
    <row r="44" spans="1:13" ht="25.5">
      <c r="A44" s="137"/>
      <c r="B44" s="150" t="s">
        <v>120</v>
      </c>
      <c r="C44" s="134"/>
    </row>
    <row r="45" spans="1:13" ht="20.25" customHeight="1" thickBot="1">
      <c r="C45" s="1"/>
      <c r="D45" s="151"/>
      <c r="E45" s="151"/>
      <c r="G45" s="152" t="s">
        <v>121</v>
      </c>
    </row>
    <row r="46" spans="1:13" ht="20.25" customHeight="1">
      <c r="B46" s="319" t="s">
        <v>122</v>
      </c>
      <c r="C46" s="321" t="s">
        <v>123</v>
      </c>
      <c r="D46" s="321" t="s">
        <v>124</v>
      </c>
      <c r="E46" s="323"/>
      <c r="F46" s="323"/>
      <c r="G46" s="325" t="s">
        <v>18</v>
      </c>
      <c r="H46" s="326"/>
      <c r="I46" s="327"/>
    </row>
    <row r="47" spans="1:13" ht="23.25" customHeight="1" thickBot="1">
      <c r="B47" s="320"/>
      <c r="C47" s="322"/>
      <c r="D47" s="324"/>
      <c r="E47" s="324"/>
      <c r="F47" s="324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01" t="s">
        <v>131</v>
      </c>
      <c r="C48" s="304" t="s">
        <v>34</v>
      </c>
      <c r="D48" s="306" t="s">
        <v>244</v>
      </c>
      <c r="E48" s="306"/>
      <c r="F48" s="307"/>
      <c r="G48" s="157">
        <v>5000</v>
      </c>
      <c r="H48" s="158"/>
      <c r="I48" s="159">
        <f t="shared" ref="I48:I78" si="8">G48+H48</f>
        <v>5000</v>
      </c>
      <c r="J48" s="160"/>
      <c r="K48" s="161">
        <v>2500</v>
      </c>
      <c r="L48" s="161">
        <v>2</v>
      </c>
      <c r="M48" s="162">
        <f t="shared" ref="M48:M57" si="9">K48*L48</f>
        <v>5000</v>
      </c>
    </row>
    <row r="49" spans="2:18" ht="21.75" customHeight="1">
      <c r="B49" s="302"/>
      <c r="C49" s="305"/>
      <c r="D49" s="308"/>
      <c r="E49" s="309"/>
      <c r="F49" s="310"/>
      <c r="G49" s="157"/>
      <c r="H49" s="158"/>
      <c r="I49" s="159">
        <f t="shared" si="8"/>
        <v>0</v>
      </c>
      <c r="J49" s="160"/>
      <c r="K49" s="161">
        <v>7000</v>
      </c>
      <c r="L49" s="161">
        <v>2</v>
      </c>
      <c r="M49" s="162">
        <f t="shared" si="9"/>
        <v>14000</v>
      </c>
    </row>
    <row r="50" spans="2:18" ht="21.75" customHeight="1">
      <c r="B50" s="302"/>
      <c r="C50" s="305"/>
      <c r="D50" s="308"/>
      <c r="E50" s="309"/>
      <c r="F50" s="310"/>
      <c r="G50" s="157"/>
      <c r="H50" s="158"/>
      <c r="I50" s="159">
        <f t="shared" si="8"/>
        <v>0</v>
      </c>
      <c r="J50" s="160"/>
      <c r="K50" s="161">
        <v>9000</v>
      </c>
      <c r="L50" s="161">
        <v>2</v>
      </c>
      <c r="M50" s="162">
        <f t="shared" si="9"/>
        <v>18000</v>
      </c>
    </row>
    <row r="51" spans="2:18" ht="21.75" customHeight="1">
      <c r="B51" s="302"/>
      <c r="C51" s="305"/>
      <c r="D51" s="308"/>
      <c r="E51" s="309"/>
      <c r="F51" s="310"/>
      <c r="G51" s="157"/>
      <c r="H51" s="158"/>
      <c r="I51" s="159">
        <f t="shared" si="8"/>
        <v>0</v>
      </c>
      <c r="J51" s="160"/>
      <c r="K51" s="161">
        <v>2000</v>
      </c>
      <c r="L51" s="161">
        <v>1</v>
      </c>
      <c r="M51" s="162">
        <f t="shared" si="9"/>
        <v>2000</v>
      </c>
    </row>
    <row r="52" spans="2:18" ht="21.75" customHeight="1">
      <c r="B52" s="302"/>
      <c r="C52" s="252"/>
      <c r="D52" s="313" t="s">
        <v>134</v>
      </c>
      <c r="E52" s="314"/>
      <c r="F52" s="315"/>
      <c r="G52" s="164">
        <f>SUM(G48:G51)</f>
        <v>5000</v>
      </c>
      <c r="H52" s="165"/>
      <c r="I52" s="166">
        <f>G52+H52</f>
        <v>5000</v>
      </c>
      <c r="J52" s="160"/>
      <c r="K52" s="161"/>
      <c r="L52" s="161"/>
      <c r="M52" s="162"/>
    </row>
    <row r="53" spans="2:18" ht="21.75" customHeight="1">
      <c r="B53" s="302"/>
      <c r="C53" s="311" t="s">
        <v>35</v>
      </c>
      <c r="D53" s="308" t="s">
        <v>245</v>
      </c>
      <c r="E53" s="309"/>
      <c r="F53" s="310"/>
      <c r="G53" s="157">
        <v>7500</v>
      </c>
      <c r="H53" s="158"/>
      <c r="I53" s="159">
        <f t="shared" si="8"/>
        <v>7500</v>
      </c>
      <c r="J53" s="160"/>
      <c r="K53" s="161">
        <v>2000</v>
      </c>
      <c r="L53" s="161">
        <v>1</v>
      </c>
      <c r="M53" s="162">
        <f t="shared" si="9"/>
        <v>2000</v>
      </c>
    </row>
    <row r="54" spans="2:18" ht="21.75" customHeight="1">
      <c r="B54" s="302"/>
      <c r="C54" s="311"/>
      <c r="D54" s="308" t="s">
        <v>132</v>
      </c>
      <c r="E54" s="309"/>
      <c r="F54" s="310"/>
      <c r="G54" s="157">
        <v>1000</v>
      </c>
      <c r="H54" s="158"/>
      <c r="I54" s="159">
        <f t="shared" ref="I54:I55" si="10">G54+H54</f>
        <v>1000</v>
      </c>
      <c r="J54" s="160"/>
      <c r="K54" s="161">
        <v>2000</v>
      </c>
      <c r="L54" s="161">
        <v>1</v>
      </c>
      <c r="M54" s="162">
        <f t="shared" si="9"/>
        <v>2000</v>
      </c>
    </row>
    <row r="55" spans="2:18" ht="21.75" customHeight="1">
      <c r="B55" s="302"/>
      <c r="C55" s="305"/>
      <c r="D55" s="306" t="s">
        <v>133</v>
      </c>
      <c r="E55" s="306"/>
      <c r="F55" s="307"/>
      <c r="G55" s="157">
        <v>1000</v>
      </c>
      <c r="H55" s="158"/>
      <c r="I55" s="159">
        <f t="shared" si="10"/>
        <v>1000</v>
      </c>
      <c r="J55" s="160"/>
      <c r="K55" s="161">
        <v>2000</v>
      </c>
      <c r="L55" s="161">
        <v>1</v>
      </c>
      <c r="M55" s="162">
        <f t="shared" si="9"/>
        <v>2000</v>
      </c>
    </row>
    <row r="56" spans="2:18" ht="21.75" customHeight="1">
      <c r="B56" s="302"/>
      <c r="C56" s="305"/>
      <c r="D56" s="306"/>
      <c r="E56" s="306"/>
      <c r="F56" s="307"/>
      <c r="G56" s="157"/>
      <c r="H56" s="158"/>
      <c r="I56" s="159"/>
      <c r="J56" s="163"/>
      <c r="K56" s="161">
        <v>2000</v>
      </c>
      <c r="L56" s="161">
        <v>1</v>
      </c>
      <c r="M56" s="162">
        <f t="shared" si="9"/>
        <v>2000</v>
      </c>
      <c r="P56" t="s">
        <v>303</v>
      </c>
      <c r="Q56" t="s">
        <v>304</v>
      </c>
    </row>
    <row r="57" spans="2:18" ht="21.75" customHeight="1">
      <c r="B57" s="302"/>
      <c r="C57" s="305"/>
      <c r="D57" s="306"/>
      <c r="E57" s="306"/>
      <c r="F57" s="307"/>
      <c r="G57" s="157"/>
      <c r="H57" s="158"/>
      <c r="I57" s="159"/>
      <c r="J57" s="163"/>
      <c r="K57" s="161">
        <v>1000</v>
      </c>
      <c r="L57" s="161">
        <v>1</v>
      </c>
      <c r="M57" s="162">
        <f t="shared" si="9"/>
        <v>1000</v>
      </c>
      <c r="Q57" s="269">
        <f>7700000+5225000</f>
        <v>12925000</v>
      </c>
    </row>
    <row r="58" spans="2:18" ht="21.75" customHeight="1">
      <c r="B58" s="303"/>
      <c r="C58" s="312"/>
      <c r="D58" s="313" t="s">
        <v>134</v>
      </c>
      <c r="E58" s="314"/>
      <c r="F58" s="315"/>
      <c r="G58" s="164">
        <f>SUM(G53:G57)</f>
        <v>9500</v>
      </c>
      <c r="H58" s="165">
        <f>SUM(H48:H57)</f>
        <v>0</v>
      </c>
      <c r="I58" s="166">
        <f>G58+H58</f>
        <v>9500</v>
      </c>
      <c r="J58" s="167"/>
      <c r="K58" s="168"/>
      <c r="L58" s="168"/>
      <c r="M58" s="169"/>
    </row>
    <row r="59" spans="2:18" ht="62.25" customHeight="1">
      <c r="B59" s="280"/>
      <c r="C59" s="328" t="s">
        <v>135</v>
      </c>
      <c r="D59" s="332" t="s">
        <v>136</v>
      </c>
      <c r="E59" s="333"/>
      <c r="F59" s="334"/>
      <c r="G59" s="157">
        <f>M59</f>
        <v>0</v>
      </c>
      <c r="H59" s="158"/>
      <c r="I59" s="159">
        <f>G59+H59</f>
        <v>0</v>
      </c>
      <c r="J59" s="170"/>
      <c r="K59" s="171">
        <v>0</v>
      </c>
      <c r="L59" s="172">
        <v>2</v>
      </c>
      <c r="M59" s="162">
        <f t="shared" ref="M59:M75" si="11">K59*L59</f>
        <v>0</v>
      </c>
      <c r="N59" t="s">
        <v>137</v>
      </c>
    </row>
    <row r="60" spans="2:18" ht="21.75" customHeight="1">
      <c r="B60" s="281"/>
      <c r="C60" s="329"/>
      <c r="D60" s="335" t="s">
        <v>138</v>
      </c>
      <c r="E60" s="336"/>
      <c r="F60" s="337"/>
      <c r="G60" s="157"/>
      <c r="H60" s="158"/>
      <c r="I60" s="159">
        <f t="shared" ref="I60:I75" si="12">G60+H60</f>
        <v>0</v>
      </c>
      <c r="J60" s="170"/>
      <c r="K60" s="171">
        <v>500</v>
      </c>
      <c r="L60" s="172">
        <v>4</v>
      </c>
      <c r="M60" s="162">
        <f t="shared" si="11"/>
        <v>2000</v>
      </c>
      <c r="R60" s="270">
        <f>Q57+17500000</f>
        <v>30425000</v>
      </c>
    </row>
    <row r="61" spans="2:18" ht="21.75" customHeight="1">
      <c r="B61" s="281"/>
      <c r="C61" s="329"/>
      <c r="D61" s="338" t="s">
        <v>139</v>
      </c>
      <c r="E61" s="339"/>
      <c r="F61" s="340"/>
      <c r="G61" s="157">
        <v>2000</v>
      </c>
      <c r="H61" s="158"/>
      <c r="I61" s="159">
        <f t="shared" si="12"/>
        <v>2000</v>
      </c>
      <c r="J61" t="s">
        <v>140</v>
      </c>
      <c r="K61" s="171">
        <v>1500</v>
      </c>
      <c r="L61" s="172">
        <v>4</v>
      </c>
      <c r="M61" s="162">
        <f t="shared" si="11"/>
        <v>6000</v>
      </c>
    </row>
    <row r="62" spans="2:18" ht="21.75" customHeight="1">
      <c r="B62" s="281"/>
      <c r="C62" s="329"/>
      <c r="D62" s="335" t="s">
        <v>141</v>
      </c>
      <c r="E62" s="336"/>
      <c r="F62" s="337"/>
      <c r="G62" s="157"/>
      <c r="H62" s="158"/>
      <c r="I62" s="159">
        <f t="shared" si="12"/>
        <v>0</v>
      </c>
      <c r="K62" s="171">
        <v>500</v>
      </c>
      <c r="L62" s="172">
        <v>5</v>
      </c>
      <c r="M62" s="162">
        <f t="shared" si="11"/>
        <v>2500</v>
      </c>
      <c r="N62" t="s">
        <v>142</v>
      </c>
    </row>
    <row r="63" spans="2:18" ht="21.75" customHeight="1">
      <c r="B63" s="281"/>
      <c r="C63" s="329"/>
      <c r="D63" s="335" t="s">
        <v>143</v>
      </c>
      <c r="E63" s="336"/>
      <c r="F63" s="337"/>
      <c r="G63" s="157">
        <f t="shared" ref="G63" si="13">M63</f>
        <v>10000</v>
      </c>
      <c r="H63" s="158"/>
      <c r="I63" s="159">
        <f t="shared" si="12"/>
        <v>10000</v>
      </c>
      <c r="K63" s="171">
        <v>5000</v>
      </c>
      <c r="L63" s="172">
        <v>2</v>
      </c>
      <c r="M63" s="162">
        <f t="shared" si="11"/>
        <v>10000</v>
      </c>
    </row>
    <row r="64" spans="2:18" ht="21.75" customHeight="1">
      <c r="B64" s="281"/>
      <c r="C64" s="329"/>
      <c r="D64" s="341" t="s">
        <v>144</v>
      </c>
      <c r="E64" s="342"/>
      <c r="F64" s="343"/>
      <c r="G64" s="157"/>
      <c r="H64" s="158"/>
      <c r="I64" s="159">
        <f t="shared" si="12"/>
        <v>0</v>
      </c>
      <c r="K64" s="171">
        <v>1000</v>
      </c>
      <c r="L64" s="172">
        <v>4</v>
      </c>
      <c r="M64" s="162">
        <f t="shared" si="11"/>
        <v>4000</v>
      </c>
    </row>
    <row r="65" spans="2:13" ht="21.75" customHeight="1">
      <c r="B65" s="281"/>
      <c r="C65" s="329"/>
      <c r="D65" s="306" t="s">
        <v>145</v>
      </c>
      <c r="E65" s="306"/>
      <c r="F65" s="307"/>
      <c r="G65" s="157"/>
      <c r="H65" s="158"/>
      <c r="I65" s="159">
        <f t="shared" si="12"/>
        <v>0</v>
      </c>
      <c r="J65" s="1"/>
      <c r="K65" s="171"/>
      <c r="L65" s="172"/>
      <c r="M65" s="162"/>
    </row>
    <row r="66" spans="2:13" ht="21.75" customHeight="1">
      <c r="B66" s="281"/>
      <c r="C66" s="329"/>
      <c r="D66" s="344" t="s">
        <v>146</v>
      </c>
      <c r="E66" s="345"/>
      <c r="F66" s="346"/>
      <c r="G66" s="173"/>
      <c r="H66" s="174"/>
      <c r="I66" s="175">
        <f t="shared" si="12"/>
        <v>0</v>
      </c>
      <c r="J66" s="1"/>
      <c r="K66" s="171"/>
      <c r="L66" s="172"/>
      <c r="M66" s="162"/>
    </row>
    <row r="67" spans="2:13" ht="21.75" customHeight="1">
      <c r="B67" s="281"/>
      <c r="C67" s="329"/>
      <c r="D67" s="347" t="s">
        <v>147</v>
      </c>
      <c r="E67" s="348"/>
      <c r="F67" s="349"/>
      <c r="G67" s="157"/>
      <c r="H67" s="158"/>
      <c r="I67" s="159">
        <f t="shared" si="12"/>
        <v>0</v>
      </c>
      <c r="J67" s="1"/>
      <c r="K67" s="171">
        <v>500</v>
      </c>
      <c r="L67" s="172">
        <v>5</v>
      </c>
      <c r="M67" s="162">
        <f t="shared" si="11"/>
        <v>2500</v>
      </c>
    </row>
    <row r="68" spans="2:13" ht="21.75" customHeight="1">
      <c r="B68" s="281"/>
      <c r="C68" s="329"/>
      <c r="D68" s="347" t="s">
        <v>148</v>
      </c>
      <c r="E68" s="348"/>
      <c r="F68" s="349"/>
      <c r="G68" s="157"/>
      <c r="H68" s="158"/>
      <c r="I68" s="159">
        <f t="shared" si="12"/>
        <v>0</v>
      </c>
      <c r="J68" s="1"/>
      <c r="K68" s="171">
        <v>500</v>
      </c>
      <c r="L68" s="172">
        <v>2</v>
      </c>
      <c r="M68" s="162">
        <f t="shared" si="11"/>
        <v>1000</v>
      </c>
    </row>
    <row r="69" spans="2:13" ht="21.75" customHeight="1">
      <c r="B69" s="281"/>
      <c r="C69" s="330"/>
      <c r="D69" s="350" t="s">
        <v>149</v>
      </c>
      <c r="E69" s="351"/>
      <c r="F69" s="352"/>
      <c r="G69" s="157">
        <v>1000</v>
      </c>
      <c r="H69" s="158"/>
      <c r="I69" s="159">
        <f t="shared" si="12"/>
        <v>1000</v>
      </c>
      <c r="J69" s="1"/>
      <c r="K69" s="171">
        <v>300</v>
      </c>
      <c r="L69" s="172">
        <v>3</v>
      </c>
      <c r="M69" s="162">
        <f t="shared" si="11"/>
        <v>900</v>
      </c>
    </row>
    <row r="70" spans="2:13" ht="21.75" customHeight="1">
      <c r="B70" s="281"/>
      <c r="C70" s="330"/>
      <c r="D70" s="176" t="s">
        <v>150</v>
      </c>
      <c r="E70" s="177"/>
      <c r="F70" s="178"/>
      <c r="G70" s="157">
        <v>1000</v>
      </c>
      <c r="H70" s="158"/>
      <c r="I70" s="159">
        <f t="shared" si="12"/>
        <v>1000</v>
      </c>
      <c r="J70" s="1"/>
      <c r="K70" s="171">
        <v>400</v>
      </c>
      <c r="L70" s="172">
        <v>2</v>
      </c>
      <c r="M70" s="162">
        <f t="shared" si="11"/>
        <v>800</v>
      </c>
    </row>
    <row r="71" spans="2:13" ht="21.75" customHeight="1">
      <c r="B71" s="281"/>
      <c r="C71" s="331"/>
      <c r="D71" s="353" t="s">
        <v>134</v>
      </c>
      <c r="E71" s="354"/>
      <c r="F71" s="355"/>
      <c r="G71" s="157">
        <f>SUM(G59:G70)</f>
        <v>14000</v>
      </c>
      <c r="H71" s="158"/>
      <c r="I71" s="159">
        <f t="shared" si="12"/>
        <v>14000</v>
      </c>
      <c r="J71" s="1"/>
      <c r="K71" s="171"/>
      <c r="L71" s="172"/>
      <c r="M71" s="162"/>
    </row>
    <row r="72" spans="2:13" ht="21.75" customHeight="1">
      <c r="B72" s="281"/>
      <c r="C72" s="311" t="s">
        <v>151</v>
      </c>
      <c r="D72" s="357" t="s">
        <v>152</v>
      </c>
      <c r="E72" s="358"/>
      <c r="F72" s="359"/>
      <c r="G72" s="157">
        <v>1500</v>
      </c>
      <c r="H72" s="158"/>
      <c r="I72" s="159">
        <f t="shared" si="12"/>
        <v>1500</v>
      </c>
      <c r="J72" s="1"/>
      <c r="K72" s="171">
        <v>200</v>
      </c>
      <c r="L72" s="172">
        <v>20</v>
      </c>
      <c r="M72" s="162">
        <f t="shared" si="11"/>
        <v>4000</v>
      </c>
    </row>
    <row r="73" spans="2:13" ht="21.75" customHeight="1">
      <c r="B73" s="281"/>
      <c r="C73" s="329"/>
      <c r="D73" s="347" t="s">
        <v>153</v>
      </c>
      <c r="E73" s="348"/>
      <c r="F73" s="349"/>
      <c r="G73" s="157"/>
      <c r="H73" s="158"/>
      <c r="I73" s="159">
        <f t="shared" si="12"/>
        <v>0</v>
      </c>
      <c r="J73" s="1"/>
      <c r="K73" s="171">
        <v>300</v>
      </c>
      <c r="L73" s="172">
        <v>4</v>
      </c>
      <c r="M73" s="162">
        <f t="shared" si="11"/>
        <v>1200</v>
      </c>
    </row>
    <row r="74" spans="2:13" ht="21.75" customHeight="1">
      <c r="B74" s="281"/>
      <c r="C74" s="329"/>
      <c r="D74" s="179"/>
      <c r="E74" s="180"/>
      <c r="F74" s="181"/>
      <c r="G74" s="157"/>
      <c r="H74" s="158"/>
      <c r="I74" s="159"/>
      <c r="J74" s="1"/>
      <c r="K74" s="171">
        <v>50</v>
      </c>
      <c r="L74" s="172">
        <v>150</v>
      </c>
      <c r="M74" s="162">
        <f t="shared" si="11"/>
        <v>7500</v>
      </c>
    </row>
    <row r="75" spans="2:13" ht="21.75" customHeight="1">
      <c r="B75" s="281"/>
      <c r="C75" s="329"/>
      <c r="D75" s="347" t="s">
        <v>154</v>
      </c>
      <c r="E75" s="348"/>
      <c r="F75" s="349"/>
      <c r="G75" s="157">
        <v>2000</v>
      </c>
      <c r="H75" s="158"/>
      <c r="I75" s="159">
        <f t="shared" si="12"/>
        <v>2000</v>
      </c>
      <c r="J75" s="1"/>
      <c r="K75" s="171">
        <v>300</v>
      </c>
      <c r="L75" s="172">
        <v>10</v>
      </c>
      <c r="M75" s="162">
        <f t="shared" si="11"/>
        <v>3000</v>
      </c>
    </row>
    <row r="76" spans="2:13" ht="21.75" customHeight="1" thickBot="1">
      <c r="B76" s="281"/>
      <c r="C76" s="356"/>
      <c r="D76" s="353" t="s">
        <v>134</v>
      </c>
      <c r="E76" s="354"/>
      <c r="F76" s="355"/>
      <c r="G76" s="164">
        <f>SUM(G72:G75)</f>
        <v>3500</v>
      </c>
      <c r="H76" s="164">
        <f>SUM(H59:H75)</f>
        <v>0</v>
      </c>
      <c r="I76" s="166">
        <f t="shared" si="8"/>
        <v>3500</v>
      </c>
      <c r="J76" s="167"/>
      <c r="K76" s="171"/>
      <c r="L76" s="172"/>
      <c r="M76" s="162"/>
    </row>
    <row r="77" spans="2:13" ht="21.75" customHeight="1" thickBot="1">
      <c r="B77" s="281"/>
      <c r="C77" s="253" t="s">
        <v>257</v>
      </c>
      <c r="D77" s="353" t="s">
        <v>134</v>
      </c>
      <c r="E77" s="354"/>
      <c r="F77" s="355"/>
      <c r="G77" s="254">
        <f>G71+G76</f>
        <v>17500</v>
      </c>
      <c r="H77" s="254"/>
      <c r="I77" s="255"/>
      <c r="J77" s="167"/>
      <c r="K77" s="256"/>
      <c r="L77" s="257"/>
      <c r="M77" s="258"/>
    </row>
    <row r="78" spans="2:13" ht="23.25" customHeight="1" thickBot="1">
      <c r="B78" s="182"/>
      <c r="C78" s="362" t="s">
        <v>155</v>
      </c>
      <c r="D78" s="363"/>
      <c r="E78" s="363"/>
      <c r="F78" s="364"/>
      <c r="G78" s="183">
        <f>G52+G58+G77</f>
        <v>32000</v>
      </c>
      <c r="H78" s="183">
        <f>H58+H76</f>
        <v>0</v>
      </c>
      <c r="I78" s="184">
        <f t="shared" si="8"/>
        <v>32000</v>
      </c>
      <c r="J78" s="185"/>
      <c r="K78" s="28"/>
    </row>
    <row r="79" spans="2:13" ht="23.25" customHeight="1">
      <c r="B79" s="186"/>
      <c r="C79" s="187"/>
      <c r="D79" s="188"/>
      <c r="E79" s="188"/>
      <c r="F79" s="188"/>
      <c r="G79" s="189"/>
      <c r="H79" s="60"/>
      <c r="I79" s="28"/>
      <c r="J79" s="190"/>
      <c r="K79" s="28"/>
    </row>
    <row r="80" spans="2:13" ht="23.25" customHeight="1">
      <c r="B80" s="186"/>
      <c r="C80" s="187"/>
      <c r="D80" s="188"/>
      <c r="E80" s="188"/>
      <c r="F80" s="188"/>
      <c r="G80" s="189"/>
      <c r="H80" s="60"/>
      <c r="I80" s="28"/>
      <c r="J80" s="191"/>
      <c r="K80" s="28"/>
    </row>
    <row r="81" spans="1:8" ht="20.25">
      <c r="A81" s="192" t="s">
        <v>156</v>
      </c>
      <c r="C81" s="1"/>
      <c r="D81" s="365"/>
      <c r="E81" s="365"/>
      <c r="F81" s="365"/>
      <c r="G81" s="193" t="s">
        <v>157</v>
      </c>
      <c r="H81" s="60">
        <f>(H42+G78)*0.17</f>
        <v>13515.000000000002</v>
      </c>
    </row>
    <row r="82" spans="1:8" ht="20.25" customHeight="1" thickBot="1">
      <c r="C82" s="1"/>
      <c r="D82" s="151"/>
      <c r="E82" s="151"/>
      <c r="G82" s="152" t="s">
        <v>121</v>
      </c>
    </row>
    <row r="83" spans="1:8" ht="35.25" customHeight="1" thickBot="1">
      <c r="B83" s="194" t="s">
        <v>158</v>
      </c>
      <c r="C83" s="195" t="s">
        <v>123</v>
      </c>
      <c r="D83" s="366" t="s">
        <v>124</v>
      </c>
      <c r="E83" s="366"/>
      <c r="F83" s="366"/>
      <c r="G83" s="196" t="s">
        <v>159</v>
      </c>
    </row>
    <row r="84" spans="1:8" ht="33.75" customHeight="1">
      <c r="B84" s="367"/>
      <c r="C84" s="370" t="s">
        <v>160</v>
      </c>
      <c r="D84" s="373" t="s">
        <v>161</v>
      </c>
      <c r="E84" s="374"/>
      <c r="F84" s="374"/>
      <c r="G84" s="197">
        <v>0</v>
      </c>
      <c r="H84" s="198"/>
    </row>
    <row r="85" spans="1:8" ht="21.75" customHeight="1">
      <c r="B85" s="368"/>
      <c r="C85" s="371"/>
      <c r="D85" s="375" t="s">
        <v>162</v>
      </c>
      <c r="E85" s="375"/>
      <c r="F85" s="375"/>
      <c r="G85" s="199">
        <v>500</v>
      </c>
      <c r="H85" s="198"/>
    </row>
    <row r="86" spans="1:8" ht="21.75" customHeight="1">
      <c r="B86" s="369"/>
      <c r="C86" s="372"/>
      <c r="D86" s="375"/>
      <c r="E86" s="375"/>
      <c r="F86" s="375"/>
      <c r="G86" s="199">
        <f t="shared" ref="G86" si="14">E86*F86/100</f>
        <v>0</v>
      </c>
      <c r="H86" s="198"/>
    </row>
    <row r="87" spans="1:8" ht="21.75" customHeight="1" thickBot="1">
      <c r="B87" s="200"/>
      <c r="C87" s="360" t="s">
        <v>163</v>
      </c>
      <c r="D87" s="361"/>
      <c r="E87" s="361"/>
      <c r="F87" s="201"/>
      <c r="G87" s="202">
        <f>SUM(G84:G86)</f>
        <v>500</v>
      </c>
      <c r="H87" s="198">
        <f>G87/(H42+G78)</f>
        <v>6.2893081761006293E-3</v>
      </c>
    </row>
  </sheetData>
  <mergeCells count="60">
    <mergeCell ref="B84:B86"/>
    <mergeCell ref="C84:C86"/>
    <mergeCell ref="D84:F84"/>
    <mergeCell ref="D85:F85"/>
    <mergeCell ref="D86:F86"/>
    <mergeCell ref="C87:E87"/>
    <mergeCell ref="C78:F78"/>
    <mergeCell ref="D81:F81"/>
    <mergeCell ref="D83:F83"/>
    <mergeCell ref="D77:F77"/>
    <mergeCell ref="C72:C76"/>
    <mergeCell ref="D72:F72"/>
    <mergeCell ref="D73:F73"/>
    <mergeCell ref="D75:F75"/>
    <mergeCell ref="D76:F76"/>
    <mergeCell ref="C59:C71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1:F71"/>
    <mergeCell ref="B42:G42"/>
    <mergeCell ref="B46:B47"/>
    <mergeCell ref="C46:C47"/>
    <mergeCell ref="D46:F47"/>
    <mergeCell ref="G46:I46"/>
    <mergeCell ref="D49:F49"/>
    <mergeCell ref="D50:F50"/>
    <mergeCell ref="D51:F51"/>
    <mergeCell ref="C53:C58"/>
    <mergeCell ref="D53:F53"/>
    <mergeCell ref="D54:F54"/>
    <mergeCell ref="D55:F55"/>
    <mergeCell ref="D56:F56"/>
    <mergeCell ref="D57:F57"/>
    <mergeCell ref="D58:F58"/>
    <mergeCell ref="D52:F52"/>
    <mergeCell ref="B59:B77"/>
    <mergeCell ref="I7:J7"/>
    <mergeCell ref="A2:F2"/>
    <mergeCell ref="B7:B8"/>
    <mergeCell ref="C7:D7"/>
    <mergeCell ref="E7:F7"/>
    <mergeCell ref="G7:G8"/>
    <mergeCell ref="B25:B26"/>
    <mergeCell ref="C25:C26"/>
    <mergeCell ref="D25:D26"/>
    <mergeCell ref="H25:J25"/>
    <mergeCell ref="B27:B41"/>
    <mergeCell ref="C41:G41"/>
    <mergeCell ref="B48:B58"/>
    <mergeCell ref="C48:C51"/>
    <mergeCell ref="D48:F4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I15"/>
  <sheetViews>
    <sheetView workbookViewId="0">
      <selection activeCell="G5" sqref="G5"/>
    </sheetView>
  </sheetViews>
  <sheetFormatPr defaultRowHeight="16.5"/>
  <cols>
    <col min="3" max="4" width="25.625" customWidth="1"/>
    <col min="5" max="5" width="33.125" customWidth="1"/>
    <col min="6" max="6" width="25.625" customWidth="1"/>
    <col min="7" max="7" width="9.875" bestFit="1" customWidth="1"/>
    <col min="8" max="8" width="10.75" bestFit="1" customWidth="1"/>
    <col min="9" max="9" width="11" bestFit="1" customWidth="1"/>
    <col min="10" max="10" width="9.5" bestFit="1" customWidth="1"/>
    <col min="12" max="12" width="11" bestFit="1" customWidth="1"/>
  </cols>
  <sheetData>
    <row r="2" spans="2:9" ht="30" customHeight="1" thickBot="1">
      <c r="C2" s="14" t="s">
        <v>0</v>
      </c>
      <c r="D2" s="14" t="s">
        <v>5</v>
      </c>
      <c r="E2" s="376" t="s">
        <v>10</v>
      </c>
      <c r="F2" s="377"/>
    </row>
    <row r="3" spans="2:9" ht="30" customHeight="1" thickTop="1">
      <c r="C3" s="11" t="s">
        <v>22</v>
      </c>
      <c r="D3" s="16"/>
      <c r="E3" s="13" t="s">
        <v>29</v>
      </c>
      <c r="F3" s="13" t="s">
        <v>23</v>
      </c>
    </row>
    <row r="4" spans="2:9" ht="30" customHeight="1">
      <c r="C4" s="5" t="s">
        <v>1</v>
      </c>
      <c r="D4" s="17">
        <f>'1차년도 인건비'!D9</f>
        <v>47500000</v>
      </c>
      <c r="E4" s="21">
        <f>'1차년도 인건비'!G9</f>
        <v>47500000</v>
      </c>
      <c r="F4" s="24">
        <f>D4-E4</f>
        <v>0</v>
      </c>
    </row>
    <row r="5" spans="2:9" ht="30" customHeight="1">
      <c r="C5" s="5" t="s">
        <v>8</v>
      </c>
      <c r="D5" s="17">
        <f>'1차년도 장비재료비'!D26</f>
        <v>1575000</v>
      </c>
      <c r="E5" s="21">
        <f>'1차년도 장비재료비'!H26</f>
        <v>1574055</v>
      </c>
      <c r="F5" s="34">
        <f t="shared" ref="F5:F7" si="0">D5-E5</f>
        <v>945</v>
      </c>
    </row>
    <row r="6" spans="2:9" ht="30" customHeight="1">
      <c r="C6" s="5" t="s">
        <v>9</v>
      </c>
      <c r="D6" s="17">
        <f>'1차년도 연구활동비'!D47</f>
        <v>30425000</v>
      </c>
      <c r="E6" s="21">
        <f>'1차년도 연구활동비'!H47</f>
        <v>30408910</v>
      </c>
      <c r="F6" s="24">
        <f t="shared" si="0"/>
        <v>16090</v>
      </c>
      <c r="H6" s="44"/>
      <c r="I6" s="27"/>
    </row>
    <row r="7" spans="2:9" ht="30" customHeight="1">
      <c r="C7" s="10" t="s">
        <v>3</v>
      </c>
      <c r="D7" s="18"/>
      <c r="E7" s="22"/>
      <c r="F7" s="24">
        <f t="shared" si="0"/>
        <v>0</v>
      </c>
    </row>
    <row r="8" spans="2:9" ht="30" customHeight="1" thickBot="1">
      <c r="B8" t="s">
        <v>7</v>
      </c>
      <c r="C8" s="14" t="s">
        <v>21</v>
      </c>
      <c r="D8" s="25">
        <f>SUM(D4:D7)</f>
        <v>79500000</v>
      </c>
      <c r="E8" s="22">
        <f>SUM(E4:E7)</f>
        <v>79482965</v>
      </c>
      <c r="F8" s="26">
        <f>SUM(F4:F7)</f>
        <v>17035</v>
      </c>
    </row>
    <row r="9" spans="2:9" ht="30" customHeight="1" thickTop="1" thickBot="1">
      <c r="C9" s="11" t="s">
        <v>4</v>
      </c>
      <c r="D9" s="37">
        <f>간접비!D16</f>
        <v>500000</v>
      </c>
      <c r="E9" s="38">
        <f>간접비!H16</f>
        <v>500000</v>
      </c>
      <c r="F9" s="39">
        <f>D9-E9</f>
        <v>0</v>
      </c>
    </row>
    <row r="10" spans="2:9" ht="30" customHeight="1" thickTop="1">
      <c r="C10" s="20" t="s">
        <v>20</v>
      </c>
      <c r="D10" s="12">
        <f>SUM(D8,D9)</f>
        <v>80000000</v>
      </c>
      <c r="E10" s="23">
        <f>SUM(E8:E9)</f>
        <v>79982965</v>
      </c>
      <c r="F10" s="30">
        <f>SUM(F8,F9)</f>
        <v>17035</v>
      </c>
      <c r="G10" s="27"/>
    </row>
    <row r="11" spans="2:9">
      <c r="D11" s="19"/>
    </row>
    <row r="15" spans="2:9">
      <c r="D15" s="27"/>
    </row>
  </sheetData>
  <mergeCells count="1"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  <pageSetUpPr fitToPage="1"/>
  </sheetPr>
  <dimension ref="C2:J32"/>
  <sheetViews>
    <sheetView tabSelected="1" zoomScaleNormal="100" workbookViewId="0">
      <selection activeCell="G11" sqref="G11"/>
    </sheetView>
  </sheetViews>
  <sheetFormatPr defaultRowHeight="16.5"/>
  <cols>
    <col min="3" max="3" width="30.625" customWidth="1"/>
    <col min="4" max="4" width="15.625" customWidth="1"/>
    <col min="5" max="5" width="33.375" customWidth="1"/>
    <col min="6" max="6" width="14.625" customWidth="1"/>
    <col min="7" max="9" width="15.625" customWidth="1"/>
    <col min="12" max="12" width="11" bestFit="1" customWidth="1"/>
  </cols>
  <sheetData>
    <row r="2" spans="3:10" ht="24.95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10" ht="24.95" customHeight="1">
      <c r="C3" s="5" t="s">
        <v>17</v>
      </c>
      <c r="D3" s="9"/>
      <c r="E3" s="6" t="s">
        <v>13</v>
      </c>
      <c r="F3" s="6" t="s">
        <v>14</v>
      </c>
      <c r="G3" s="6" t="s">
        <v>15</v>
      </c>
      <c r="H3" s="6" t="s">
        <v>16</v>
      </c>
      <c r="I3" s="15"/>
    </row>
    <row r="4" spans="3:10" ht="24.95" customHeight="1">
      <c r="C4" s="4" t="s">
        <v>34</v>
      </c>
      <c r="D4" s="9">
        <v>1575000</v>
      </c>
      <c r="E4" s="61"/>
      <c r="F4" s="66"/>
      <c r="G4" s="61"/>
      <c r="H4" s="204">
        <f>SUM(G4:G4)</f>
        <v>0</v>
      </c>
      <c r="I4" s="203">
        <f>D4-H4</f>
        <v>1575000</v>
      </c>
    </row>
    <row r="5" spans="3:10" ht="24.95" customHeight="1">
      <c r="C5" s="4"/>
      <c r="D5" s="9"/>
      <c r="E5" s="35"/>
      <c r="F5" s="35"/>
      <c r="G5" s="35"/>
      <c r="H5" s="35"/>
      <c r="I5" s="31"/>
    </row>
    <row r="6" spans="3:10" ht="24.95" customHeight="1">
      <c r="C6" s="4" t="s">
        <v>35</v>
      </c>
      <c r="D6" s="9"/>
      <c r="E6" s="61" t="s">
        <v>286</v>
      </c>
      <c r="F6" s="66" t="s">
        <v>287</v>
      </c>
      <c r="G6" s="61">
        <v>21290</v>
      </c>
      <c r="H6" s="381">
        <f>SUM(G6:G12)</f>
        <v>1574055</v>
      </c>
      <c r="I6" s="384">
        <f>$D$4-H6</f>
        <v>945</v>
      </c>
      <c r="J6" t="s">
        <v>289</v>
      </c>
    </row>
    <row r="7" spans="3:10" ht="24.95" customHeight="1">
      <c r="C7" s="4"/>
      <c r="D7" s="9"/>
      <c r="E7" s="78" t="s">
        <v>288</v>
      </c>
      <c r="F7" s="66" t="s">
        <v>287</v>
      </c>
      <c r="G7" s="78">
        <v>839300</v>
      </c>
      <c r="H7" s="382"/>
      <c r="I7" s="385"/>
      <c r="J7" t="s">
        <v>289</v>
      </c>
    </row>
    <row r="8" spans="3:10" ht="24.95" customHeight="1">
      <c r="C8" s="4"/>
      <c r="D8" s="9"/>
      <c r="E8" s="78" t="s">
        <v>311</v>
      </c>
      <c r="F8" s="66" t="s">
        <v>312</v>
      </c>
      <c r="G8" s="78">
        <v>487960</v>
      </c>
      <c r="H8" s="382"/>
      <c r="I8" s="385"/>
    </row>
    <row r="9" spans="3:10" ht="24.95" customHeight="1">
      <c r="C9" s="4"/>
      <c r="D9" s="9"/>
      <c r="E9" s="35" t="s">
        <v>313</v>
      </c>
      <c r="F9" s="35" t="s">
        <v>314</v>
      </c>
      <c r="G9" s="35">
        <v>33000</v>
      </c>
      <c r="H9" s="382"/>
      <c r="I9" s="385"/>
    </row>
    <row r="10" spans="3:10" ht="24.95" customHeight="1">
      <c r="C10" s="4"/>
      <c r="D10" s="9"/>
      <c r="E10" s="35" t="s">
        <v>315</v>
      </c>
      <c r="F10" s="33" t="s">
        <v>316</v>
      </c>
      <c r="G10" s="35">
        <v>94490</v>
      </c>
      <c r="H10" s="382"/>
      <c r="I10" s="385"/>
    </row>
    <row r="11" spans="3:10" ht="24.95" customHeight="1">
      <c r="C11" s="4"/>
      <c r="D11" s="9"/>
      <c r="E11" s="78" t="s">
        <v>317</v>
      </c>
      <c r="F11" s="33" t="s">
        <v>318</v>
      </c>
      <c r="G11" s="78">
        <v>10950</v>
      </c>
      <c r="H11" s="382"/>
      <c r="I11" s="385"/>
      <c r="J11" t="s">
        <v>319</v>
      </c>
    </row>
    <row r="12" spans="3:10" ht="24.95" customHeight="1">
      <c r="C12" s="4"/>
      <c r="D12" s="9"/>
      <c r="E12" s="78" t="s">
        <v>320</v>
      </c>
      <c r="F12" s="33" t="s">
        <v>321</v>
      </c>
      <c r="G12" s="78">
        <v>87065</v>
      </c>
      <c r="H12" s="383"/>
      <c r="I12" s="386"/>
    </row>
    <row r="13" spans="3:10" ht="24.95" customHeight="1">
      <c r="C13" s="4"/>
      <c r="D13" s="9"/>
      <c r="E13" s="78"/>
      <c r="F13" s="33"/>
      <c r="G13" s="78"/>
      <c r="H13" s="205"/>
      <c r="I13" s="206"/>
    </row>
    <row r="14" spans="3:10" ht="24.95" customHeight="1">
      <c r="C14" s="4"/>
      <c r="D14" s="9"/>
      <c r="E14" s="78"/>
      <c r="F14" s="33"/>
      <c r="G14" s="78"/>
      <c r="H14" s="205"/>
      <c r="I14" s="206"/>
    </row>
    <row r="15" spans="3:10" ht="24.95" customHeight="1">
      <c r="C15" s="4" t="s">
        <v>36</v>
      </c>
      <c r="D15" s="9"/>
      <c r="E15" s="78"/>
      <c r="F15" s="33"/>
      <c r="G15" s="78"/>
      <c r="H15" s="78">
        <f>SUM(G15:G22)</f>
        <v>0</v>
      </c>
      <c r="I15" s="31">
        <f>D15-H15</f>
        <v>0</v>
      </c>
    </row>
    <row r="16" spans="3:10" ht="24.95" customHeight="1">
      <c r="C16" s="4"/>
      <c r="D16" s="72"/>
      <c r="E16" s="75"/>
      <c r="F16" s="33"/>
      <c r="G16" s="75"/>
      <c r="H16" s="75"/>
      <c r="I16" s="31">
        <f>D16</f>
        <v>0</v>
      </c>
    </row>
    <row r="17" spans="3:9" ht="24.95" customHeight="1">
      <c r="C17" s="4"/>
      <c r="D17" s="72"/>
      <c r="E17" s="78"/>
      <c r="F17" s="33"/>
      <c r="G17" s="78"/>
      <c r="H17" s="78"/>
      <c r="I17" s="31"/>
    </row>
    <row r="18" spans="3:9" ht="24.95" customHeight="1">
      <c r="C18" s="4"/>
      <c r="D18" s="72"/>
      <c r="E18" s="78"/>
      <c r="F18" s="33"/>
      <c r="G18" s="78"/>
      <c r="H18" s="78"/>
      <c r="I18" s="31"/>
    </row>
    <row r="19" spans="3:9" ht="24.95" customHeight="1">
      <c r="C19" s="4"/>
      <c r="D19" s="72"/>
      <c r="E19" s="78"/>
      <c r="F19" s="33"/>
      <c r="G19" s="78"/>
      <c r="H19" s="78"/>
      <c r="I19" s="31"/>
    </row>
    <row r="20" spans="3:9" ht="24.95" customHeight="1">
      <c r="C20" s="4"/>
      <c r="D20" s="72"/>
      <c r="E20" s="78"/>
      <c r="F20" s="33"/>
      <c r="G20" s="78"/>
      <c r="H20" s="78"/>
      <c r="I20" s="31"/>
    </row>
    <row r="21" spans="3:9" ht="24.95" customHeight="1">
      <c r="C21" s="4"/>
      <c r="D21" s="72"/>
      <c r="E21" s="78"/>
      <c r="F21" s="33"/>
      <c r="G21" s="78"/>
      <c r="H21" s="78"/>
      <c r="I21" s="31"/>
    </row>
    <row r="22" spans="3:9" ht="24.95" customHeight="1">
      <c r="C22" s="4"/>
      <c r="D22" s="72"/>
      <c r="E22" s="78"/>
      <c r="F22" s="33"/>
      <c r="G22" s="78"/>
      <c r="H22" s="78"/>
      <c r="I22" s="31"/>
    </row>
    <row r="23" spans="3:9" ht="24.95" customHeight="1">
      <c r="C23" s="4" t="s">
        <v>41</v>
      </c>
      <c r="D23" s="72"/>
      <c r="E23" s="78"/>
      <c r="F23" s="33"/>
      <c r="G23" s="78"/>
      <c r="H23" s="78"/>
      <c r="I23" s="31">
        <f>D23</f>
        <v>0</v>
      </c>
    </row>
    <row r="24" spans="3:9" ht="24.95" customHeight="1">
      <c r="C24" s="4"/>
      <c r="D24" s="83"/>
      <c r="E24" s="78"/>
      <c r="F24" s="33"/>
      <c r="G24" s="61"/>
      <c r="H24" s="78"/>
      <c r="I24" s="32">
        <f>D24</f>
        <v>0</v>
      </c>
    </row>
    <row r="25" spans="3:9" ht="24.95" customHeight="1">
      <c r="C25" s="4"/>
      <c r="D25" s="9"/>
      <c r="E25" s="35"/>
      <c r="F25" s="35"/>
      <c r="G25" s="35"/>
      <c r="H25" s="35"/>
      <c r="I25" s="42"/>
    </row>
    <row r="26" spans="3:9" ht="24.95" customHeight="1">
      <c r="C26" s="3" t="s">
        <v>18</v>
      </c>
      <c r="D26" s="9">
        <f>SUM(D4:D25)</f>
        <v>1575000</v>
      </c>
      <c r="E26" s="6"/>
      <c r="F26" s="6"/>
      <c r="G26" s="7"/>
      <c r="H26" s="6">
        <f>SUM(H4:H25)</f>
        <v>1574055</v>
      </c>
      <c r="I26" s="42">
        <f>SUM(I4:I25)</f>
        <v>1575945</v>
      </c>
    </row>
    <row r="27" spans="3:9">
      <c r="I27" s="1"/>
    </row>
    <row r="28" spans="3:9">
      <c r="I28" s="2"/>
    </row>
    <row r="29" spans="3:9">
      <c r="H29" s="27"/>
      <c r="I29" s="1"/>
    </row>
    <row r="30" spans="3:9">
      <c r="G30" s="27"/>
      <c r="H30" s="27"/>
      <c r="I30" s="28"/>
    </row>
    <row r="31" spans="3:9">
      <c r="F31" s="27"/>
      <c r="I31" s="1"/>
    </row>
    <row r="32" spans="3:9">
      <c r="H32" s="27"/>
    </row>
  </sheetData>
  <mergeCells count="3">
    <mergeCell ref="E2:H2"/>
    <mergeCell ref="H6:H12"/>
    <mergeCell ref="I6:I12"/>
  </mergeCells>
  <phoneticPr fontId="1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C2:L52"/>
  <sheetViews>
    <sheetView topLeftCell="A31" zoomScaleNormal="100" workbookViewId="0">
      <selection activeCell="G43" activeCellId="1" sqref="G42 G43"/>
    </sheetView>
  </sheetViews>
  <sheetFormatPr defaultRowHeight="16.5"/>
  <cols>
    <col min="3" max="3" width="30.625" customWidth="1"/>
    <col min="4" max="4" width="15.625" customWidth="1"/>
    <col min="5" max="5" width="41.875" customWidth="1"/>
    <col min="6" max="6" width="12.625" customWidth="1"/>
    <col min="7" max="7" width="15.625" style="262" customWidth="1"/>
    <col min="8" max="9" width="15.625" customWidth="1"/>
    <col min="10" max="10" width="16.125" bestFit="1" customWidth="1"/>
    <col min="12" max="12" width="11.375" bestFit="1" customWidth="1"/>
  </cols>
  <sheetData>
    <row r="2" spans="3:12" ht="24.95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12" ht="24.95" customHeight="1">
      <c r="C3" s="5" t="s">
        <v>26</v>
      </c>
      <c r="D3" s="9"/>
      <c r="E3" s="6" t="s">
        <v>13</v>
      </c>
      <c r="F3" s="6" t="s">
        <v>14</v>
      </c>
      <c r="G3" s="259" t="s">
        <v>15</v>
      </c>
      <c r="H3" s="6" t="s">
        <v>16</v>
      </c>
      <c r="I3" s="15"/>
    </row>
    <row r="4" spans="3:12" ht="24.95" customHeight="1">
      <c r="C4" s="4" t="s">
        <v>11</v>
      </c>
      <c r="D4" s="9">
        <v>30425000</v>
      </c>
      <c r="E4" s="61" t="s">
        <v>260</v>
      </c>
      <c r="F4" s="66" t="s">
        <v>261</v>
      </c>
      <c r="G4" s="260">
        <v>89300</v>
      </c>
      <c r="H4" s="381">
        <f>SUM(G4:G28)</f>
        <v>530370</v>
      </c>
      <c r="I4" s="392">
        <f>D4-H4</f>
        <v>29894630</v>
      </c>
      <c r="J4" t="s">
        <v>262</v>
      </c>
      <c r="L4" s="27"/>
    </row>
    <row r="5" spans="3:12" ht="24.95" customHeight="1">
      <c r="C5" s="4"/>
      <c r="D5" s="9"/>
      <c r="E5" s="61" t="s">
        <v>263</v>
      </c>
      <c r="F5" s="66" t="s">
        <v>264</v>
      </c>
      <c r="G5" s="260">
        <v>10880</v>
      </c>
      <c r="H5" s="382"/>
      <c r="I5" s="393"/>
      <c r="J5" t="s">
        <v>262</v>
      </c>
      <c r="L5" s="27"/>
    </row>
    <row r="6" spans="3:12" ht="24.95" customHeight="1">
      <c r="C6" s="4"/>
      <c r="D6" s="9"/>
      <c r="E6" s="61" t="s">
        <v>276</v>
      </c>
      <c r="F6" s="66" t="s">
        <v>277</v>
      </c>
      <c r="G6" s="260">
        <v>32060</v>
      </c>
      <c r="H6" s="382"/>
      <c r="I6" s="393"/>
      <c r="J6" t="s">
        <v>262</v>
      </c>
    </row>
    <row r="7" spans="3:12" ht="24.95" customHeight="1">
      <c r="C7" s="4"/>
      <c r="D7" s="9"/>
      <c r="E7" s="61" t="s">
        <v>290</v>
      </c>
      <c r="F7" s="66" t="s">
        <v>291</v>
      </c>
      <c r="G7" s="260">
        <v>30780</v>
      </c>
      <c r="H7" s="382"/>
      <c r="I7" s="393"/>
      <c r="J7" t="s">
        <v>262</v>
      </c>
    </row>
    <row r="8" spans="3:12" ht="24.95" customHeight="1">
      <c r="C8" s="4"/>
      <c r="D8" s="9"/>
      <c r="E8" s="61" t="s">
        <v>295</v>
      </c>
      <c r="F8" s="66" t="s">
        <v>296</v>
      </c>
      <c r="G8" s="260">
        <v>57760</v>
      </c>
      <c r="H8" s="382"/>
      <c r="I8" s="393"/>
      <c r="J8" t="s">
        <v>262</v>
      </c>
    </row>
    <row r="9" spans="3:12" ht="24.95" customHeight="1">
      <c r="C9" s="4"/>
      <c r="D9" s="9"/>
      <c r="E9" s="61" t="s">
        <v>297</v>
      </c>
      <c r="F9" s="66" t="s">
        <v>296</v>
      </c>
      <c r="G9" s="260">
        <v>52620</v>
      </c>
      <c r="H9" s="382"/>
      <c r="I9" s="393"/>
      <c r="J9" t="s">
        <v>262</v>
      </c>
    </row>
    <row r="10" spans="3:12" ht="24.95" customHeight="1">
      <c r="C10" s="4"/>
      <c r="D10" s="9"/>
      <c r="E10" s="61" t="s">
        <v>301</v>
      </c>
      <c r="F10" s="66" t="s">
        <v>302</v>
      </c>
      <c r="G10" s="260">
        <v>54790</v>
      </c>
      <c r="H10" s="382"/>
      <c r="I10" s="393"/>
      <c r="J10" t="s">
        <v>262</v>
      </c>
    </row>
    <row r="11" spans="3:12" ht="24.95" customHeight="1">
      <c r="C11" s="4"/>
      <c r="D11" s="9"/>
      <c r="E11" s="61" t="s">
        <v>305</v>
      </c>
      <c r="F11" s="66" t="s">
        <v>306</v>
      </c>
      <c r="G11" s="260">
        <v>11660</v>
      </c>
      <c r="H11" s="382"/>
      <c r="I11" s="393"/>
      <c r="J11" t="s">
        <v>262</v>
      </c>
    </row>
    <row r="12" spans="3:12" ht="24.95" customHeight="1">
      <c r="C12" s="4"/>
      <c r="D12" s="9"/>
      <c r="E12" s="61" t="s">
        <v>307</v>
      </c>
      <c r="F12" s="66" t="s">
        <v>306</v>
      </c>
      <c r="G12" s="260">
        <v>46620</v>
      </c>
      <c r="H12" s="382"/>
      <c r="I12" s="393"/>
      <c r="J12" t="s">
        <v>262</v>
      </c>
    </row>
    <row r="13" spans="3:12" ht="24.95" customHeight="1">
      <c r="C13" s="4"/>
      <c r="D13" s="9"/>
      <c r="E13" s="61"/>
      <c r="F13" s="66"/>
      <c r="G13" s="260"/>
      <c r="H13" s="382"/>
      <c r="I13" s="393"/>
    </row>
    <row r="14" spans="3:12" ht="24.95" customHeight="1">
      <c r="C14" s="4"/>
      <c r="D14" s="9"/>
      <c r="E14" s="61"/>
      <c r="F14" s="66"/>
      <c r="G14" s="260"/>
      <c r="H14" s="382"/>
      <c r="I14" s="393"/>
    </row>
    <row r="15" spans="3:12" ht="24.95" customHeight="1">
      <c r="C15" s="4"/>
      <c r="D15" s="9"/>
      <c r="E15" s="61"/>
      <c r="F15" s="66"/>
      <c r="G15" s="260"/>
      <c r="H15" s="382"/>
      <c r="I15" s="393"/>
    </row>
    <row r="16" spans="3:12" ht="24.95" customHeight="1">
      <c r="C16" s="4"/>
      <c r="D16" s="9"/>
      <c r="E16" s="61"/>
      <c r="F16" s="66"/>
      <c r="G16" s="260"/>
      <c r="H16" s="382"/>
      <c r="I16" s="393"/>
    </row>
    <row r="17" spans="3:11" ht="24.95" customHeight="1">
      <c r="C17" s="4"/>
      <c r="D17" s="9"/>
      <c r="E17" s="61"/>
      <c r="F17" s="66"/>
      <c r="G17" s="260"/>
      <c r="H17" s="382"/>
      <c r="I17" s="393"/>
    </row>
    <row r="18" spans="3:11" ht="24.95" customHeight="1">
      <c r="C18" s="4"/>
      <c r="D18" s="9"/>
      <c r="E18" s="61"/>
      <c r="F18" s="66"/>
      <c r="G18" s="260"/>
      <c r="H18" s="382"/>
      <c r="I18" s="393"/>
    </row>
    <row r="19" spans="3:11" ht="24.95" customHeight="1">
      <c r="C19" s="4"/>
      <c r="D19" s="9"/>
      <c r="E19" s="273"/>
      <c r="F19" s="273"/>
      <c r="G19" s="274"/>
      <c r="H19" s="382"/>
      <c r="I19" s="393"/>
    </row>
    <row r="20" spans="3:11" ht="24.95" customHeight="1">
      <c r="C20" s="4" t="s">
        <v>258</v>
      </c>
      <c r="D20" s="9"/>
      <c r="E20" s="61"/>
      <c r="F20" s="66"/>
      <c r="G20" s="260"/>
      <c r="H20" s="382"/>
      <c r="I20" s="393"/>
    </row>
    <row r="21" spans="3:11" ht="24.95" customHeight="1">
      <c r="C21" s="4"/>
      <c r="D21" s="9"/>
      <c r="E21" s="61"/>
      <c r="F21" s="66"/>
      <c r="G21" s="260"/>
      <c r="H21" s="382"/>
      <c r="I21" s="393"/>
    </row>
    <row r="22" spans="3:11" ht="24.95" customHeight="1">
      <c r="C22" s="4"/>
      <c r="D22" s="9"/>
      <c r="E22" s="61"/>
      <c r="F22" s="66"/>
      <c r="G22" s="260"/>
      <c r="H22" s="382"/>
      <c r="I22" s="393"/>
    </row>
    <row r="23" spans="3:11" ht="24.95" customHeight="1">
      <c r="C23" s="4" t="s">
        <v>259</v>
      </c>
      <c r="D23" s="9"/>
      <c r="E23" s="61" t="s">
        <v>273</v>
      </c>
      <c r="F23" s="66" t="s">
        <v>261</v>
      </c>
      <c r="G23" s="260">
        <v>43300</v>
      </c>
      <c r="H23" s="382"/>
      <c r="I23" s="393"/>
      <c r="J23" t="s">
        <v>272</v>
      </c>
    </row>
    <row r="24" spans="3:11" ht="24.95" customHeight="1">
      <c r="C24" s="4"/>
      <c r="D24" s="9"/>
      <c r="E24" s="61" t="s">
        <v>274</v>
      </c>
      <c r="F24" s="66" t="s">
        <v>275</v>
      </c>
      <c r="G24" s="260">
        <f>40000+5600</f>
        <v>45600</v>
      </c>
      <c r="H24" s="382"/>
      <c r="I24" s="393"/>
      <c r="J24" t="s">
        <v>235</v>
      </c>
    </row>
    <row r="25" spans="3:11" ht="24.95" customHeight="1">
      <c r="C25" s="4"/>
      <c r="D25" s="9"/>
      <c r="E25" s="61" t="s">
        <v>270</v>
      </c>
      <c r="F25" s="66" t="s">
        <v>271</v>
      </c>
      <c r="G25" s="260">
        <v>55000</v>
      </c>
      <c r="H25" s="382"/>
      <c r="I25" s="393"/>
      <c r="J25" t="s">
        <v>235</v>
      </c>
    </row>
    <row r="26" spans="3:11" ht="24.95" customHeight="1">
      <c r="C26" s="4"/>
      <c r="D26" s="9"/>
      <c r="E26" s="61"/>
      <c r="F26" s="66"/>
      <c r="G26" s="260"/>
      <c r="H26" s="383"/>
      <c r="I26" s="394"/>
    </row>
    <row r="27" spans="3:11" ht="24.95" customHeight="1">
      <c r="C27" s="4" t="s">
        <v>30</v>
      </c>
      <c r="D27" s="9"/>
      <c r="E27" s="6"/>
      <c r="F27" s="66"/>
      <c r="G27" s="260"/>
      <c r="H27" s="40">
        <f>SUM(G27:G28)</f>
        <v>0</v>
      </c>
      <c r="I27" s="41">
        <f>D27-H27</f>
        <v>0</v>
      </c>
      <c r="K27" s="27"/>
    </row>
    <row r="28" spans="3:11" ht="24.95" customHeight="1">
      <c r="C28" s="4"/>
      <c r="D28" s="9"/>
      <c r="E28" s="35"/>
      <c r="F28" s="35"/>
      <c r="G28" s="260"/>
      <c r="H28" s="67"/>
      <c r="I28" s="68"/>
    </row>
    <row r="29" spans="3:11" ht="24.95" customHeight="1">
      <c r="C29" s="4" t="s">
        <v>83</v>
      </c>
      <c r="D29" s="9"/>
      <c r="E29" s="70" t="s">
        <v>266</v>
      </c>
      <c r="F29" s="66"/>
      <c r="G29" s="260">
        <v>83540</v>
      </c>
      <c r="H29" s="67">
        <f>G29</f>
        <v>83540</v>
      </c>
      <c r="I29" s="68">
        <f>D29-H29</f>
        <v>-83540</v>
      </c>
      <c r="J29" t="s">
        <v>265</v>
      </c>
    </row>
    <row r="30" spans="3:11" ht="24.95" customHeight="1">
      <c r="C30" s="4"/>
      <c r="D30" s="9"/>
      <c r="E30" s="35" t="s">
        <v>267</v>
      </c>
      <c r="F30" s="35" t="s">
        <v>268</v>
      </c>
      <c r="G30" s="260">
        <v>27000</v>
      </c>
      <c r="H30" s="47"/>
      <c r="I30" s="48"/>
      <c r="J30" t="s">
        <v>269</v>
      </c>
    </row>
    <row r="31" spans="3:11" ht="24.95" customHeight="1">
      <c r="C31" s="4" t="s">
        <v>31</v>
      </c>
      <c r="D31" s="9"/>
      <c r="E31" s="35"/>
      <c r="F31" s="35"/>
      <c r="G31" s="260"/>
      <c r="H31" s="53"/>
      <c r="I31" s="54">
        <f>D31-G31</f>
        <v>0</v>
      </c>
    </row>
    <row r="32" spans="3:11" ht="24.95" customHeight="1">
      <c r="C32" s="4"/>
      <c r="D32" s="9"/>
      <c r="E32" s="78"/>
      <c r="F32" s="78"/>
      <c r="G32" s="260"/>
      <c r="H32" s="79"/>
      <c r="I32" s="80"/>
    </row>
    <row r="33" spans="3:12" ht="24.95" customHeight="1">
      <c r="C33" s="4" t="s">
        <v>42</v>
      </c>
      <c r="D33" s="9"/>
      <c r="E33" s="78"/>
      <c r="F33" s="66"/>
      <c r="G33" s="260"/>
      <c r="H33" s="79">
        <f>SUM(G33:G34)</f>
        <v>0</v>
      </c>
      <c r="I33" s="80">
        <f>D33-H33</f>
        <v>0</v>
      </c>
    </row>
    <row r="34" spans="3:12" ht="24.95" customHeight="1">
      <c r="C34" s="4"/>
      <c r="D34" s="9"/>
      <c r="E34" s="35"/>
      <c r="F34" s="35"/>
      <c r="G34" s="260"/>
      <c r="H34" s="56"/>
      <c r="I34" s="57"/>
    </row>
    <row r="35" spans="3:12" ht="24.95" customHeight="1">
      <c r="C35" s="4" t="s">
        <v>180</v>
      </c>
      <c r="D35" s="9"/>
      <c r="E35" s="61" t="s">
        <v>283</v>
      </c>
      <c r="F35" s="66" t="s">
        <v>284</v>
      </c>
      <c r="G35" s="260">
        <v>250000</v>
      </c>
      <c r="H35" s="89">
        <f>SUM(G35:G36)</f>
        <v>250000</v>
      </c>
      <c r="I35" s="388"/>
      <c r="J35" t="s">
        <v>285</v>
      </c>
    </row>
    <row r="36" spans="3:12" ht="24.95" customHeight="1">
      <c r="C36" s="4"/>
      <c r="D36" s="9"/>
      <c r="E36" s="61"/>
      <c r="F36" s="66"/>
      <c r="G36" s="260"/>
      <c r="H36" s="90"/>
      <c r="I36" s="389"/>
    </row>
    <row r="37" spans="3:12" ht="24.95" customHeight="1">
      <c r="C37" s="4" t="s">
        <v>33</v>
      </c>
      <c r="D37" s="9"/>
      <c r="E37" s="61"/>
      <c r="F37" s="66"/>
      <c r="G37" s="260"/>
      <c r="H37" s="61">
        <f>SUM(G37:G38)</f>
        <v>0</v>
      </c>
      <c r="I37" s="50">
        <f>D37-H37</f>
        <v>0</v>
      </c>
    </row>
    <row r="38" spans="3:12" ht="24.95" customHeight="1">
      <c r="C38" s="4"/>
      <c r="D38" s="9"/>
      <c r="E38" s="61"/>
      <c r="F38" s="61"/>
      <c r="G38" s="260"/>
      <c r="H38" s="65"/>
      <c r="I38" s="59"/>
      <c r="J38" s="61"/>
    </row>
    <row r="39" spans="3:12" ht="24.95" customHeight="1">
      <c r="C39" s="4" t="s">
        <v>32</v>
      </c>
      <c r="D39" s="9"/>
      <c r="E39" s="61"/>
      <c r="F39" s="66"/>
      <c r="G39" s="260"/>
      <c r="H39" s="390">
        <f>SUM(G39:G40)</f>
        <v>0</v>
      </c>
      <c r="I39" s="387">
        <f>D39-H39</f>
        <v>0</v>
      </c>
    </row>
    <row r="40" spans="3:12" ht="24.95" customHeight="1">
      <c r="C40" s="4"/>
      <c r="D40" s="9"/>
      <c r="E40" s="61"/>
      <c r="F40" s="66"/>
      <c r="G40" s="260"/>
      <c r="H40" s="391"/>
      <c r="I40" s="389"/>
    </row>
    <row r="41" spans="3:12" ht="24.95" customHeight="1">
      <c r="C41" s="4" t="s">
        <v>19</v>
      </c>
      <c r="D41" s="9"/>
      <c r="E41" s="61" t="s">
        <v>280</v>
      </c>
      <c r="F41" s="66" t="s">
        <v>281</v>
      </c>
      <c r="G41" s="260">
        <v>12000000</v>
      </c>
      <c r="H41" s="88">
        <f>SUM(G41:G42)</f>
        <v>17225000</v>
      </c>
      <c r="I41" s="387">
        <f>D41-H41</f>
        <v>-17225000</v>
      </c>
      <c r="J41" t="s">
        <v>282</v>
      </c>
      <c r="L41" s="27"/>
    </row>
    <row r="42" spans="3:12" ht="24.95" customHeight="1">
      <c r="C42" s="4"/>
      <c r="D42" s="9"/>
      <c r="E42" s="61" t="s">
        <v>292</v>
      </c>
      <c r="F42" s="66" t="s">
        <v>293</v>
      </c>
      <c r="G42" s="260">
        <v>5225000</v>
      </c>
      <c r="H42" s="89"/>
      <c r="I42" s="388"/>
      <c r="J42" t="s">
        <v>294</v>
      </c>
      <c r="L42" s="27"/>
    </row>
    <row r="43" spans="3:12" ht="24.95" customHeight="1">
      <c r="C43" s="4" t="s">
        <v>46</v>
      </c>
      <c r="D43" s="9"/>
      <c r="E43" s="61" t="s">
        <v>298</v>
      </c>
      <c r="F43" s="62" t="s">
        <v>299</v>
      </c>
      <c r="G43" s="260">
        <v>7700000</v>
      </c>
      <c r="H43" s="61">
        <f>G43</f>
        <v>7700000</v>
      </c>
      <c r="I43" s="50">
        <f>D43-H43</f>
        <v>-7700000</v>
      </c>
      <c r="L43" s="27"/>
    </row>
    <row r="44" spans="3:12" ht="24.95" customHeight="1">
      <c r="C44" s="4"/>
      <c r="D44" s="71"/>
      <c r="E44" s="61" t="s">
        <v>300</v>
      </c>
      <c r="F44" s="33" t="s">
        <v>299</v>
      </c>
      <c r="G44" s="259">
        <v>4620000</v>
      </c>
      <c r="H44" s="61">
        <f>G44</f>
        <v>4620000</v>
      </c>
      <c r="I44" s="50">
        <f>D44-H44</f>
        <v>-4620000</v>
      </c>
      <c r="L44" s="27"/>
    </row>
    <row r="45" spans="3:12" ht="24.95" customHeight="1">
      <c r="C45" s="4" t="s">
        <v>47</v>
      </c>
      <c r="D45" s="83"/>
      <c r="E45" s="78"/>
      <c r="F45" s="78"/>
      <c r="G45" s="259"/>
      <c r="H45" s="81"/>
      <c r="I45" s="82">
        <f>D45</f>
        <v>0</v>
      </c>
      <c r="L45" s="27"/>
    </row>
    <row r="46" spans="3:12" ht="24.95" customHeight="1">
      <c r="C46" s="4"/>
      <c r="D46" s="9"/>
      <c r="E46" s="61"/>
      <c r="F46" s="62"/>
      <c r="G46" s="260"/>
      <c r="H46" s="63"/>
      <c r="I46" s="52"/>
      <c r="L46" s="27"/>
    </row>
    <row r="47" spans="3:12" ht="24.95" customHeight="1">
      <c r="C47" s="3" t="s">
        <v>18</v>
      </c>
      <c r="D47" s="9">
        <f>SUM(D3:D46)</f>
        <v>30425000</v>
      </c>
      <c r="E47" s="61"/>
      <c r="F47" s="61"/>
      <c r="G47" s="261"/>
      <c r="H47" s="61">
        <f>SUM(H4:H46)</f>
        <v>30408910</v>
      </c>
      <c r="I47" s="43">
        <f>SUM(I4:I46)</f>
        <v>266090</v>
      </c>
      <c r="L47" s="27"/>
    </row>
    <row r="48" spans="3:12">
      <c r="I48" s="1"/>
    </row>
    <row r="49" spans="8:9">
      <c r="H49" s="27"/>
      <c r="I49" s="2"/>
    </row>
    <row r="50" spans="8:9">
      <c r="H50" s="27"/>
      <c r="I50" s="1"/>
    </row>
    <row r="51" spans="8:9">
      <c r="H51" s="27"/>
      <c r="I51" s="1"/>
    </row>
    <row r="52" spans="8:9">
      <c r="I52" s="1"/>
    </row>
  </sheetData>
  <mergeCells count="7">
    <mergeCell ref="I41:I42"/>
    <mergeCell ref="I35:I36"/>
    <mergeCell ref="E2:H2"/>
    <mergeCell ref="H39:H40"/>
    <mergeCell ref="I39:I40"/>
    <mergeCell ref="H4:H26"/>
    <mergeCell ref="I4:I26"/>
  </mergeCells>
  <phoneticPr fontId="1" type="noConversion"/>
  <pageMargins left="0.25" right="0.25" top="0.75" bottom="0.75" header="0.3" footer="0.3"/>
  <pageSetup paperSize="9"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C1:Y24"/>
  <sheetViews>
    <sheetView topLeftCell="B1" workbookViewId="0">
      <selection activeCell="H9" sqref="H9"/>
    </sheetView>
  </sheetViews>
  <sheetFormatPr defaultRowHeight="16.5"/>
  <cols>
    <col min="3" max="3" width="30.625" customWidth="1"/>
    <col min="4" max="4" width="15.625" customWidth="1"/>
    <col min="5" max="5" width="17.625" customWidth="1"/>
    <col min="6" max="6" width="15.75" customWidth="1"/>
    <col min="7" max="7" width="15.625" customWidth="1"/>
    <col min="8" max="8" width="17.875" customWidth="1"/>
    <col min="9" max="11" width="15.625" customWidth="1"/>
    <col min="12" max="12" width="13.375" customWidth="1"/>
    <col min="13" max="13" width="7.125" bestFit="1" customWidth="1"/>
    <col min="14" max="14" width="10.5" bestFit="1" customWidth="1"/>
    <col min="15" max="15" width="12.125" customWidth="1"/>
    <col min="16" max="16" width="11.5" customWidth="1"/>
    <col min="18" max="18" width="12.375" bestFit="1" customWidth="1"/>
    <col min="19" max="21" width="13" bestFit="1" customWidth="1"/>
    <col min="22" max="22" width="15.5" bestFit="1" customWidth="1"/>
    <col min="25" max="25" width="12.75" bestFit="1" customWidth="1"/>
  </cols>
  <sheetData>
    <row r="1" spans="3:25" ht="21" customHeight="1">
      <c r="C1" t="s">
        <v>48</v>
      </c>
      <c r="D1" t="s">
        <v>49</v>
      </c>
    </row>
    <row r="2" spans="3:25" ht="24.95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25" ht="24.95" customHeight="1">
      <c r="C3" s="5" t="s">
        <v>24</v>
      </c>
      <c r="D3" s="9"/>
      <c r="E3" s="6" t="s">
        <v>13</v>
      </c>
      <c r="F3" s="6" t="s">
        <v>14</v>
      </c>
      <c r="G3" s="6" t="s">
        <v>15</v>
      </c>
      <c r="H3" s="6" t="s">
        <v>16</v>
      </c>
      <c r="I3" s="15"/>
    </row>
    <row r="4" spans="3:25" ht="24.95" customHeight="1">
      <c r="C4" s="4" t="s">
        <v>25</v>
      </c>
      <c r="D4" s="9"/>
      <c r="E4" s="6" t="s">
        <v>278</v>
      </c>
      <c r="F4" s="33" t="s">
        <v>279</v>
      </c>
      <c r="G4" s="6">
        <v>28500000</v>
      </c>
      <c r="H4" s="395">
        <f>SUM(G4:G8)</f>
        <v>47500000</v>
      </c>
      <c r="I4" s="398">
        <f>D9-H4</f>
        <v>0</v>
      </c>
      <c r="N4" s="60"/>
    </row>
    <row r="5" spans="3:25" ht="24.95" customHeight="1">
      <c r="C5" s="4"/>
      <c r="D5" s="9"/>
      <c r="E5" s="78" t="s">
        <v>308</v>
      </c>
      <c r="F5" s="33" t="s">
        <v>309</v>
      </c>
      <c r="G5" s="78">
        <v>19000000</v>
      </c>
      <c r="H5" s="396"/>
      <c r="I5" s="399"/>
      <c r="N5" s="60"/>
    </row>
    <row r="6" spans="3:25" ht="24.95" customHeight="1">
      <c r="C6" s="4"/>
      <c r="D6" s="9"/>
      <c r="E6" s="78"/>
      <c r="F6" s="33"/>
      <c r="G6" s="35"/>
      <c r="H6" s="397"/>
      <c r="I6" s="397"/>
    </row>
    <row r="7" spans="3:25" ht="24.95" customHeight="1">
      <c r="C7" s="4"/>
      <c r="D7" s="9"/>
      <c r="E7" s="35"/>
      <c r="F7" s="33"/>
      <c r="G7" s="35"/>
      <c r="H7" s="78"/>
      <c r="I7" s="58"/>
    </row>
    <row r="8" spans="3:25" ht="24.95" customHeight="1">
      <c r="C8" s="4"/>
      <c r="D8" s="9"/>
      <c r="E8" s="35"/>
      <c r="F8" s="35"/>
      <c r="G8" s="35"/>
      <c r="H8" s="45"/>
      <c r="I8" s="46"/>
    </row>
    <row r="9" spans="3:25" ht="24.95" customHeight="1">
      <c r="C9" s="3" t="s">
        <v>18</v>
      </c>
      <c r="D9" s="9">
        <v>47500000</v>
      </c>
      <c r="E9" s="6"/>
      <c r="F9" s="6"/>
      <c r="G9" s="35">
        <f>SUM(G4:G8)</f>
        <v>47500000</v>
      </c>
      <c r="H9" s="35">
        <f>H4+H7+H8</f>
        <v>47500000</v>
      </c>
      <c r="I9" s="36">
        <f>D9-H9</f>
        <v>0</v>
      </c>
    </row>
    <row r="10" spans="3:25" ht="17.25" thickBot="1">
      <c r="H10" s="27"/>
      <c r="I10" s="1"/>
      <c r="U10" s="207"/>
      <c r="V10" s="207"/>
    </row>
    <row r="11" spans="3:25" ht="16.5" customHeight="1">
      <c r="C11" s="290" t="s">
        <v>51</v>
      </c>
      <c r="D11" s="292" t="s">
        <v>52</v>
      </c>
      <c r="E11" s="292" t="s">
        <v>53</v>
      </c>
      <c r="F11" s="93" t="s">
        <v>54</v>
      </c>
      <c r="G11" s="93" t="s">
        <v>55</v>
      </c>
      <c r="H11" s="93" t="s">
        <v>56</v>
      </c>
      <c r="I11" s="294" t="s">
        <v>57</v>
      </c>
      <c r="J11" s="295"/>
      <c r="K11" s="296"/>
      <c r="M11" s="265" t="s">
        <v>52</v>
      </c>
      <c r="N11" s="265" t="s">
        <v>53</v>
      </c>
      <c r="O11" s="263" t="s">
        <v>54</v>
      </c>
      <c r="P11" s="263" t="s">
        <v>55</v>
      </c>
      <c r="Q11" s="263" t="s">
        <v>56</v>
      </c>
      <c r="R11" s="266"/>
      <c r="S11" s="267"/>
      <c r="T11" s="265" t="s">
        <v>52</v>
      </c>
      <c r="U11" s="265" t="s">
        <v>53</v>
      </c>
      <c r="V11" s="271" t="s">
        <v>54</v>
      </c>
      <c r="W11" s="271" t="s">
        <v>55</v>
      </c>
      <c r="X11" s="271" t="s">
        <v>56</v>
      </c>
      <c r="Y11" s="266"/>
    </row>
    <row r="12" spans="3:25">
      <c r="C12" s="291"/>
      <c r="D12" s="293"/>
      <c r="E12" s="293"/>
      <c r="F12" s="94" t="s">
        <v>58</v>
      </c>
      <c r="G12" s="94" t="s">
        <v>59</v>
      </c>
      <c r="H12" s="94" t="s">
        <v>60</v>
      </c>
      <c r="I12" s="95" t="s">
        <v>61</v>
      </c>
      <c r="J12" s="95" t="s">
        <v>62</v>
      </c>
      <c r="K12" s="96" t="s">
        <v>63</v>
      </c>
      <c r="M12" s="268"/>
      <c r="N12" s="268"/>
      <c r="O12" s="264"/>
      <c r="P12" s="264"/>
      <c r="Q12" s="264"/>
      <c r="R12" s="95"/>
      <c r="S12" s="95"/>
      <c r="T12" s="268"/>
      <c r="U12" s="268"/>
      <c r="V12" s="272"/>
      <c r="W12" s="272"/>
      <c r="X12" s="272"/>
      <c r="Y12" s="95"/>
    </row>
    <row r="13" spans="3:25" ht="20.100000000000001" customHeight="1">
      <c r="C13" s="297"/>
      <c r="D13" s="97" t="s">
        <v>235</v>
      </c>
      <c r="E13" s="97" t="s">
        <v>236</v>
      </c>
      <c r="F13" s="97">
        <v>80000</v>
      </c>
      <c r="G13" s="97">
        <v>10</v>
      </c>
      <c r="H13" s="97">
        <v>10</v>
      </c>
      <c r="I13" s="97">
        <f>F13/12*G13*H13/100</f>
        <v>6666.6666666666679</v>
      </c>
      <c r="J13" s="97">
        <v>0</v>
      </c>
      <c r="K13" s="98">
        <f t="shared" ref="K13:K20" si="0">I13+J13</f>
        <v>6666.6666666666679</v>
      </c>
      <c r="M13" s="97" t="s">
        <v>235</v>
      </c>
      <c r="N13" s="97" t="s">
        <v>236</v>
      </c>
      <c r="O13" s="97">
        <v>80000</v>
      </c>
      <c r="P13" s="97">
        <v>6</v>
      </c>
      <c r="Q13" s="97">
        <v>10</v>
      </c>
      <c r="R13" s="97">
        <f>O13/12*P13*Q13/100</f>
        <v>4000</v>
      </c>
      <c r="S13" s="216"/>
      <c r="T13" s="97" t="s">
        <v>235</v>
      </c>
      <c r="U13" s="97" t="s">
        <v>236</v>
      </c>
      <c r="V13" s="97">
        <v>80000</v>
      </c>
      <c r="W13" s="97">
        <v>4</v>
      </c>
      <c r="X13" s="97">
        <v>10</v>
      </c>
      <c r="Y13" s="97">
        <f>V13/12*W13*X13/100*1000</f>
        <v>2666666.666666667</v>
      </c>
    </row>
    <row r="14" spans="3:25">
      <c r="C14" s="297"/>
      <c r="D14" s="97" t="s">
        <v>237</v>
      </c>
      <c r="E14" s="97" t="s">
        <v>239</v>
      </c>
      <c r="F14" s="97">
        <v>100000</v>
      </c>
      <c r="G14" s="97">
        <v>10</v>
      </c>
      <c r="H14" s="97">
        <v>10</v>
      </c>
      <c r="I14" s="97">
        <f t="shared" ref="I14:I20" si="1">F14/12*G14*H14/100</f>
        <v>8333.3333333333358</v>
      </c>
      <c r="J14" s="97">
        <v>0</v>
      </c>
      <c r="K14" s="98">
        <f t="shared" si="0"/>
        <v>8333.3333333333358</v>
      </c>
      <c r="M14" s="97" t="s">
        <v>237</v>
      </c>
      <c r="N14" s="97" t="s">
        <v>239</v>
      </c>
      <c r="O14" s="97">
        <v>100000</v>
      </c>
      <c r="P14" s="97">
        <v>6</v>
      </c>
      <c r="Q14" s="97">
        <v>10</v>
      </c>
      <c r="R14" s="97">
        <f t="shared" ref="R14:R20" si="2">O14/12*P14*Q14/100</f>
        <v>5000</v>
      </c>
      <c r="S14" s="216"/>
      <c r="T14" s="97" t="s">
        <v>237</v>
      </c>
      <c r="U14" s="97" t="s">
        <v>239</v>
      </c>
      <c r="V14" s="97">
        <v>100000</v>
      </c>
      <c r="W14" s="97">
        <v>4</v>
      </c>
      <c r="X14" s="97">
        <v>10</v>
      </c>
      <c r="Y14" s="97">
        <f t="shared" ref="Y14:Y20" si="3">V14/12*W14*X14/100*1000</f>
        <v>3333333.333333334</v>
      </c>
    </row>
    <row r="15" spans="3:25">
      <c r="C15" s="297"/>
      <c r="D15" s="97" t="s">
        <v>238</v>
      </c>
      <c r="E15" s="97" t="s">
        <v>239</v>
      </c>
      <c r="F15" s="97">
        <v>100000</v>
      </c>
      <c r="G15" s="97">
        <v>10</v>
      </c>
      <c r="H15" s="97">
        <v>10</v>
      </c>
      <c r="I15" s="97">
        <f t="shared" si="1"/>
        <v>8333.3333333333358</v>
      </c>
      <c r="J15" s="97">
        <v>0</v>
      </c>
      <c r="K15" s="98">
        <f t="shared" si="0"/>
        <v>8333.3333333333358</v>
      </c>
      <c r="M15" s="97" t="s">
        <v>238</v>
      </c>
      <c r="N15" s="97" t="s">
        <v>239</v>
      </c>
      <c r="O15" s="97">
        <v>100000</v>
      </c>
      <c r="P15" s="97">
        <v>6</v>
      </c>
      <c r="Q15" s="97">
        <v>10</v>
      </c>
      <c r="R15" s="97">
        <f t="shared" si="2"/>
        <v>5000</v>
      </c>
      <c r="S15" s="216"/>
      <c r="T15" s="97" t="s">
        <v>238</v>
      </c>
      <c r="U15" s="97" t="s">
        <v>239</v>
      </c>
      <c r="V15" s="97">
        <v>100000</v>
      </c>
      <c r="W15" s="97">
        <v>4</v>
      </c>
      <c r="X15" s="97">
        <v>10</v>
      </c>
      <c r="Y15" s="97">
        <f t="shared" si="3"/>
        <v>3333333.333333334</v>
      </c>
    </row>
    <row r="16" spans="3:25">
      <c r="C16" s="297"/>
      <c r="D16" s="97" t="s">
        <v>69</v>
      </c>
      <c r="E16" s="97" t="s">
        <v>70</v>
      </c>
      <c r="F16" s="97">
        <v>80000</v>
      </c>
      <c r="G16" s="97">
        <v>10</v>
      </c>
      <c r="H16" s="97">
        <v>10</v>
      </c>
      <c r="I16" s="97">
        <f t="shared" si="1"/>
        <v>6666.6666666666679</v>
      </c>
      <c r="J16" s="97">
        <v>0</v>
      </c>
      <c r="K16" s="98">
        <f t="shared" si="0"/>
        <v>6666.6666666666679</v>
      </c>
      <c r="M16" s="97" t="s">
        <v>69</v>
      </c>
      <c r="N16" s="97" t="s">
        <v>70</v>
      </c>
      <c r="O16" s="97">
        <v>80000</v>
      </c>
      <c r="P16" s="97">
        <v>6</v>
      </c>
      <c r="Q16" s="97">
        <v>10</v>
      </c>
      <c r="R16" s="97">
        <f t="shared" si="2"/>
        <v>4000</v>
      </c>
      <c r="S16" s="216"/>
      <c r="T16" s="97" t="s">
        <v>69</v>
      </c>
      <c r="U16" s="97" t="s">
        <v>70</v>
      </c>
      <c r="V16" s="97">
        <v>80000</v>
      </c>
      <c r="W16" s="97">
        <v>4</v>
      </c>
      <c r="X16" s="97">
        <v>10</v>
      </c>
      <c r="Y16" s="97">
        <f t="shared" si="3"/>
        <v>2666666.666666667</v>
      </c>
    </row>
    <row r="17" spans="3:25">
      <c r="C17" s="297"/>
      <c r="D17" s="97" t="s">
        <v>240</v>
      </c>
      <c r="E17" s="97" t="s">
        <v>70</v>
      </c>
      <c r="F17" s="97">
        <v>80000</v>
      </c>
      <c r="G17" s="97">
        <v>10</v>
      </c>
      <c r="H17" s="97">
        <v>10</v>
      </c>
      <c r="I17" s="97">
        <f t="shared" si="1"/>
        <v>6666.6666666666679</v>
      </c>
      <c r="J17" s="97">
        <v>0</v>
      </c>
      <c r="K17" s="98">
        <f t="shared" si="0"/>
        <v>6666.6666666666679</v>
      </c>
      <c r="M17" s="97" t="s">
        <v>240</v>
      </c>
      <c r="N17" s="97" t="s">
        <v>70</v>
      </c>
      <c r="O17" s="97">
        <v>80000</v>
      </c>
      <c r="P17" s="97">
        <v>6</v>
      </c>
      <c r="Q17" s="97">
        <v>10</v>
      </c>
      <c r="R17" s="97">
        <f t="shared" si="2"/>
        <v>4000</v>
      </c>
      <c r="S17" s="216"/>
      <c r="T17" s="97" t="s">
        <v>240</v>
      </c>
      <c r="U17" s="97" t="s">
        <v>70</v>
      </c>
      <c r="V17" s="97">
        <v>80000</v>
      </c>
      <c r="W17" s="97">
        <v>4</v>
      </c>
      <c r="X17" s="97">
        <v>10</v>
      </c>
      <c r="Y17" s="97">
        <f t="shared" si="3"/>
        <v>2666666.666666667</v>
      </c>
    </row>
    <row r="18" spans="3:25">
      <c r="C18" s="297"/>
      <c r="D18" s="97" t="s">
        <v>241</v>
      </c>
      <c r="E18" s="97" t="s">
        <v>74</v>
      </c>
      <c r="F18" s="97">
        <v>60000</v>
      </c>
      <c r="G18" s="97">
        <v>10</v>
      </c>
      <c r="H18" s="97">
        <v>10</v>
      </c>
      <c r="I18" s="97">
        <f t="shared" si="1"/>
        <v>5000</v>
      </c>
      <c r="J18" s="97">
        <v>0</v>
      </c>
      <c r="K18" s="98">
        <f t="shared" si="0"/>
        <v>5000</v>
      </c>
      <c r="M18" s="97" t="s">
        <v>241</v>
      </c>
      <c r="N18" s="97" t="s">
        <v>74</v>
      </c>
      <c r="O18" s="97">
        <v>60000</v>
      </c>
      <c r="P18" s="97">
        <v>6</v>
      </c>
      <c r="Q18" s="97">
        <v>10</v>
      </c>
      <c r="R18" s="97">
        <f t="shared" si="2"/>
        <v>3000</v>
      </c>
      <c r="S18" s="216"/>
      <c r="T18" s="97" t="s">
        <v>241</v>
      </c>
      <c r="U18" s="97" t="s">
        <v>74</v>
      </c>
      <c r="V18" s="97">
        <v>60000</v>
      </c>
      <c r="W18" s="97">
        <v>4</v>
      </c>
      <c r="X18" s="97">
        <v>10</v>
      </c>
      <c r="Y18" s="97">
        <f t="shared" si="3"/>
        <v>2000000</v>
      </c>
    </row>
    <row r="19" spans="3:25">
      <c r="C19" s="297"/>
      <c r="D19" s="97" t="s">
        <v>242</v>
      </c>
      <c r="E19" s="97" t="s">
        <v>67</v>
      </c>
      <c r="F19" s="97">
        <v>40000</v>
      </c>
      <c r="G19" s="97">
        <v>10</v>
      </c>
      <c r="H19" s="97">
        <v>10</v>
      </c>
      <c r="I19" s="97">
        <f t="shared" si="1"/>
        <v>3333.3333333333339</v>
      </c>
      <c r="J19" s="97">
        <v>0</v>
      </c>
      <c r="K19" s="98">
        <f t="shared" si="0"/>
        <v>3333.3333333333339</v>
      </c>
      <c r="M19" s="97" t="s">
        <v>242</v>
      </c>
      <c r="N19" s="97" t="s">
        <v>67</v>
      </c>
      <c r="O19" s="97">
        <v>40000</v>
      </c>
      <c r="P19" s="97">
        <v>6</v>
      </c>
      <c r="Q19" s="97">
        <v>10</v>
      </c>
      <c r="R19" s="97">
        <f t="shared" si="2"/>
        <v>2000</v>
      </c>
      <c r="S19" s="216"/>
      <c r="T19" s="97" t="s">
        <v>242</v>
      </c>
      <c r="U19" s="97" t="s">
        <v>67</v>
      </c>
      <c r="V19" s="97">
        <v>40000</v>
      </c>
      <c r="W19" s="97">
        <v>4</v>
      </c>
      <c r="X19" s="97">
        <v>10</v>
      </c>
      <c r="Y19" s="97">
        <f t="shared" si="3"/>
        <v>1333333.3333333335</v>
      </c>
    </row>
    <row r="20" spans="3:25">
      <c r="C20" s="297"/>
      <c r="D20" s="97" t="s">
        <v>243</v>
      </c>
      <c r="E20" s="97" t="s">
        <v>67</v>
      </c>
      <c r="F20" s="97">
        <v>30000</v>
      </c>
      <c r="G20" s="97">
        <v>10</v>
      </c>
      <c r="H20" s="97">
        <v>10</v>
      </c>
      <c r="I20" s="97">
        <f t="shared" si="1"/>
        <v>2500</v>
      </c>
      <c r="J20" s="97">
        <v>0</v>
      </c>
      <c r="K20" s="98">
        <f t="shared" si="0"/>
        <v>2500</v>
      </c>
      <c r="M20" s="97" t="s">
        <v>243</v>
      </c>
      <c r="N20" s="97" t="s">
        <v>67</v>
      </c>
      <c r="O20" s="97">
        <v>30000</v>
      </c>
      <c r="P20" s="97">
        <v>6</v>
      </c>
      <c r="Q20" s="97">
        <v>10</v>
      </c>
      <c r="R20" s="97">
        <f t="shared" si="2"/>
        <v>1500</v>
      </c>
      <c r="S20" s="216"/>
      <c r="T20" s="97" t="s">
        <v>243</v>
      </c>
      <c r="U20" s="97" t="s">
        <v>67</v>
      </c>
      <c r="V20" s="97">
        <v>30000</v>
      </c>
      <c r="W20" s="97">
        <v>4</v>
      </c>
      <c r="X20" s="97">
        <v>10</v>
      </c>
      <c r="Y20" s="97">
        <f t="shared" si="3"/>
        <v>1000000</v>
      </c>
    </row>
    <row r="21" spans="3:25">
      <c r="C21" s="297"/>
      <c r="D21" s="97"/>
      <c r="E21" s="97"/>
      <c r="F21" s="97"/>
      <c r="G21" s="97"/>
      <c r="H21" s="97"/>
      <c r="I21" s="97"/>
      <c r="J21" s="97"/>
      <c r="K21" s="98"/>
      <c r="M21" s="213"/>
      <c r="N21" s="214"/>
      <c r="O21" s="215"/>
      <c r="P21" s="217"/>
      <c r="Q21" s="215"/>
      <c r="R21" s="216">
        <f>SUM(R13:R20)</f>
        <v>28500</v>
      </c>
      <c r="S21" s="216"/>
      <c r="T21" s="213"/>
      <c r="U21" s="214"/>
      <c r="V21" s="215"/>
      <c r="W21" s="217"/>
      <c r="X21" s="215"/>
      <c r="Y21" s="216">
        <f>SUM(Y13:Y20)</f>
        <v>19000000.000000004</v>
      </c>
    </row>
    <row r="22" spans="3:25">
      <c r="C22" s="297"/>
      <c r="D22" s="100"/>
      <c r="E22" s="101"/>
      <c r="F22" s="102"/>
      <c r="G22" s="102"/>
      <c r="H22" s="103"/>
      <c r="I22" s="97"/>
      <c r="J22" s="97"/>
      <c r="K22" s="98"/>
      <c r="S22" s="226"/>
    </row>
    <row r="23" spans="3:25">
      <c r="C23" s="291"/>
      <c r="D23" s="298" t="s">
        <v>81</v>
      </c>
      <c r="E23" s="299"/>
      <c r="F23" s="299"/>
      <c r="G23" s="299"/>
      <c r="H23" s="300"/>
      <c r="I23" s="104">
        <f>SUM(I13:I22)</f>
        <v>47500.000000000007</v>
      </c>
      <c r="J23" s="104">
        <f>SUM(J13:J22)</f>
        <v>0</v>
      </c>
      <c r="K23" s="105">
        <f>SUM(K13:K22)</f>
        <v>47500.000000000007</v>
      </c>
    </row>
    <row r="24" spans="3:25" ht="17.25" thickBot="1">
      <c r="C24" s="316" t="s">
        <v>82</v>
      </c>
      <c r="D24" s="317"/>
      <c r="E24" s="317"/>
      <c r="F24" s="317"/>
      <c r="G24" s="317"/>
      <c r="H24" s="318"/>
      <c r="I24" s="106">
        <f>I23</f>
        <v>47500.000000000007</v>
      </c>
      <c r="J24" s="106">
        <f t="shared" ref="J24:K24" si="4">J23</f>
        <v>0</v>
      </c>
      <c r="K24" s="107">
        <f t="shared" si="4"/>
        <v>47500.000000000007</v>
      </c>
    </row>
  </sheetData>
  <mergeCells count="10">
    <mergeCell ref="I4:I6"/>
    <mergeCell ref="C11:C12"/>
    <mergeCell ref="D11:D12"/>
    <mergeCell ref="E11:E12"/>
    <mergeCell ref="I11:K11"/>
    <mergeCell ref="C13:C23"/>
    <mergeCell ref="D23:H23"/>
    <mergeCell ref="C24:H24"/>
    <mergeCell ref="E2:H2"/>
    <mergeCell ref="H4:H6"/>
  </mergeCells>
  <phoneticPr fontId="1" type="noConversion"/>
  <pageMargins left="0.7" right="0.7" top="0.75" bottom="0.75" header="0.3" footer="0.3"/>
  <pageSetup paperSize="9" scale="5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I21"/>
  <sheetViews>
    <sheetView workbookViewId="0">
      <selection activeCell="I4" sqref="I4"/>
    </sheetView>
  </sheetViews>
  <sheetFormatPr defaultRowHeight="16.5"/>
  <cols>
    <col min="3" max="3" width="30.625" customWidth="1"/>
    <col min="4" max="4" width="17" customWidth="1"/>
    <col min="5" max="5" width="50.5" customWidth="1"/>
    <col min="6" max="6" width="15" customWidth="1"/>
    <col min="7" max="9" width="15.625" customWidth="1"/>
  </cols>
  <sheetData>
    <row r="2" spans="3:9" ht="24.95" customHeight="1">
      <c r="C2" s="3" t="s">
        <v>0</v>
      </c>
      <c r="D2" s="3" t="s">
        <v>5</v>
      </c>
      <c r="E2" s="378" t="s">
        <v>10</v>
      </c>
      <c r="F2" s="379"/>
      <c r="G2" s="379"/>
      <c r="H2" s="380"/>
      <c r="I2" s="3" t="s">
        <v>6</v>
      </c>
    </row>
    <row r="3" spans="3:9" ht="24.95" customHeight="1">
      <c r="C3" s="5" t="s">
        <v>28</v>
      </c>
      <c r="E3" s="29" t="s">
        <v>10</v>
      </c>
      <c r="F3" s="29" t="s">
        <v>14</v>
      </c>
      <c r="G3" s="29" t="s">
        <v>15</v>
      </c>
      <c r="H3" s="29" t="s">
        <v>16</v>
      </c>
      <c r="I3" s="31"/>
    </row>
    <row r="4" spans="3:9" ht="24.95" customHeight="1">
      <c r="C4" s="4" t="s">
        <v>38</v>
      </c>
      <c r="D4" s="9">
        <v>500000</v>
      </c>
      <c r="E4" s="84" t="s">
        <v>44</v>
      </c>
      <c r="F4" s="35" t="s">
        <v>310</v>
      </c>
      <c r="G4" s="29">
        <v>500000</v>
      </c>
      <c r="H4" s="35">
        <f>G4</f>
        <v>500000</v>
      </c>
      <c r="I4" s="49">
        <f>D4-H4</f>
        <v>0</v>
      </c>
    </row>
    <row r="5" spans="3:9" ht="24.95" customHeight="1">
      <c r="C5" s="4"/>
      <c r="D5" s="9"/>
      <c r="E5" s="84"/>
      <c r="F5" s="35"/>
      <c r="G5" s="35"/>
      <c r="H5" s="35"/>
      <c r="I5" s="49"/>
    </row>
    <row r="6" spans="3:9" ht="24.95" customHeight="1">
      <c r="C6" s="4" t="s">
        <v>39</v>
      </c>
      <c r="D6" s="9"/>
      <c r="E6" s="84"/>
      <c r="F6" s="35"/>
      <c r="G6" s="35"/>
      <c r="H6" s="381">
        <f>SUM(G6:G12)</f>
        <v>0</v>
      </c>
      <c r="I6" s="400">
        <f>D6-H6</f>
        <v>0</v>
      </c>
    </row>
    <row r="7" spans="3:9" ht="24.95" customHeight="1">
      <c r="C7" s="4"/>
      <c r="D7" s="9"/>
      <c r="E7" s="84"/>
      <c r="F7" s="73"/>
      <c r="G7" s="35"/>
      <c r="H7" s="382"/>
      <c r="I7" s="401"/>
    </row>
    <row r="8" spans="3:9" ht="24.95" customHeight="1">
      <c r="C8" s="4"/>
      <c r="D8" s="9"/>
      <c r="E8" s="84"/>
      <c r="F8" s="78"/>
      <c r="G8" s="78"/>
      <c r="H8" s="382"/>
      <c r="I8" s="401"/>
    </row>
    <row r="9" spans="3:9" ht="24.95" customHeight="1">
      <c r="C9" s="4"/>
      <c r="D9" s="9"/>
      <c r="E9" s="84"/>
      <c r="F9" s="78"/>
      <c r="G9" s="78"/>
      <c r="H9" s="382"/>
      <c r="I9" s="401"/>
    </row>
    <row r="10" spans="3:9" ht="24.95" customHeight="1">
      <c r="C10" s="4"/>
      <c r="D10" s="9"/>
      <c r="E10" s="84"/>
      <c r="F10" s="78"/>
      <c r="G10" s="78"/>
      <c r="H10" s="383"/>
      <c r="I10" s="402"/>
    </row>
    <row r="11" spans="3:9" ht="24.95" customHeight="1">
      <c r="C11" s="4"/>
      <c r="D11" s="9"/>
      <c r="E11" s="84"/>
      <c r="F11" s="78"/>
      <c r="G11" s="78"/>
      <c r="H11" s="85"/>
      <c r="I11" s="86"/>
    </row>
    <row r="12" spans="3:9" ht="24.95" customHeight="1">
      <c r="C12" s="4"/>
      <c r="D12" s="9"/>
      <c r="E12" s="84"/>
      <c r="F12" s="78"/>
      <c r="G12" s="78"/>
      <c r="H12" s="91"/>
      <c r="I12" s="92"/>
    </row>
    <row r="13" spans="3:9" ht="24.95" customHeight="1">
      <c r="C13" s="4" t="s">
        <v>43</v>
      </c>
      <c r="D13" s="9"/>
      <c r="E13" s="61"/>
      <c r="F13" s="78"/>
      <c r="G13" s="78"/>
      <c r="H13" s="85"/>
      <c r="I13" s="86">
        <f>D13</f>
        <v>0</v>
      </c>
    </row>
    <row r="14" spans="3:9" ht="24.95" customHeight="1">
      <c r="C14" s="4"/>
      <c r="D14" s="9"/>
      <c r="E14" s="84"/>
      <c r="F14" s="78"/>
      <c r="G14" s="78"/>
      <c r="H14" s="85"/>
      <c r="I14" s="86"/>
    </row>
    <row r="15" spans="3:9" ht="24.95" customHeight="1">
      <c r="C15" s="4"/>
      <c r="D15" s="9"/>
      <c r="E15" s="84"/>
      <c r="F15" s="75"/>
      <c r="G15" s="75"/>
      <c r="H15" s="74"/>
      <c r="I15" s="76"/>
    </row>
    <row r="16" spans="3:9" ht="24.95" customHeight="1">
      <c r="C16" s="3" t="s">
        <v>18</v>
      </c>
      <c r="D16" s="9">
        <f>SUM(D4:D15)</f>
        <v>500000</v>
      </c>
      <c r="E16" s="84"/>
      <c r="F16" s="29"/>
      <c r="G16" s="7"/>
      <c r="H16" s="35">
        <f>SUM(H4:H15)</f>
        <v>500000</v>
      </c>
      <c r="I16" s="36">
        <f>D16-H16</f>
        <v>0</v>
      </c>
    </row>
    <row r="17" spans="9:9">
      <c r="I17" s="1"/>
    </row>
    <row r="18" spans="9:9">
      <c r="I18" s="2"/>
    </row>
    <row r="19" spans="9:9">
      <c r="I19" s="1"/>
    </row>
    <row r="20" spans="9:9">
      <c r="I20" s="1"/>
    </row>
    <row r="21" spans="9:9">
      <c r="I21" s="1"/>
    </row>
  </sheetData>
  <mergeCells count="3">
    <mergeCell ref="E2:H2"/>
    <mergeCell ref="H6:H10"/>
    <mergeCell ref="I6:I1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7"/>
  <sheetViews>
    <sheetView zoomScale="85" zoomScaleNormal="85" workbookViewId="0">
      <selection activeCell="A42" sqref="A42"/>
    </sheetView>
  </sheetViews>
  <sheetFormatPr defaultRowHeight="16.5"/>
  <cols>
    <col min="1" max="1" width="5.875" customWidth="1"/>
    <col min="2" max="2" width="26.125" customWidth="1"/>
    <col min="3" max="3" width="10.875" customWidth="1"/>
    <col min="4" max="4" width="11.625" customWidth="1"/>
    <col min="5" max="5" width="11.875" customWidth="1"/>
    <col min="6" max="6" width="10" customWidth="1"/>
    <col min="7" max="7" width="12.375" customWidth="1"/>
    <col min="8" max="8" width="13.75" customWidth="1"/>
    <col min="9" max="9" width="13.375" customWidth="1"/>
    <col min="10" max="10" width="13.125" customWidth="1"/>
  </cols>
  <sheetData>
    <row r="2" spans="1:12" ht="25.5">
      <c r="A2" s="283" t="s">
        <v>114</v>
      </c>
      <c r="B2" s="284"/>
      <c r="C2" s="284"/>
      <c r="D2" s="284"/>
      <c r="E2" s="284"/>
      <c r="F2" s="284"/>
    </row>
    <row r="3" spans="1:12" ht="25.5">
      <c r="C3" s="134"/>
    </row>
    <row r="4" spans="1:12" ht="25.5">
      <c r="A4" s="135" t="s">
        <v>115</v>
      </c>
      <c r="B4" s="135"/>
      <c r="C4" s="134"/>
      <c r="I4" s="136"/>
      <c r="J4" s="136"/>
    </row>
    <row r="5" spans="1:12" ht="25.5">
      <c r="A5" s="137"/>
      <c r="C5" s="134"/>
      <c r="H5" s="138"/>
      <c r="I5" s="138"/>
      <c r="J5" s="138"/>
    </row>
    <row r="6" spans="1:12" ht="17.25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285" t="s">
        <v>88</v>
      </c>
      <c r="C7" s="287" t="s">
        <v>89</v>
      </c>
      <c r="D7" s="287"/>
      <c r="E7" s="287" t="s">
        <v>116</v>
      </c>
      <c r="F7" s="287"/>
      <c r="G7" s="288" t="s">
        <v>117</v>
      </c>
      <c r="H7" s="242"/>
      <c r="I7" s="282"/>
      <c r="J7" s="282"/>
    </row>
    <row r="8" spans="1:12" ht="22.5" customHeight="1">
      <c r="A8" s="109"/>
      <c r="B8" s="286"/>
      <c r="C8" s="140" t="s">
        <v>61</v>
      </c>
      <c r="D8" s="140" t="s">
        <v>62</v>
      </c>
      <c r="E8" s="140" t="s">
        <v>61</v>
      </c>
      <c r="F8" s="140" t="s">
        <v>62</v>
      </c>
      <c r="G8" s="289"/>
      <c r="H8" s="242"/>
      <c r="I8" s="242"/>
      <c r="J8" s="242"/>
    </row>
    <row r="9" spans="1:12" ht="22.5" customHeight="1">
      <c r="A9" s="109"/>
      <c r="B9" s="141" t="s">
        <v>94</v>
      </c>
      <c r="C9" s="113">
        <f>SUM(C10:C11)</f>
        <v>47500.000000000007</v>
      </c>
      <c r="D9" s="113">
        <f t="shared" ref="D9" si="0">SUM(D10:D11)</f>
        <v>0</v>
      </c>
      <c r="E9" s="113">
        <f>C9</f>
        <v>47500.000000000007</v>
      </c>
      <c r="F9" s="113">
        <f>D9</f>
        <v>0</v>
      </c>
      <c r="G9" s="142">
        <f t="shared" ref="G9:G19" si="1">(E9+F9)/(E$19+F$19)</f>
        <v>0.59375000000000011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47500.000000000007</v>
      </c>
      <c r="D10" s="113">
        <f>I41</f>
        <v>0</v>
      </c>
      <c r="E10" s="113">
        <f t="shared" ref="E10:F19" si="2">C10</f>
        <v>47500.000000000007</v>
      </c>
      <c r="F10" s="113">
        <f t="shared" si="2"/>
        <v>0</v>
      </c>
      <c r="G10" s="142">
        <f t="shared" si="1"/>
        <v>0.59375000000000011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32000</v>
      </c>
      <c r="D12" s="113">
        <f t="shared" ref="D12" si="3">SUM(D13:D16)</f>
        <v>0</v>
      </c>
      <c r="E12" s="113">
        <f t="shared" si="2"/>
        <v>32000</v>
      </c>
      <c r="F12" s="113">
        <f t="shared" si="2"/>
        <v>0</v>
      </c>
      <c r="G12" s="142">
        <f t="shared" si="1"/>
        <v>0.4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G52</f>
        <v>13000</v>
      </c>
      <c r="D13" s="113">
        <f>H58</f>
        <v>0</v>
      </c>
      <c r="E13" s="113">
        <f t="shared" si="2"/>
        <v>13000</v>
      </c>
      <c r="F13" s="113">
        <f t="shared" si="2"/>
        <v>0</v>
      </c>
      <c r="G13" s="142">
        <f t="shared" si="1"/>
        <v>0.16250000000000001</v>
      </c>
      <c r="H13" s="143"/>
      <c r="I13" s="143"/>
      <c r="J13" s="143"/>
      <c r="L13">
        <f>5000/E12*100</f>
        <v>15.625</v>
      </c>
    </row>
    <row r="14" spans="1:12" ht="22.5" customHeight="1">
      <c r="A14" s="109"/>
      <c r="B14" s="141" t="s">
        <v>252</v>
      </c>
      <c r="C14" s="113">
        <f>G58</f>
        <v>2000</v>
      </c>
      <c r="D14" s="113">
        <f>H75</f>
        <v>0</v>
      </c>
      <c r="E14" s="113">
        <f t="shared" si="2"/>
        <v>2000</v>
      </c>
      <c r="F14" s="113">
        <f t="shared" si="2"/>
        <v>0</v>
      </c>
      <c r="G14" s="142">
        <f t="shared" si="1"/>
        <v>2.5000000000000001E-2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G77</f>
        <v>17000</v>
      </c>
      <c r="D15" s="113">
        <v>0</v>
      </c>
      <c r="E15" s="113">
        <f t="shared" si="2"/>
        <v>17000</v>
      </c>
      <c r="F15" s="113">
        <f t="shared" si="2"/>
        <v>0</v>
      </c>
      <c r="G15" s="142">
        <f t="shared" si="1"/>
        <v>0.21249999999999999</v>
      </c>
      <c r="H15" s="143"/>
      <c r="I15" s="143">
        <f>C15/(C9+C12)*100</f>
        <v>21.383647798742139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0" ht="22.5" customHeight="1">
      <c r="A17" s="109"/>
      <c r="B17" s="141" t="s">
        <v>98</v>
      </c>
      <c r="C17" s="113">
        <f>G87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6.2500000000000003E-3</v>
      </c>
      <c r="H17" s="143"/>
      <c r="I17" s="143"/>
      <c r="J17" s="143"/>
    </row>
    <row r="18" spans="1:10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0" ht="22.5" customHeight="1" thickBot="1">
      <c r="A19" s="109"/>
      <c r="B19" s="147" t="s">
        <v>82</v>
      </c>
      <c r="C19" s="148">
        <f>C9+C12+C17+C18</f>
        <v>80000</v>
      </c>
      <c r="D19" s="148">
        <f t="shared" ref="D19" si="4">D9+D12+D17+D18</f>
        <v>0</v>
      </c>
      <c r="E19" s="148">
        <f t="shared" si="2"/>
        <v>80000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0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0" ht="25.5">
      <c r="A21" s="137"/>
      <c r="C21" s="134"/>
      <c r="H21" s="138"/>
      <c r="I21" s="138"/>
      <c r="J21" s="138"/>
    </row>
    <row r="22" spans="1:10" ht="25.5">
      <c r="A22" s="135" t="s">
        <v>118</v>
      </c>
      <c r="B22" s="135"/>
      <c r="C22" s="134"/>
    </row>
    <row r="23" spans="1:10" ht="25.5">
      <c r="A23" s="137"/>
      <c r="B23" t="s">
        <v>119</v>
      </c>
      <c r="C23" s="134"/>
    </row>
    <row r="24" spans="1:10" ht="26.25" thickBot="1">
      <c r="A24" s="137"/>
      <c r="C24" s="134"/>
      <c r="J24" t="s">
        <v>87</v>
      </c>
    </row>
    <row r="25" spans="1:10" ht="20.25">
      <c r="A25" s="137"/>
      <c r="B25" s="290" t="s">
        <v>51</v>
      </c>
      <c r="C25" s="292" t="s">
        <v>52</v>
      </c>
      <c r="D25" s="292" t="s">
        <v>53</v>
      </c>
      <c r="E25" s="240" t="s">
        <v>54</v>
      </c>
      <c r="F25" s="240" t="s">
        <v>55</v>
      </c>
      <c r="G25" s="240" t="s">
        <v>56</v>
      </c>
      <c r="H25" s="294" t="s">
        <v>57</v>
      </c>
      <c r="I25" s="295"/>
      <c r="J25" s="296"/>
    </row>
    <row r="26" spans="1:10" ht="20.25">
      <c r="A26" s="137"/>
      <c r="B26" s="291"/>
      <c r="C26" s="293"/>
      <c r="D26" s="293"/>
      <c r="E26" s="241" t="s">
        <v>58</v>
      </c>
      <c r="F26" s="241" t="s">
        <v>59</v>
      </c>
      <c r="G26" s="241" t="s">
        <v>60</v>
      </c>
      <c r="H26" s="95" t="s">
        <v>61</v>
      </c>
      <c r="I26" s="95" t="s">
        <v>62</v>
      </c>
      <c r="J26" s="96" t="s">
        <v>63</v>
      </c>
    </row>
    <row r="27" spans="1:10" ht="20.25">
      <c r="A27" s="137"/>
      <c r="B27" s="297"/>
      <c r="C27" s="97" t="s">
        <v>235</v>
      </c>
      <c r="D27" s="97" t="s">
        <v>236</v>
      </c>
      <c r="E27" s="97">
        <v>80000</v>
      </c>
      <c r="F27" s="97">
        <v>10</v>
      </c>
      <c r="G27" s="97">
        <v>10</v>
      </c>
      <c r="H27" s="97">
        <f>E27/12*F27*G27/100</f>
        <v>6666.6666666666679</v>
      </c>
      <c r="I27" s="97">
        <v>0</v>
      </c>
      <c r="J27" s="98">
        <f t="shared" ref="J27:J34" si="5">H27+I27</f>
        <v>6666.6666666666679</v>
      </c>
    </row>
    <row r="28" spans="1:10" ht="20.25">
      <c r="A28" s="137"/>
      <c r="B28" s="297"/>
      <c r="C28" s="97" t="s">
        <v>237</v>
      </c>
      <c r="D28" s="97" t="s">
        <v>239</v>
      </c>
      <c r="E28" s="97">
        <v>100000</v>
      </c>
      <c r="F28" s="97">
        <v>10</v>
      </c>
      <c r="G28" s="97">
        <v>10</v>
      </c>
      <c r="H28" s="97">
        <f t="shared" ref="H28:H34" si="6">E28/12*F28*G28/100</f>
        <v>8333.3333333333358</v>
      </c>
      <c r="I28" s="97">
        <v>0</v>
      </c>
      <c r="J28" s="98">
        <f t="shared" si="5"/>
        <v>8333.3333333333358</v>
      </c>
    </row>
    <row r="29" spans="1:10" ht="20.25">
      <c r="A29" s="137"/>
      <c r="B29" s="297"/>
      <c r="C29" s="97" t="s">
        <v>238</v>
      </c>
      <c r="D29" s="97" t="s">
        <v>239</v>
      </c>
      <c r="E29" s="97">
        <v>100000</v>
      </c>
      <c r="F29" s="97">
        <v>10</v>
      </c>
      <c r="G29" s="97">
        <v>10</v>
      </c>
      <c r="H29" s="97">
        <f t="shared" si="6"/>
        <v>8333.3333333333358</v>
      </c>
      <c r="I29" s="97">
        <v>0</v>
      </c>
      <c r="J29" s="98">
        <f t="shared" si="5"/>
        <v>8333.3333333333358</v>
      </c>
    </row>
    <row r="30" spans="1:10" ht="20.25">
      <c r="A30" s="137"/>
      <c r="B30" s="297"/>
      <c r="C30" s="97" t="s">
        <v>69</v>
      </c>
      <c r="D30" s="97" t="s">
        <v>70</v>
      </c>
      <c r="E30" s="97">
        <v>80000</v>
      </c>
      <c r="F30" s="97">
        <v>10</v>
      </c>
      <c r="G30" s="97">
        <v>10</v>
      </c>
      <c r="H30" s="97">
        <f t="shared" si="6"/>
        <v>6666.6666666666679</v>
      </c>
      <c r="I30" s="97">
        <v>0</v>
      </c>
      <c r="J30" s="98">
        <f t="shared" si="5"/>
        <v>6666.6666666666679</v>
      </c>
    </row>
    <row r="31" spans="1:10" ht="20.25">
      <c r="A31" s="137"/>
      <c r="B31" s="297"/>
      <c r="C31" s="97" t="s">
        <v>240</v>
      </c>
      <c r="D31" s="97" t="s">
        <v>70</v>
      </c>
      <c r="E31" s="97">
        <v>80000</v>
      </c>
      <c r="F31" s="97">
        <v>10</v>
      </c>
      <c r="G31" s="97">
        <v>10</v>
      </c>
      <c r="H31" s="97">
        <f t="shared" si="6"/>
        <v>6666.6666666666679</v>
      </c>
      <c r="I31" s="97">
        <v>0</v>
      </c>
      <c r="J31" s="98">
        <f t="shared" si="5"/>
        <v>6666.6666666666679</v>
      </c>
    </row>
    <row r="32" spans="1:10" ht="20.25">
      <c r="A32" s="137"/>
      <c r="B32" s="297"/>
      <c r="C32" s="97" t="s">
        <v>241</v>
      </c>
      <c r="D32" s="97" t="s">
        <v>74</v>
      </c>
      <c r="E32" s="97">
        <v>60000</v>
      </c>
      <c r="F32" s="97">
        <v>10</v>
      </c>
      <c r="G32" s="97">
        <v>10</v>
      </c>
      <c r="H32" s="97">
        <f t="shared" si="6"/>
        <v>5000</v>
      </c>
      <c r="I32" s="97">
        <v>0</v>
      </c>
      <c r="J32" s="98">
        <f t="shared" si="5"/>
        <v>5000</v>
      </c>
    </row>
    <row r="33" spans="1:13" ht="20.25">
      <c r="A33" s="137"/>
      <c r="B33" s="297"/>
      <c r="C33" s="97" t="s">
        <v>242</v>
      </c>
      <c r="D33" s="97" t="s">
        <v>67</v>
      </c>
      <c r="E33" s="97">
        <v>40000</v>
      </c>
      <c r="F33" s="97">
        <v>10</v>
      </c>
      <c r="G33" s="97">
        <v>10</v>
      </c>
      <c r="H33" s="97">
        <f t="shared" si="6"/>
        <v>3333.3333333333339</v>
      </c>
      <c r="I33" s="97">
        <v>0</v>
      </c>
      <c r="J33" s="98">
        <f t="shared" si="5"/>
        <v>3333.3333333333339</v>
      </c>
    </row>
    <row r="34" spans="1:13" ht="20.25">
      <c r="A34" s="137"/>
      <c r="B34" s="297"/>
      <c r="C34" s="97" t="s">
        <v>243</v>
      </c>
      <c r="D34" s="97" t="s">
        <v>67</v>
      </c>
      <c r="E34" s="97">
        <v>30000</v>
      </c>
      <c r="F34" s="97">
        <v>10</v>
      </c>
      <c r="G34" s="97">
        <v>10</v>
      </c>
      <c r="H34" s="97">
        <f t="shared" si="6"/>
        <v>2500</v>
      </c>
      <c r="I34" s="97">
        <v>0</v>
      </c>
      <c r="J34" s="98">
        <f t="shared" si="5"/>
        <v>2500</v>
      </c>
    </row>
    <row r="35" spans="1:13" ht="20.25">
      <c r="A35" s="137"/>
      <c r="B35" s="297"/>
      <c r="C35" s="97"/>
      <c r="D35" s="97"/>
      <c r="E35" s="97"/>
      <c r="F35" s="97"/>
      <c r="G35" s="97"/>
      <c r="H35" s="97"/>
      <c r="I35" s="97"/>
      <c r="J35" s="98"/>
    </row>
    <row r="36" spans="1:13" ht="20.25">
      <c r="A36" s="137"/>
      <c r="B36" s="297"/>
      <c r="C36" s="97"/>
      <c r="D36" s="97"/>
      <c r="E36" s="97"/>
      <c r="F36" s="97"/>
      <c r="G36" s="97"/>
      <c r="H36" s="97"/>
      <c r="I36" s="97"/>
      <c r="J36" s="98"/>
    </row>
    <row r="37" spans="1:13" ht="20.25">
      <c r="A37" s="137"/>
      <c r="B37" s="297"/>
      <c r="C37" s="97"/>
      <c r="D37" s="97"/>
      <c r="E37" s="97"/>
      <c r="F37" s="97"/>
      <c r="G37" s="97"/>
      <c r="H37" s="97"/>
      <c r="I37" s="97"/>
      <c r="J37" s="98"/>
    </row>
    <row r="38" spans="1:13" ht="20.25">
      <c r="A38" s="137"/>
      <c r="B38" s="297"/>
      <c r="C38" s="99"/>
      <c r="D38" s="99"/>
      <c r="E38" s="97"/>
      <c r="F38" s="97"/>
      <c r="G38" s="97"/>
      <c r="H38" s="97"/>
      <c r="I38" s="97"/>
      <c r="J38" s="98"/>
    </row>
    <row r="39" spans="1:13" ht="20.25">
      <c r="A39" s="137"/>
      <c r="B39" s="297"/>
      <c r="C39" s="99"/>
      <c r="D39" s="99"/>
      <c r="E39" s="97"/>
      <c r="F39" s="97"/>
      <c r="G39" s="97"/>
      <c r="H39" s="97"/>
      <c r="I39" s="97"/>
      <c r="J39" s="98"/>
    </row>
    <row r="40" spans="1:13" ht="20.25">
      <c r="A40" s="137"/>
      <c r="B40" s="297"/>
      <c r="C40" s="100"/>
      <c r="D40" s="101"/>
      <c r="E40" s="102"/>
      <c r="F40" s="102"/>
      <c r="G40" s="103"/>
      <c r="H40" s="97"/>
      <c r="I40" s="97"/>
      <c r="J40" s="98"/>
    </row>
    <row r="41" spans="1:13" ht="20.25">
      <c r="A41" s="137"/>
      <c r="B41" s="291"/>
      <c r="C41" s="298" t="s">
        <v>81</v>
      </c>
      <c r="D41" s="299"/>
      <c r="E41" s="299"/>
      <c r="F41" s="299"/>
      <c r="G41" s="300"/>
      <c r="H41" s="104">
        <f>SUM(H27:H40)</f>
        <v>47500.000000000007</v>
      </c>
      <c r="I41" s="104">
        <f>SUM(I27:I40)</f>
        <v>0</v>
      </c>
      <c r="J41" s="105">
        <f>SUM(J27:J40)</f>
        <v>47500.000000000007</v>
      </c>
    </row>
    <row r="42" spans="1:13" ht="21" thickBot="1">
      <c r="A42" s="137"/>
      <c r="B42" s="316" t="s">
        <v>82</v>
      </c>
      <c r="C42" s="317"/>
      <c r="D42" s="317"/>
      <c r="E42" s="317"/>
      <c r="F42" s="317"/>
      <c r="G42" s="318"/>
      <c r="H42" s="106">
        <f>H41</f>
        <v>47500.000000000007</v>
      </c>
      <c r="I42" s="106">
        <f t="shared" ref="I42:J42" si="7">I41</f>
        <v>0</v>
      </c>
      <c r="J42" s="107">
        <f t="shared" si="7"/>
        <v>47500.000000000007</v>
      </c>
    </row>
    <row r="43" spans="1:13" ht="25.5">
      <c r="A43" s="137"/>
      <c r="C43" s="134"/>
    </row>
    <row r="44" spans="1:13" ht="25.5">
      <c r="A44" s="137"/>
      <c r="B44" s="150" t="s">
        <v>120</v>
      </c>
      <c r="C44" s="134"/>
    </row>
    <row r="45" spans="1:13" ht="20.25" customHeight="1" thickBot="1">
      <c r="C45" s="1"/>
      <c r="D45" s="243"/>
      <c r="E45" s="243"/>
      <c r="G45" s="152" t="s">
        <v>121</v>
      </c>
    </row>
    <row r="46" spans="1:13" ht="20.25" customHeight="1">
      <c r="B46" s="319" t="s">
        <v>122</v>
      </c>
      <c r="C46" s="321" t="s">
        <v>123</v>
      </c>
      <c r="D46" s="321" t="s">
        <v>124</v>
      </c>
      <c r="E46" s="323"/>
      <c r="F46" s="323"/>
      <c r="G46" s="325" t="s">
        <v>18</v>
      </c>
      <c r="H46" s="326"/>
      <c r="I46" s="327"/>
    </row>
    <row r="47" spans="1:13" ht="23.25" customHeight="1" thickBot="1">
      <c r="B47" s="320"/>
      <c r="C47" s="322"/>
      <c r="D47" s="324"/>
      <c r="E47" s="324"/>
      <c r="F47" s="324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01" t="s">
        <v>131</v>
      </c>
      <c r="C48" s="304" t="s">
        <v>34</v>
      </c>
      <c r="D48" s="306" t="s">
        <v>246</v>
      </c>
      <c r="E48" s="306"/>
      <c r="F48" s="307"/>
      <c r="G48" s="157">
        <v>13000</v>
      </c>
      <c r="H48" s="158"/>
      <c r="I48" s="159">
        <f t="shared" ref="I48:I78" si="8">G48+H48</f>
        <v>13000</v>
      </c>
      <c r="J48" s="160"/>
      <c r="K48" s="161">
        <v>2500</v>
      </c>
      <c r="L48" s="161">
        <v>2</v>
      </c>
      <c r="M48" s="162">
        <f t="shared" ref="M48:M57" si="9">K48*L48</f>
        <v>5000</v>
      </c>
    </row>
    <row r="49" spans="2:14" ht="21.75" customHeight="1">
      <c r="B49" s="302"/>
      <c r="C49" s="305"/>
      <c r="D49" s="308"/>
      <c r="E49" s="309"/>
      <c r="F49" s="310"/>
      <c r="G49" s="157"/>
      <c r="H49" s="158"/>
      <c r="I49" s="159">
        <f t="shared" si="8"/>
        <v>0</v>
      </c>
      <c r="J49" s="160"/>
      <c r="K49" s="161">
        <v>7000</v>
      </c>
      <c r="L49" s="161">
        <v>2</v>
      </c>
      <c r="M49" s="162">
        <f t="shared" si="9"/>
        <v>14000</v>
      </c>
    </row>
    <row r="50" spans="2:14" ht="21.75" customHeight="1">
      <c r="B50" s="302"/>
      <c r="C50" s="305"/>
      <c r="D50" s="308"/>
      <c r="E50" s="309"/>
      <c r="F50" s="310"/>
      <c r="G50" s="157"/>
      <c r="H50" s="158"/>
      <c r="I50" s="159">
        <f t="shared" si="8"/>
        <v>0</v>
      </c>
      <c r="J50" s="160"/>
      <c r="K50" s="161">
        <v>9000</v>
      </c>
      <c r="L50" s="161">
        <v>2</v>
      </c>
      <c r="M50" s="162">
        <f t="shared" si="9"/>
        <v>18000</v>
      </c>
    </row>
    <row r="51" spans="2:14" ht="21.75" customHeight="1">
      <c r="B51" s="302"/>
      <c r="C51" s="305"/>
      <c r="D51" s="308"/>
      <c r="E51" s="309"/>
      <c r="F51" s="310"/>
      <c r="G51" s="157"/>
      <c r="H51" s="158"/>
      <c r="I51" s="159">
        <f t="shared" si="8"/>
        <v>0</v>
      </c>
      <c r="J51" s="160"/>
      <c r="K51" s="161">
        <v>2000</v>
      </c>
      <c r="L51" s="161">
        <v>1</v>
      </c>
      <c r="M51" s="162">
        <f t="shared" si="9"/>
        <v>2000</v>
      </c>
    </row>
    <row r="52" spans="2:14" ht="21.75" customHeight="1">
      <c r="B52" s="302"/>
      <c r="C52" s="252"/>
      <c r="D52" s="313" t="s">
        <v>134</v>
      </c>
      <c r="E52" s="314"/>
      <c r="F52" s="315"/>
      <c r="G52" s="164">
        <f>SUM(G48:G51)</f>
        <v>13000</v>
      </c>
      <c r="H52" s="165"/>
      <c r="I52" s="166">
        <f>G52+H52</f>
        <v>13000</v>
      </c>
      <c r="J52" s="160"/>
      <c r="K52" s="161"/>
      <c r="L52" s="161"/>
      <c r="M52" s="162"/>
    </row>
    <row r="53" spans="2:14" ht="21.75" customHeight="1">
      <c r="B53" s="302"/>
      <c r="C53" s="311" t="s">
        <v>35</v>
      </c>
      <c r="D53" s="308"/>
      <c r="E53" s="309"/>
      <c r="F53" s="310"/>
      <c r="G53" s="157"/>
      <c r="H53" s="158"/>
      <c r="I53" s="159"/>
      <c r="J53" s="160"/>
      <c r="K53" s="161">
        <v>2000</v>
      </c>
      <c r="L53" s="161">
        <v>1</v>
      </c>
      <c r="M53" s="162">
        <f t="shared" si="9"/>
        <v>2000</v>
      </c>
    </row>
    <row r="54" spans="2:14" ht="21.75" customHeight="1">
      <c r="B54" s="302"/>
      <c r="C54" s="311"/>
      <c r="D54" s="308" t="s">
        <v>132</v>
      </c>
      <c r="E54" s="309"/>
      <c r="F54" s="310"/>
      <c r="G54" s="157">
        <v>1000</v>
      </c>
      <c r="H54" s="158"/>
      <c r="I54" s="159">
        <f t="shared" si="8"/>
        <v>1000</v>
      </c>
      <c r="J54" s="160"/>
      <c r="K54" s="161">
        <v>2000</v>
      </c>
      <c r="L54" s="161">
        <v>1</v>
      </c>
      <c r="M54" s="162">
        <f t="shared" si="9"/>
        <v>2000</v>
      </c>
    </row>
    <row r="55" spans="2:14" ht="21.75" customHeight="1">
      <c r="B55" s="302"/>
      <c r="C55" s="305"/>
      <c r="D55" s="308" t="s">
        <v>133</v>
      </c>
      <c r="E55" s="309"/>
      <c r="F55" s="310"/>
      <c r="G55" s="157">
        <v>1000</v>
      </c>
      <c r="H55" s="158"/>
      <c r="I55" s="159">
        <f t="shared" si="8"/>
        <v>1000</v>
      </c>
      <c r="J55" s="160"/>
      <c r="K55" s="161">
        <v>2000</v>
      </c>
      <c r="L55" s="161">
        <v>1</v>
      </c>
      <c r="M55" s="162">
        <f t="shared" si="9"/>
        <v>2000</v>
      </c>
    </row>
    <row r="56" spans="2:14" ht="21.75" customHeight="1">
      <c r="B56" s="302"/>
      <c r="C56" s="305"/>
      <c r="D56" s="308"/>
      <c r="E56" s="309"/>
      <c r="F56" s="310"/>
      <c r="G56" s="157"/>
      <c r="H56" s="158"/>
      <c r="I56" s="159"/>
      <c r="J56" s="163"/>
      <c r="K56" s="161">
        <v>2000</v>
      </c>
      <c r="L56" s="161">
        <v>1</v>
      </c>
      <c r="M56" s="162">
        <f t="shared" si="9"/>
        <v>2000</v>
      </c>
    </row>
    <row r="57" spans="2:14" ht="21.75" customHeight="1">
      <c r="B57" s="302"/>
      <c r="C57" s="305"/>
      <c r="D57" s="306"/>
      <c r="E57" s="306"/>
      <c r="F57" s="307"/>
      <c r="G57" s="157"/>
      <c r="H57" s="158"/>
      <c r="I57" s="159"/>
      <c r="J57" s="163"/>
      <c r="K57" s="161">
        <v>1000</v>
      </c>
      <c r="L57" s="161">
        <v>1</v>
      </c>
      <c r="M57" s="162">
        <f t="shared" si="9"/>
        <v>1000</v>
      </c>
    </row>
    <row r="58" spans="2:14" ht="21.75" customHeight="1">
      <c r="B58" s="303"/>
      <c r="C58" s="312"/>
      <c r="D58" s="313" t="s">
        <v>134</v>
      </c>
      <c r="E58" s="314"/>
      <c r="F58" s="315"/>
      <c r="G58" s="164">
        <f>SUM(G53:G57)</f>
        <v>2000</v>
      </c>
      <c r="H58" s="165">
        <f>SUM(H48:H57)</f>
        <v>0</v>
      </c>
      <c r="I58" s="166">
        <f>G58+H58</f>
        <v>2000</v>
      </c>
      <c r="J58" s="167"/>
      <c r="K58" s="168"/>
      <c r="L58" s="168"/>
      <c r="M58" s="169"/>
    </row>
    <row r="59" spans="2:14" ht="62.25" customHeight="1">
      <c r="B59" s="403"/>
      <c r="C59" s="328" t="s">
        <v>135</v>
      </c>
      <c r="D59" s="332" t="s">
        <v>136</v>
      </c>
      <c r="E59" s="333"/>
      <c r="F59" s="334"/>
      <c r="G59" s="157">
        <f>M59</f>
        <v>0</v>
      </c>
      <c r="H59" s="158"/>
      <c r="I59" s="159">
        <f>G59+H59</f>
        <v>0</v>
      </c>
      <c r="J59" s="170"/>
      <c r="K59" s="171">
        <v>0</v>
      </c>
      <c r="L59" s="172">
        <v>2</v>
      </c>
      <c r="M59" s="162">
        <f t="shared" ref="M59:M75" si="10">K59*L59</f>
        <v>0</v>
      </c>
      <c r="N59" t="s">
        <v>137</v>
      </c>
    </row>
    <row r="60" spans="2:14" ht="21.75" customHeight="1">
      <c r="B60" s="404"/>
      <c r="C60" s="329"/>
      <c r="D60" s="335" t="s">
        <v>138</v>
      </c>
      <c r="E60" s="336"/>
      <c r="F60" s="337"/>
      <c r="G60" s="157"/>
      <c r="H60" s="158"/>
      <c r="I60" s="159">
        <f t="shared" ref="I60:I75" si="11">G60+H60</f>
        <v>0</v>
      </c>
      <c r="J60" s="170"/>
      <c r="K60" s="171">
        <v>500</v>
      </c>
      <c r="L60" s="172">
        <v>4</v>
      </c>
      <c r="M60" s="162">
        <f t="shared" si="10"/>
        <v>2000</v>
      </c>
    </row>
    <row r="61" spans="2:14" ht="21.75" customHeight="1">
      <c r="B61" s="404"/>
      <c r="C61" s="329"/>
      <c r="D61" s="338" t="s">
        <v>139</v>
      </c>
      <c r="E61" s="339"/>
      <c r="F61" s="340"/>
      <c r="G61" s="157">
        <v>2000</v>
      </c>
      <c r="H61" s="158"/>
      <c r="I61" s="159">
        <f t="shared" si="11"/>
        <v>2000</v>
      </c>
      <c r="J61" t="s">
        <v>140</v>
      </c>
      <c r="K61" s="171">
        <v>1500</v>
      </c>
      <c r="L61" s="172">
        <v>4</v>
      </c>
      <c r="M61" s="162">
        <f t="shared" si="10"/>
        <v>6000</v>
      </c>
    </row>
    <row r="62" spans="2:14" ht="21.75" customHeight="1">
      <c r="B62" s="404"/>
      <c r="C62" s="329"/>
      <c r="D62" s="335" t="s">
        <v>141</v>
      </c>
      <c r="E62" s="336"/>
      <c r="F62" s="337"/>
      <c r="G62" s="157"/>
      <c r="H62" s="158"/>
      <c r="I62" s="159">
        <f t="shared" si="11"/>
        <v>0</v>
      </c>
      <c r="K62" s="171">
        <v>500</v>
      </c>
      <c r="L62" s="172">
        <v>5</v>
      </c>
      <c r="M62" s="162">
        <f t="shared" si="10"/>
        <v>2500</v>
      </c>
      <c r="N62" t="s">
        <v>142</v>
      </c>
    </row>
    <row r="63" spans="2:14" ht="21.75" customHeight="1">
      <c r="B63" s="404"/>
      <c r="C63" s="329"/>
      <c r="D63" s="335" t="s">
        <v>143</v>
      </c>
      <c r="E63" s="336"/>
      <c r="F63" s="337"/>
      <c r="G63" s="157">
        <f t="shared" ref="G63" si="12">M63</f>
        <v>10000</v>
      </c>
      <c r="H63" s="158"/>
      <c r="I63" s="159">
        <f t="shared" si="11"/>
        <v>10000</v>
      </c>
      <c r="K63" s="171">
        <v>5000</v>
      </c>
      <c r="L63" s="172">
        <v>2</v>
      </c>
      <c r="M63" s="162">
        <f t="shared" si="10"/>
        <v>10000</v>
      </c>
    </row>
    <row r="64" spans="2:14" ht="21.75" customHeight="1">
      <c r="B64" s="404"/>
      <c r="C64" s="329"/>
      <c r="D64" s="341" t="s">
        <v>144</v>
      </c>
      <c r="E64" s="342"/>
      <c r="F64" s="343"/>
      <c r="G64" s="157"/>
      <c r="H64" s="158"/>
      <c r="I64" s="159">
        <f t="shared" si="11"/>
        <v>0</v>
      </c>
      <c r="K64" s="171">
        <v>1000</v>
      </c>
      <c r="L64" s="172">
        <v>4</v>
      </c>
      <c r="M64" s="162">
        <f t="shared" si="10"/>
        <v>4000</v>
      </c>
    </row>
    <row r="65" spans="2:13" ht="21.75" customHeight="1">
      <c r="B65" s="404"/>
      <c r="C65" s="329"/>
      <c r="D65" s="306" t="s">
        <v>145</v>
      </c>
      <c r="E65" s="306"/>
      <c r="F65" s="307"/>
      <c r="G65" s="157"/>
      <c r="H65" s="158"/>
      <c r="I65" s="159">
        <f t="shared" si="11"/>
        <v>0</v>
      </c>
      <c r="J65" s="1"/>
      <c r="K65" s="171"/>
      <c r="L65" s="172"/>
      <c r="M65" s="162"/>
    </row>
    <row r="66" spans="2:13" ht="21.75" customHeight="1">
      <c r="B66" s="404"/>
      <c r="C66" s="329"/>
      <c r="D66" s="344" t="s">
        <v>146</v>
      </c>
      <c r="E66" s="345"/>
      <c r="F66" s="346"/>
      <c r="G66" s="173"/>
      <c r="H66" s="174"/>
      <c r="I66" s="175">
        <f t="shared" si="11"/>
        <v>0</v>
      </c>
      <c r="J66" s="1"/>
      <c r="K66" s="171"/>
      <c r="L66" s="172"/>
      <c r="M66" s="162"/>
    </row>
    <row r="67" spans="2:13" ht="21.75" customHeight="1">
      <c r="B67" s="404"/>
      <c r="C67" s="329"/>
      <c r="D67" s="347" t="s">
        <v>147</v>
      </c>
      <c r="E67" s="348"/>
      <c r="F67" s="349"/>
      <c r="G67" s="157"/>
      <c r="H67" s="158"/>
      <c r="I67" s="159">
        <f t="shared" si="11"/>
        <v>0</v>
      </c>
      <c r="J67" s="1"/>
      <c r="K67" s="171">
        <v>500</v>
      </c>
      <c r="L67" s="172">
        <v>5</v>
      </c>
      <c r="M67" s="162">
        <f t="shared" si="10"/>
        <v>2500</v>
      </c>
    </row>
    <row r="68" spans="2:13" ht="21.75" customHeight="1">
      <c r="B68" s="404"/>
      <c r="C68" s="329"/>
      <c r="D68" s="347" t="s">
        <v>148</v>
      </c>
      <c r="E68" s="348"/>
      <c r="F68" s="349"/>
      <c r="G68" s="157"/>
      <c r="H68" s="158"/>
      <c r="I68" s="159">
        <f t="shared" si="11"/>
        <v>0</v>
      </c>
      <c r="J68" s="1"/>
      <c r="K68" s="171">
        <v>500</v>
      </c>
      <c r="L68" s="172">
        <v>2</v>
      </c>
      <c r="M68" s="162">
        <f t="shared" si="10"/>
        <v>1000</v>
      </c>
    </row>
    <row r="69" spans="2:13" ht="21.75" customHeight="1">
      <c r="B69" s="404"/>
      <c r="C69" s="330"/>
      <c r="D69" s="350" t="s">
        <v>149</v>
      </c>
      <c r="E69" s="351"/>
      <c r="F69" s="352"/>
      <c r="G69" s="157">
        <v>1000</v>
      </c>
      <c r="H69" s="158"/>
      <c r="I69" s="159">
        <f t="shared" si="11"/>
        <v>1000</v>
      </c>
      <c r="J69" s="1"/>
      <c r="K69" s="171">
        <v>300</v>
      </c>
      <c r="L69" s="172">
        <v>3</v>
      </c>
      <c r="M69" s="162">
        <f t="shared" si="10"/>
        <v>900</v>
      </c>
    </row>
    <row r="70" spans="2:13" ht="21.75" customHeight="1">
      <c r="B70" s="404"/>
      <c r="C70" s="330"/>
      <c r="D70" s="248" t="s">
        <v>150</v>
      </c>
      <c r="E70" s="249"/>
      <c r="F70" s="250"/>
      <c r="G70" s="157">
        <v>1000</v>
      </c>
      <c r="H70" s="158"/>
      <c r="I70" s="159">
        <f t="shared" si="11"/>
        <v>1000</v>
      </c>
      <c r="J70" s="1"/>
      <c r="K70" s="171">
        <v>400</v>
      </c>
      <c r="L70" s="172">
        <v>2</v>
      </c>
      <c r="M70" s="162">
        <f t="shared" si="10"/>
        <v>800</v>
      </c>
    </row>
    <row r="71" spans="2:13" ht="21.75" customHeight="1">
      <c r="B71" s="405"/>
      <c r="C71" s="331"/>
      <c r="D71" s="353" t="s">
        <v>134</v>
      </c>
      <c r="E71" s="354"/>
      <c r="F71" s="355"/>
      <c r="G71" s="157">
        <f>SUM(G59:G70)</f>
        <v>14000</v>
      </c>
      <c r="H71" s="158"/>
      <c r="I71" s="159">
        <f t="shared" si="11"/>
        <v>14000</v>
      </c>
      <c r="J71" s="1"/>
      <c r="K71" s="171"/>
      <c r="L71" s="172"/>
      <c r="M71" s="162"/>
    </row>
    <row r="72" spans="2:13" ht="21.75" customHeight="1">
      <c r="B72" s="405"/>
      <c r="C72" s="311" t="s">
        <v>151</v>
      </c>
      <c r="D72" s="357" t="s">
        <v>152</v>
      </c>
      <c r="E72" s="358"/>
      <c r="F72" s="359"/>
      <c r="G72" s="157">
        <v>1000</v>
      </c>
      <c r="H72" s="158"/>
      <c r="I72" s="159">
        <f t="shared" si="11"/>
        <v>1000</v>
      </c>
      <c r="J72" s="1"/>
      <c r="K72" s="171">
        <v>200</v>
      </c>
      <c r="L72" s="172">
        <v>20</v>
      </c>
      <c r="M72" s="162">
        <f t="shared" si="10"/>
        <v>4000</v>
      </c>
    </row>
    <row r="73" spans="2:13" ht="21.75" customHeight="1">
      <c r="B73" s="405"/>
      <c r="C73" s="329"/>
      <c r="D73" s="347" t="s">
        <v>153</v>
      </c>
      <c r="E73" s="348"/>
      <c r="F73" s="349"/>
      <c r="G73" s="157"/>
      <c r="H73" s="158"/>
      <c r="I73" s="159">
        <f t="shared" si="11"/>
        <v>0</v>
      </c>
      <c r="J73" s="1"/>
      <c r="K73" s="171">
        <v>300</v>
      </c>
      <c r="L73" s="172">
        <v>4</v>
      </c>
      <c r="M73" s="162">
        <f t="shared" si="10"/>
        <v>1200</v>
      </c>
    </row>
    <row r="74" spans="2:13" ht="21.75" customHeight="1">
      <c r="B74" s="405"/>
      <c r="C74" s="329"/>
      <c r="D74" s="245"/>
      <c r="E74" s="246"/>
      <c r="F74" s="247"/>
      <c r="G74" s="157"/>
      <c r="H74" s="158"/>
      <c r="I74" s="159"/>
      <c r="J74" s="1"/>
      <c r="K74" s="171">
        <v>50</v>
      </c>
      <c r="L74" s="172">
        <v>150</v>
      </c>
      <c r="M74" s="162">
        <f t="shared" si="10"/>
        <v>7500</v>
      </c>
    </row>
    <row r="75" spans="2:13" ht="21.75" customHeight="1">
      <c r="B75" s="405"/>
      <c r="C75" s="329"/>
      <c r="D75" s="347" t="s">
        <v>154</v>
      </c>
      <c r="E75" s="348"/>
      <c r="F75" s="349"/>
      <c r="G75" s="157">
        <v>2000</v>
      </c>
      <c r="H75" s="158"/>
      <c r="I75" s="159">
        <f t="shared" si="11"/>
        <v>2000</v>
      </c>
      <c r="J75" s="1"/>
      <c r="K75" s="171">
        <v>300</v>
      </c>
      <c r="L75" s="172">
        <v>10</v>
      </c>
      <c r="M75" s="162">
        <f t="shared" si="10"/>
        <v>3000</v>
      </c>
    </row>
    <row r="76" spans="2:13" ht="21.75" customHeight="1" thickBot="1">
      <c r="B76" s="406"/>
      <c r="C76" s="356"/>
      <c r="D76" s="353" t="s">
        <v>134</v>
      </c>
      <c r="E76" s="354"/>
      <c r="F76" s="355"/>
      <c r="G76" s="164">
        <f>SUM(G72:G75)</f>
        <v>3000</v>
      </c>
      <c r="H76" s="164">
        <f>SUM(H59:H75)</f>
        <v>0</v>
      </c>
      <c r="I76" s="166">
        <f t="shared" si="8"/>
        <v>3000</v>
      </c>
      <c r="J76" s="167"/>
      <c r="K76" s="171"/>
      <c r="L76" s="172"/>
      <c r="M76" s="162"/>
    </row>
    <row r="77" spans="2:13" ht="21.75" customHeight="1" thickBot="1">
      <c r="B77" s="244"/>
      <c r="C77" s="253" t="s">
        <v>135</v>
      </c>
      <c r="D77" s="353" t="s">
        <v>134</v>
      </c>
      <c r="E77" s="354"/>
      <c r="F77" s="355"/>
      <c r="G77" s="164">
        <f>G71+G76</f>
        <v>17000</v>
      </c>
      <c r="H77" s="254"/>
      <c r="I77" s="255"/>
      <c r="J77" s="167"/>
      <c r="K77" s="256"/>
      <c r="L77" s="257"/>
      <c r="M77" s="258"/>
    </row>
    <row r="78" spans="2:13" ht="23.25" customHeight="1" thickBot="1">
      <c r="B78" s="182"/>
      <c r="C78" s="362" t="s">
        <v>155</v>
      </c>
      <c r="D78" s="363"/>
      <c r="E78" s="363"/>
      <c r="F78" s="364"/>
      <c r="G78" s="183">
        <f>G52+G58+G77</f>
        <v>32000</v>
      </c>
      <c r="H78" s="183">
        <f>H58+H76</f>
        <v>0</v>
      </c>
      <c r="I78" s="184">
        <f t="shared" si="8"/>
        <v>32000</v>
      </c>
      <c r="J78" s="185"/>
      <c r="K78" s="28"/>
    </row>
    <row r="79" spans="2:13" ht="23.25" customHeight="1">
      <c r="B79" s="186"/>
      <c r="C79" s="187"/>
      <c r="D79" s="188"/>
      <c r="E79" s="188"/>
      <c r="F79" s="188"/>
      <c r="G79" s="189"/>
      <c r="H79" s="60"/>
      <c r="I79" s="28"/>
      <c r="J79" s="190"/>
      <c r="K79" s="28"/>
    </row>
    <row r="80" spans="2:13" ht="23.25" customHeight="1">
      <c r="B80" s="186"/>
      <c r="C80" s="187"/>
      <c r="D80" s="188"/>
      <c r="E80" s="188"/>
      <c r="F80" s="188"/>
      <c r="G80" s="189"/>
      <c r="H80" s="60"/>
      <c r="I80" s="28"/>
      <c r="J80" s="191"/>
      <c r="K80" s="28"/>
    </row>
    <row r="81" spans="1:8" ht="20.25">
      <c r="A81" s="192" t="s">
        <v>156</v>
      </c>
      <c r="C81" s="1"/>
      <c r="D81" s="365"/>
      <c r="E81" s="365"/>
      <c r="F81" s="365"/>
      <c r="G81" s="193" t="s">
        <v>157</v>
      </c>
      <c r="H81" s="60">
        <f>(H42+G78)*0.17</f>
        <v>13515.000000000002</v>
      </c>
    </row>
    <row r="82" spans="1:8" ht="20.25" customHeight="1" thickBot="1">
      <c r="C82" s="1"/>
      <c r="D82" s="243"/>
      <c r="E82" s="243"/>
      <c r="G82" s="152" t="s">
        <v>121</v>
      </c>
    </row>
    <row r="83" spans="1:8" ht="35.25" customHeight="1" thickBot="1">
      <c r="B83" s="194" t="s">
        <v>158</v>
      </c>
      <c r="C83" s="251" t="s">
        <v>123</v>
      </c>
      <c r="D83" s="366" t="s">
        <v>124</v>
      </c>
      <c r="E83" s="366"/>
      <c r="F83" s="366"/>
      <c r="G83" s="196" t="s">
        <v>159</v>
      </c>
    </row>
    <row r="84" spans="1:8" ht="33.75" customHeight="1">
      <c r="B84" s="367"/>
      <c r="C84" s="370" t="s">
        <v>160</v>
      </c>
      <c r="D84" s="373" t="s">
        <v>161</v>
      </c>
      <c r="E84" s="374"/>
      <c r="F84" s="374"/>
      <c r="G84" s="197">
        <v>0</v>
      </c>
      <c r="H84" s="198"/>
    </row>
    <row r="85" spans="1:8" ht="21.75" customHeight="1">
      <c r="B85" s="368"/>
      <c r="C85" s="371"/>
      <c r="D85" s="375" t="s">
        <v>162</v>
      </c>
      <c r="E85" s="375"/>
      <c r="F85" s="375"/>
      <c r="G85" s="199">
        <v>500</v>
      </c>
      <c r="H85" s="198"/>
    </row>
    <row r="86" spans="1:8" ht="21.75" customHeight="1">
      <c r="B86" s="369"/>
      <c r="C86" s="372"/>
      <c r="D86" s="375"/>
      <c r="E86" s="375"/>
      <c r="F86" s="375"/>
      <c r="G86" s="199">
        <f t="shared" ref="G86" si="13">E86*F86/100</f>
        <v>0</v>
      </c>
      <c r="H86" s="198"/>
    </row>
    <row r="87" spans="1:8" ht="21.75" customHeight="1" thickBot="1">
      <c r="B87" s="200"/>
      <c r="C87" s="360" t="s">
        <v>163</v>
      </c>
      <c r="D87" s="361"/>
      <c r="E87" s="361"/>
      <c r="F87" s="201"/>
      <c r="G87" s="202">
        <f>SUM(G84:G86)</f>
        <v>500</v>
      </c>
      <c r="H87" s="198">
        <f>G87/(H42+G78)</f>
        <v>6.2893081761006293E-3</v>
      </c>
    </row>
  </sheetData>
  <mergeCells count="60">
    <mergeCell ref="I7:J7"/>
    <mergeCell ref="A2:F2"/>
    <mergeCell ref="B7:B8"/>
    <mergeCell ref="C7:D7"/>
    <mergeCell ref="E7:F7"/>
    <mergeCell ref="G7:G8"/>
    <mergeCell ref="B25:B26"/>
    <mergeCell ref="C25:C26"/>
    <mergeCell ref="D25:D26"/>
    <mergeCell ref="H25:J25"/>
    <mergeCell ref="B27:B41"/>
    <mergeCell ref="C41:G41"/>
    <mergeCell ref="B48:B58"/>
    <mergeCell ref="C48:C51"/>
    <mergeCell ref="D48:F48"/>
    <mergeCell ref="D49:F49"/>
    <mergeCell ref="D50:F50"/>
    <mergeCell ref="D51:F51"/>
    <mergeCell ref="C53:C58"/>
    <mergeCell ref="D53:F53"/>
    <mergeCell ref="D54:F54"/>
    <mergeCell ref="D55:F55"/>
    <mergeCell ref="D56:F56"/>
    <mergeCell ref="D57:F57"/>
    <mergeCell ref="D58:F58"/>
    <mergeCell ref="B42:G42"/>
    <mergeCell ref="B46:B47"/>
    <mergeCell ref="C46:C47"/>
    <mergeCell ref="D46:F47"/>
    <mergeCell ref="G46:I46"/>
    <mergeCell ref="B59:B76"/>
    <mergeCell ref="C59:C71"/>
    <mergeCell ref="D59:F59"/>
    <mergeCell ref="D60:F60"/>
    <mergeCell ref="D61:F61"/>
    <mergeCell ref="D62:F62"/>
    <mergeCell ref="D63:F63"/>
    <mergeCell ref="D64:F64"/>
    <mergeCell ref="D65:F65"/>
    <mergeCell ref="D66:F66"/>
    <mergeCell ref="B84:B86"/>
    <mergeCell ref="C84:C86"/>
    <mergeCell ref="D84:F84"/>
    <mergeCell ref="D85:F85"/>
    <mergeCell ref="D86:F86"/>
    <mergeCell ref="C87:E87"/>
    <mergeCell ref="D52:F52"/>
    <mergeCell ref="D77:F77"/>
    <mergeCell ref="C78:F78"/>
    <mergeCell ref="D81:F81"/>
    <mergeCell ref="D83:F83"/>
    <mergeCell ref="D67:F67"/>
    <mergeCell ref="D68:F68"/>
    <mergeCell ref="D69:F69"/>
    <mergeCell ref="D71:F71"/>
    <mergeCell ref="C72:C76"/>
    <mergeCell ref="D72:F72"/>
    <mergeCell ref="D73:F73"/>
    <mergeCell ref="D75:F75"/>
    <mergeCell ref="D76:F7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6"/>
  <sheetViews>
    <sheetView topLeftCell="A22" zoomScale="85" zoomScaleNormal="85" workbookViewId="0">
      <selection activeCell="A42" sqref="A42"/>
    </sheetView>
  </sheetViews>
  <sheetFormatPr defaultRowHeight="16.5"/>
  <cols>
    <col min="1" max="1" width="5.875" customWidth="1"/>
    <col min="2" max="2" width="26.125" customWidth="1"/>
    <col min="3" max="3" width="10.875" customWidth="1"/>
    <col min="4" max="4" width="11.625" customWidth="1"/>
    <col min="5" max="5" width="11.875" customWidth="1"/>
    <col min="6" max="6" width="10" customWidth="1"/>
    <col min="7" max="7" width="12.375" customWidth="1"/>
    <col min="8" max="8" width="13.75" customWidth="1"/>
    <col min="9" max="9" width="13.375" customWidth="1"/>
    <col min="10" max="10" width="13.125" customWidth="1"/>
  </cols>
  <sheetData>
    <row r="2" spans="1:12" ht="25.5">
      <c r="A2" s="283" t="s">
        <v>114</v>
      </c>
      <c r="B2" s="284"/>
      <c r="C2" s="284"/>
      <c r="D2" s="284"/>
      <c r="E2" s="284"/>
      <c r="F2" s="284"/>
    </row>
    <row r="3" spans="1:12" ht="25.5">
      <c r="C3" s="134"/>
    </row>
    <row r="4" spans="1:12" ht="25.5">
      <c r="A4" s="135" t="s">
        <v>115</v>
      </c>
      <c r="B4" s="135"/>
      <c r="C4" s="134"/>
      <c r="I4" s="136"/>
      <c r="J4" s="136"/>
    </row>
    <row r="5" spans="1:12" ht="25.5">
      <c r="A5" s="137"/>
      <c r="C5" s="134"/>
      <c r="H5" s="138"/>
      <c r="I5" s="138"/>
      <c r="J5" s="138"/>
    </row>
    <row r="6" spans="1:12" ht="17.25" thickBot="1">
      <c r="A6" s="109"/>
      <c r="F6" t="s">
        <v>87</v>
      </c>
      <c r="H6" s="138"/>
      <c r="I6" s="138"/>
      <c r="J6" s="138"/>
    </row>
    <row r="7" spans="1:12" ht="22.5" customHeight="1">
      <c r="A7" s="109"/>
      <c r="B7" s="285" t="s">
        <v>88</v>
      </c>
      <c r="C7" s="287" t="s">
        <v>89</v>
      </c>
      <c r="D7" s="287"/>
      <c r="E7" s="287" t="s">
        <v>116</v>
      </c>
      <c r="F7" s="287"/>
      <c r="G7" s="288" t="s">
        <v>117</v>
      </c>
      <c r="H7" s="242"/>
      <c r="I7" s="282"/>
      <c r="J7" s="282"/>
    </row>
    <row r="8" spans="1:12" ht="22.5" customHeight="1">
      <c r="A8" s="109"/>
      <c r="B8" s="286"/>
      <c r="C8" s="140" t="s">
        <v>61</v>
      </c>
      <c r="D8" s="140" t="s">
        <v>62</v>
      </c>
      <c r="E8" s="140" t="s">
        <v>61</v>
      </c>
      <c r="F8" s="140" t="s">
        <v>62</v>
      </c>
      <c r="G8" s="289"/>
      <c r="H8" s="242"/>
      <c r="I8" s="242"/>
      <c r="J8" s="242"/>
    </row>
    <row r="9" spans="1:12" ht="22.5" customHeight="1">
      <c r="A9" s="109"/>
      <c r="B9" s="141" t="s">
        <v>94</v>
      </c>
      <c r="C9" s="113">
        <f>SUM(C10:C11)</f>
        <v>47500.000000000007</v>
      </c>
      <c r="D9" s="113">
        <f t="shared" ref="D9" si="0">SUM(D10:D11)</f>
        <v>0</v>
      </c>
      <c r="E9" s="113">
        <f>C9</f>
        <v>47500.000000000007</v>
      </c>
      <c r="F9" s="113">
        <f>D9</f>
        <v>0</v>
      </c>
      <c r="G9" s="142">
        <f t="shared" ref="G9:G19" si="1">(E9+F9)/(E$19+F$19)</f>
        <v>0.59375000000000011</v>
      </c>
      <c r="H9" s="143"/>
      <c r="I9" s="143"/>
      <c r="J9" s="143"/>
    </row>
    <row r="10" spans="1:12" ht="22.5" customHeight="1">
      <c r="A10" s="109"/>
      <c r="B10" s="141" t="s">
        <v>95</v>
      </c>
      <c r="C10" s="113">
        <f>H41</f>
        <v>47500.000000000007</v>
      </c>
      <c r="D10" s="113">
        <f>I41</f>
        <v>0</v>
      </c>
      <c r="E10" s="113">
        <f t="shared" ref="E10:F19" si="2">C10</f>
        <v>47500.000000000007</v>
      </c>
      <c r="F10" s="113">
        <f t="shared" si="2"/>
        <v>0</v>
      </c>
      <c r="G10" s="142">
        <f t="shared" si="1"/>
        <v>0.59375000000000011</v>
      </c>
      <c r="H10" s="143"/>
      <c r="I10" s="143"/>
      <c r="J10" s="143"/>
    </row>
    <row r="11" spans="1:12" ht="22.5" customHeight="1">
      <c r="A11" s="109"/>
      <c r="B11" s="141" t="s">
        <v>96</v>
      </c>
      <c r="C11" s="113">
        <v>0</v>
      </c>
      <c r="D11" s="113">
        <v>0</v>
      </c>
      <c r="E11" s="113">
        <f t="shared" si="2"/>
        <v>0</v>
      </c>
      <c r="F11" s="113">
        <f t="shared" si="2"/>
        <v>0</v>
      </c>
      <c r="G11" s="142">
        <f t="shared" si="1"/>
        <v>0</v>
      </c>
      <c r="H11" s="143"/>
      <c r="I11" s="143"/>
      <c r="J11" s="143"/>
    </row>
    <row r="12" spans="1:12" ht="22.5" customHeight="1">
      <c r="A12" s="109"/>
      <c r="B12" s="141" t="s">
        <v>97</v>
      </c>
      <c r="C12" s="113">
        <f>SUM(C13:C16)</f>
        <v>32000</v>
      </c>
      <c r="D12" s="113">
        <f t="shared" ref="D12" si="3">SUM(D13:D16)</f>
        <v>0</v>
      </c>
      <c r="E12" s="113">
        <f t="shared" si="2"/>
        <v>32000</v>
      </c>
      <c r="F12" s="113">
        <f t="shared" si="2"/>
        <v>0</v>
      </c>
      <c r="G12" s="142">
        <f t="shared" si="1"/>
        <v>0.4</v>
      </c>
      <c r="H12" s="143"/>
      <c r="I12" s="143"/>
      <c r="J12" s="143"/>
    </row>
    <row r="13" spans="1:12" ht="22.5" customHeight="1">
      <c r="A13" s="109"/>
      <c r="B13" s="141" t="s">
        <v>253</v>
      </c>
      <c r="C13" s="113">
        <f>G51</f>
        <v>0</v>
      </c>
      <c r="D13" s="113">
        <f>H57</f>
        <v>0</v>
      </c>
      <c r="E13" s="113">
        <f t="shared" si="2"/>
        <v>0</v>
      </c>
      <c r="F13" s="113">
        <f t="shared" si="2"/>
        <v>0</v>
      </c>
      <c r="G13" s="142">
        <f t="shared" si="1"/>
        <v>0</v>
      </c>
      <c r="H13" s="143"/>
      <c r="I13" s="143"/>
      <c r="J13" s="143"/>
      <c r="L13">
        <f>5000/E12*100</f>
        <v>15.625</v>
      </c>
    </row>
    <row r="14" spans="1:12" ht="22.5" customHeight="1">
      <c r="A14" s="109"/>
      <c r="B14" s="141" t="s">
        <v>252</v>
      </c>
      <c r="C14" s="113">
        <f>G57</f>
        <v>14500</v>
      </c>
      <c r="D14" s="113">
        <f>H74</f>
        <v>0</v>
      </c>
      <c r="E14" s="113">
        <f t="shared" si="2"/>
        <v>14500</v>
      </c>
      <c r="F14" s="113">
        <f t="shared" si="2"/>
        <v>0</v>
      </c>
      <c r="G14" s="142">
        <f t="shared" si="1"/>
        <v>0.18124999999999999</v>
      </c>
      <c r="H14" s="143"/>
      <c r="I14" s="143"/>
      <c r="J14" s="143"/>
    </row>
    <row r="15" spans="1:12" ht="22.5" customHeight="1">
      <c r="A15" s="109"/>
      <c r="B15" s="141" t="s">
        <v>254</v>
      </c>
      <c r="C15" s="113">
        <f>G76</f>
        <v>17500</v>
      </c>
      <c r="D15" s="113">
        <v>0</v>
      </c>
      <c r="E15" s="113">
        <f t="shared" si="2"/>
        <v>17500</v>
      </c>
      <c r="F15" s="113">
        <f t="shared" si="2"/>
        <v>0</v>
      </c>
      <c r="G15" s="142">
        <f t="shared" si="1"/>
        <v>0.21875</v>
      </c>
      <c r="H15" s="143"/>
      <c r="I15" s="143">
        <f>C15/(C9+C12)*100</f>
        <v>22.012578616352201</v>
      </c>
      <c r="J15" s="143"/>
    </row>
    <row r="16" spans="1:12" ht="22.5" customHeight="1">
      <c r="A16" s="109"/>
      <c r="B16" s="141" t="s">
        <v>255</v>
      </c>
      <c r="C16" s="113">
        <v>0</v>
      </c>
      <c r="D16" s="113">
        <v>0</v>
      </c>
      <c r="E16" s="113">
        <f t="shared" si="2"/>
        <v>0</v>
      </c>
      <c r="F16" s="113">
        <f t="shared" si="2"/>
        <v>0</v>
      </c>
      <c r="G16" s="142">
        <f t="shared" si="1"/>
        <v>0</v>
      </c>
      <c r="H16" s="143"/>
      <c r="I16" s="143"/>
      <c r="J16" s="143"/>
    </row>
    <row r="17" spans="1:10" ht="22.5" customHeight="1">
      <c r="A17" s="109"/>
      <c r="B17" s="141" t="s">
        <v>98</v>
      </c>
      <c r="C17" s="113">
        <f>G86</f>
        <v>500</v>
      </c>
      <c r="D17" s="113">
        <v>0</v>
      </c>
      <c r="E17" s="113">
        <f t="shared" si="2"/>
        <v>500</v>
      </c>
      <c r="F17" s="113">
        <f t="shared" si="2"/>
        <v>0</v>
      </c>
      <c r="G17" s="142">
        <f t="shared" si="1"/>
        <v>6.2500000000000003E-3</v>
      </c>
      <c r="H17" s="143"/>
      <c r="I17" s="143"/>
      <c r="J17" s="143"/>
    </row>
    <row r="18" spans="1:10" ht="22.5" customHeight="1" thickBot="1">
      <c r="A18" s="109"/>
      <c r="B18" s="144" t="s">
        <v>99</v>
      </c>
      <c r="C18" s="145">
        <v>0</v>
      </c>
      <c r="D18" s="145">
        <v>0</v>
      </c>
      <c r="E18" s="145">
        <f t="shared" si="2"/>
        <v>0</v>
      </c>
      <c r="F18" s="145">
        <f t="shared" si="2"/>
        <v>0</v>
      </c>
      <c r="G18" s="146">
        <f t="shared" si="1"/>
        <v>0</v>
      </c>
      <c r="H18" s="143"/>
      <c r="I18" s="143"/>
      <c r="J18" s="143"/>
    </row>
    <row r="19" spans="1:10" ht="22.5" customHeight="1" thickBot="1">
      <c r="A19" s="109"/>
      <c r="B19" s="147" t="s">
        <v>82</v>
      </c>
      <c r="C19" s="148">
        <f>C9+C12+C17+C18</f>
        <v>80000</v>
      </c>
      <c r="D19" s="148">
        <f t="shared" ref="D19" si="4">D9+D12+D17+D18</f>
        <v>0</v>
      </c>
      <c r="E19" s="148">
        <f t="shared" si="2"/>
        <v>80000</v>
      </c>
      <c r="F19" s="148">
        <f t="shared" si="2"/>
        <v>0</v>
      </c>
      <c r="G19" s="149">
        <f t="shared" si="1"/>
        <v>1</v>
      </c>
      <c r="H19" s="143"/>
      <c r="I19" s="143"/>
      <c r="J19" s="143"/>
    </row>
    <row r="20" spans="1:10" ht="24.75" customHeight="1">
      <c r="A20" s="109"/>
      <c r="B20" s="136"/>
      <c r="C20" s="136"/>
      <c r="D20" s="136"/>
      <c r="E20" s="136"/>
      <c r="F20" s="136"/>
      <c r="G20" s="136"/>
      <c r="H20" s="138"/>
      <c r="I20" s="143"/>
      <c r="J20" s="143"/>
    </row>
    <row r="21" spans="1:10" ht="25.5">
      <c r="A21" s="137"/>
      <c r="C21" s="134"/>
      <c r="H21" s="138"/>
      <c r="I21" s="138"/>
      <c r="J21" s="138"/>
    </row>
    <row r="22" spans="1:10" ht="25.5">
      <c r="A22" s="135" t="s">
        <v>118</v>
      </c>
      <c r="B22" s="135"/>
      <c r="C22" s="134"/>
    </row>
    <row r="23" spans="1:10" ht="25.5">
      <c r="A23" s="137"/>
      <c r="B23" t="s">
        <v>119</v>
      </c>
      <c r="C23" s="134"/>
    </row>
    <row r="24" spans="1:10" ht="26.25" thickBot="1">
      <c r="A24" s="137"/>
      <c r="C24" s="134"/>
      <c r="J24" t="s">
        <v>87</v>
      </c>
    </row>
    <row r="25" spans="1:10" ht="20.25">
      <c r="A25" s="137"/>
      <c r="B25" s="290" t="s">
        <v>51</v>
      </c>
      <c r="C25" s="292" t="s">
        <v>52</v>
      </c>
      <c r="D25" s="292" t="s">
        <v>53</v>
      </c>
      <c r="E25" s="240" t="s">
        <v>54</v>
      </c>
      <c r="F25" s="240" t="s">
        <v>55</v>
      </c>
      <c r="G25" s="240" t="s">
        <v>56</v>
      </c>
      <c r="H25" s="294" t="s">
        <v>57</v>
      </c>
      <c r="I25" s="295"/>
      <c r="J25" s="296"/>
    </row>
    <row r="26" spans="1:10" ht="20.25">
      <c r="A26" s="137"/>
      <c r="B26" s="291"/>
      <c r="C26" s="293"/>
      <c r="D26" s="293"/>
      <c r="E26" s="241" t="s">
        <v>58</v>
      </c>
      <c r="F26" s="241" t="s">
        <v>59</v>
      </c>
      <c r="G26" s="241" t="s">
        <v>60</v>
      </c>
      <c r="H26" s="95" t="s">
        <v>61</v>
      </c>
      <c r="I26" s="95" t="s">
        <v>62</v>
      </c>
      <c r="J26" s="96" t="s">
        <v>63</v>
      </c>
    </row>
    <row r="27" spans="1:10" ht="20.25">
      <c r="A27" s="137"/>
      <c r="B27" s="297"/>
      <c r="C27" s="97" t="s">
        <v>235</v>
      </c>
      <c r="D27" s="97" t="s">
        <v>236</v>
      </c>
      <c r="E27" s="97">
        <v>80000</v>
      </c>
      <c r="F27" s="97">
        <v>10</v>
      </c>
      <c r="G27" s="97">
        <v>10</v>
      </c>
      <c r="H27" s="97">
        <f>E27/12*F27*G27/100</f>
        <v>6666.6666666666679</v>
      </c>
      <c r="I27" s="97">
        <v>0</v>
      </c>
      <c r="J27" s="98">
        <f t="shared" ref="J27:J34" si="5">H27+I27</f>
        <v>6666.6666666666679</v>
      </c>
    </row>
    <row r="28" spans="1:10" ht="20.25">
      <c r="A28" s="137"/>
      <c r="B28" s="297"/>
      <c r="C28" s="97" t="s">
        <v>237</v>
      </c>
      <c r="D28" s="97" t="s">
        <v>239</v>
      </c>
      <c r="E28" s="97">
        <v>100000</v>
      </c>
      <c r="F28" s="97">
        <v>10</v>
      </c>
      <c r="G28" s="97">
        <v>10</v>
      </c>
      <c r="H28" s="97">
        <f t="shared" ref="H28:H34" si="6">E28/12*F28*G28/100</f>
        <v>8333.3333333333358</v>
      </c>
      <c r="I28" s="97">
        <v>0</v>
      </c>
      <c r="J28" s="98">
        <f t="shared" si="5"/>
        <v>8333.3333333333358</v>
      </c>
    </row>
    <row r="29" spans="1:10" ht="20.25">
      <c r="A29" s="137"/>
      <c r="B29" s="297"/>
      <c r="C29" s="97" t="s">
        <v>238</v>
      </c>
      <c r="D29" s="97" t="s">
        <v>239</v>
      </c>
      <c r="E29" s="97">
        <v>100000</v>
      </c>
      <c r="F29" s="97">
        <v>10</v>
      </c>
      <c r="G29" s="97">
        <v>10</v>
      </c>
      <c r="H29" s="97">
        <f t="shared" si="6"/>
        <v>8333.3333333333358</v>
      </c>
      <c r="I29" s="97">
        <v>0</v>
      </c>
      <c r="J29" s="98">
        <f t="shared" si="5"/>
        <v>8333.3333333333358</v>
      </c>
    </row>
    <row r="30" spans="1:10" ht="20.25">
      <c r="A30" s="137"/>
      <c r="B30" s="297"/>
      <c r="C30" s="97" t="s">
        <v>69</v>
      </c>
      <c r="D30" s="97" t="s">
        <v>70</v>
      </c>
      <c r="E30" s="97">
        <v>80000</v>
      </c>
      <c r="F30" s="97">
        <v>10</v>
      </c>
      <c r="G30" s="97">
        <v>10</v>
      </c>
      <c r="H30" s="97">
        <f t="shared" si="6"/>
        <v>6666.6666666666679</v>
      </c>
      <c r="I30" s="97">
        <v>0</v>
      </c>
      <c r="J30" s="98">
        <f t="shared" si="5"/>
        <v>6666.6666666666679</v>
      </c>
    </row>
    <row r="31" spans="1:10" ht="20.25">
      <c r="A31" s="137"/>
      <c r="B31" s="297"/>
      <c r="C31" s="97" t="s">
        <v>240</v>
      </c>
      <c r="D31" s="97" t="s">
        <v>70</v>
      </c>
      <c r="E31" s="97">
        <v>80000</v>
      </c>
      <c r="F31" s="97">
        <v>10</v>
      </c>
      <c r="G31" s="97">
        <v>10</v>
      </c>
      <c r="H31" s="97">
        <f t="shared" si="6"/>
        <v>6666.6666666666679</v>
      </c>
      <c r="I31" s="97">
        <v>0</v>
      </c>
      <c r="J31" s="98">
        <f t="shared" si="5"/>
        <v>6666.6666666666679</v>
      </c>
    </row>
    <row r="32" spans="1:10" ht="20.25">
      <c r="A32" s="137"/>
      <c r="B32" s="297"/>
      <c r="C32" s="97" t="s">
        <v>241</v>
      </c>
      <c r="D32" s="97" t="s">
        <v>74</v>
      </c>
      <c r="E32" s="97">
        <v>60000</v>
      </c>
      <c r="F32" s="97">
        <v>10</v>
      </c>
      <c r="G32" s="97">
        <v>10</v>
      </c>
      <c r="H32" s="97">
        <f t="shared" si="6"/>
        <v>5000</v>
      </c>
      <c r="I32" s="97">
        <v>0</v>
      </c>
      <c r="J32" s="98">
        <f t="shared" si="5"/>
        <v>5000</v>
      </c>
    </row>
    <row r="33" spans="1:13" ht="20.25">
      <c r="A33" s="137"/>
      <c r="B33" s="297"/>
      <c r="C33" s="97" t="s">
        <v>242</v>
      </c>
      <c r="D33" s="97" t="s">
        <v>67</v>
      </c>
      <c r="E33" s="97">
        <v>40000</v>
      </c>
      <c r="F33" s="97">
        <v>10</v>
      </c>
      <c r="G33" s="97">
        <v>10</v>
      </c>
      <c r="H33" s="97">
        <f t="shared" si="6"/>
        <v>3333.3333333333339</v>
      </c>
      <c r="I33" s="97">
        <v>0</v>
      </c>
      <c r="J33" s="98">
        <f t="shared" si="5"/>
        <v>3333.3333333333339</v>
      </c>
    </row>
    <row r="34" spans="1:13" ht="20.25">
      <c r="A34" s="137"/>
      <c r="B34" s="297"/>
      <c r="C34" s="97" t="s">
        <v>243</v>
      </c>
      <c r="D34" s="97" t="s">
        <v>67</v>
      </c>
      <c r="E34" s="97">
        <v>30000</v>
      </c>
      <c r="F34" s="97">
        <v>10</v>
      </c>
      <c r="G34" s="97">
        <v>10</v>
      </c>
      <c r="H34" s="97">
        <f t="shared" si="6"/>
        <v>2500</v>
      </c>
      <c r="I34" s="97">
        <v>0</v>
      </c>
      <c r="J34" s="98">
        <f t="shared" si="5"/>
        <v>2500</v>
      </c>
    </row>
    <row r="35" spans="1:13" ht="20.25">
      <c r="A35" s="137"/>
      <c r="B35" s="297"/>
      <c r="C35" s="97"/>
      <c r="D35" s="97"/>
      <c r="E35" s="97"/>
      <c r="F35" s="97"/>
      <c r="G35" s="97"/>
      <c r="H35" s="97"/>
      <c r="I35" s="97"/>
      <c r="J35" s="98"/>
    </row>
    <row r="36" spans="1:13" ht="20.25">
      <c r="A36" s="137"/>
      <c r="B36" s="297"/>
      <c r="C36" s="97"/>
      <c r="D36" s="97"/>
      <c r="E36" s="97"/>
      <c r="F36" s="97"/>
      <c r="G36" s="97"/>
      <c r="H36" s="97"/>
      <c r="I36" s="97"/>
      <c r="J36" s="98"/>
    </row>
    <row r="37" spans="1:13" ht="20.25">
      <c r="A37" s="137"/>
      <c r="B37" s="297"/>
      <c r="C37" s="97"/>
      <c r="D37" s="97"/>
      <c r="E37" s="97"/>
      <c r="F37" s="97"/>
      <c r="G37" s="97"/>
      <c r="H37" s="97"/>
      <c r="I37" s="97"/>
      <c r="J37" s="98"/>
    </row>
    <row r="38" spans="1:13" ht="20.25">
      <c r="A38" s="137"/>
      <c r="B38" s="297"/>
      <c r="C38" s="99"/>
      <c r="D38" s="99"/>
      <c r="E38" s="97"/>
      <c r="F38" s="97"/>
      <c r="G38" s="97"/>
      <c r="H38" s="97"/>
      <c r="I38" s="97"/>
      <c r="J38" s="98"/>
    </row>
    <row r="39" spans="1:13" ht="20.25">
      <c r="A39" s="137"/>
      <c r="B39" s="297"/>
      <c r="C39" s="99"/>
      <c r="D39" s="99"/>
      <c r="E39" s="97"/>
      <c r="F39" s="97"/>
      <c r="G39" s="97"/>
      <c r="H39" s="97"/>
      <c r="I39" s="97"/>
      <c r="J39" s="98"/>
    </row>
    <row r="40" spans="1:13" ht="20.25">
      <c r="A40" s="137"/>
      <c r="B40" s="297"/>
      <c r="C40" s="100"/>
      <c r="D40" s="101"/>
      <c r="E40" s="102"/>
      <c r="F40" s="102"/>
      <c r="G40" s="103"/>
      <c r="H40" s="97"/>
      <c r="I40" s="97"/>
      <c r="J40" s="98"/>
    </row>
    <row r="41" spans="1:13" ht="20.25">
      <c r="A41" s="137"/>
      <c r="B41" s="291"/>
      <c r="C41" s="298" t="s">
        <v>81</v>
      </c>
      <c r="D41" s="299"/>
      <c r="E41" s="299"/>
      <c r="F41" s="299"/>
      <c r="G41" s="300"/>
      <c r="H41" s="104">
        <f>SUM(H27:H40)</f>
        <v>47500.000000000007</v>
      </c>
      <c r="I41" s="104">
        <f>SUM(I27:I40)</f>
        <v>0</v>
      </c>
      <c r="J41" s="105">
        <f>SUM(J27:J40)</f>
        <v>47500.000000000007</v>
      </c>
    </row>
    <row r="42" spans="1:13" ht="21" thickBot="1">
      <c r="A42" s="137"/>
      <c r="B42" s="316" t="s">
        <v>82</v>
      </c>
      <c r="C42" s="317"/>
      <c r="D42" s="317"/>
      <c r="E42" s="317"/>
      <c r="F42" s="317"/>
      <c r="G42" s="318"/>
      <c r="H42" s="106">
        <f>H41</f>
        <v>47500.000000000007</v>
      </c>
      <c r="I42" s="106">
        <f t="shared" ref="I42:J42" si="7">I41</f>
        <v>0</v>
      </c>
      <c r="J42" s="107">
        <f t="shared" si="7"/>
        <v>47500.000000000007</v>
      </c>
    </row>
    <row r="43" spans="1:13" ht="25.5">
      <c r="A43" s="137"/>
      <c r="C43" s="134"/>
    </row>
    <row r="44" spans="1:13" ht="25.5">
      <c r="A44" s="137"/>
      <c r="B44" s="150" t="s">
        <v>120</v>
      </c>
      <c r="C44" s="134"/>
    </row>
    <row r="45" spans="1:13" ht="20.25" customHeight="1" thickBot="1">
      <c r="C45" s="1"/>
      <c r="D45" s="243"/>
      <c r="E45" s="243"/>
      <c r="G45" s="152" t="s">
        <v>121</v>
      </c>
    </row>
    <row r="46" spans="1:13" ht="20.25" customHeight="1">
      <c r="B46" s="319" t="s">
        <v>122</v>
      </c>
      <c r="C46" s="321" t="s">
        <v>123</v>
      </c>
      <c r="D46" s="321" t="s">
        <v>124</v>
      </c>
      <c r="E46" s="323"/>
      <c r="F46" s="323"/>
      <c r="G46" s="325" t="s">
        <v>18</v>
      </c>
      <c r="H46" s="326"/>
      <c r="I46" s="327"/>
    </row>
    <row r="47" spans="1:13" ht="23.25" customHeight="1" thickBot="1">
      <c r="B47" s="320"/>
      <c r="C47" s="322"/>
      <c r="D47" s="324"/>
      <c r="E47" s="324"/>
      <c r="F47" s="324"/>
      <c r="G47" s="153" t="s">
        <v>125</v>
      </c>
      <c r="H47" s="154" t="s">
        <v>126</v>
      </c>
      <c r="I47" s="155" t="s">
        <v>127</v>
      </c>
      <c r="K47" s="156" t="s">
        <v>128</v>
      </c>
      <c r="L47" s="156" t="s">
        <v>129</v>
      </c>
      <c r="M47" s="156" t="s">
        <v>130</v>
      </c>
    </row>
    <row r="48" spans="1:13" ht="21.75" customHeight="1">
      <c r="B48" s="301" t="s">
        <v>131</v>
      </c>
      <c r="C48" s="304" t="s">
        <v>34</v>
      </c>
      <c r="D48" s="306"/>
      <c r="E48" s="306"/>
      <c r="F48" s="307"/>
      <c r="G48" s="157"/>
      <c r="H48" s="158"/>
      <c r="I48" s="159"/>
      <c r="J48" s="160"/>
      <c r="K48" s="161">
        <v>2500</v>
      </c>
      <c r="L48" s="161">
        <v>2</v>
      </c>
      <c r="M48" s="162">
        <f t="shared" ref="M48:M56" si="8">K48*L48</f>
        <v>5000</v>
      </c>
    </row>
    <row r="49" spans="2:14" ht="21.75" customHeight="1">
      <c r="B49" s="302"/>
      <c r="C49" s="305"/>
      <c r="D49" s="308"/>
      <c r="E49" s="309"/>
      <c r="F49" s="310"/>
      <c r="G49" s="157"/>
      <c r="H49" s="158"/>
      <c r="I49" s="159">
        <f t="shared" ref="I49:I77" si="9">G49+H49</f>
        <v>0</v>
      </c>
      <c r="J49" s="160"/>
      <c r="K49" s="161">
        <v>7000</v>
      </c>
      <c r="L49" s="161">
        <v>2</v>
      </c>
      <c r="M49" s="162">
        <f t="shared" si="8"/>
        <v>14000</v>
      </c>
    </row>
    <row r="50" spans="2:14" ht="21.75" customHeight="1">
      <c r="B50" s="302"/>
      <c r="C50" s="305"/>
      <c r="D50" s="308"/>
      <c r="E50" s="309"/>
      <c r="F50" s="310"/>
      <c r="G50" s="157"/>
      <c r="H50" s="158"/>
      <c r="I50" s="159">
        <f t="shared" si="9"/>
        <v>0</v>
      </c>
      <c r="J50" s="160"/>
      <c r="K50" s="161">
        <v>9000</v>
      </c>
      <c r="L50" s="161">
        <v>2</v>
      </c>
      <c r="M50" s="162">
        <f t="shared" si="8"/>
        <v>18000</v>
      </c>
    </row>
    <row r="51" spans="2:14" ht="21.75" customHeight="1">
      <c r="B51" s="302"/>
      <c r="C51" s="305"/>
      <c r="D51" s="313" t="s">
        <v>134</v>
      </c>
      <c r="E51" s="314"/>
      <c r="F51" s="315"/>
      <c r="G51" s="164">
        <f>SUM(G48:G50)</f>
        <v>0</v>
      </c>
      <c r="H51" s="158"/>
      <c r="I51" s="159">
        <f t="shared" si="9"/>
        <v>0</v>
      </c>
      <c r="J51" s="160"/>
      <c r="K51" s="161">
        <v>2000</v>
      </c>
      <c r="L51" s="161">
        <v>1</v>
      </c>
      <c r="M51" s="162">
        <f t="shared" si="8"/>
        <v>2000</v>
      </c>
    </row>
    <row r="52" spans="2:14" ht="21.75" customHeight="1">
      <c r="B52" s="302"/>
      <c r="C52" s="311" t="s">
        <v>35</v>
      </c>
      <c r="D52" s="308" t="s">
        <v>249</v>
      </c>
      <c r="E52" s="309"/>
      <c r="F52" s="310"/>
      <c r="G52" s="157">
        <v>5000</v>
      </c>
      <c r="H52" s="158"/>
      <c r="I52" s="159">
        <f t="shared" si="9"/>
        <v>5000</v>
      </c>
      <c r="J52" s="160"/>
      <c r="K52" s="161">
        <v>2000</v>
      </c>
      <c r="L52" s="161">
        <v>1</v>
      </c>
      <c r="M52" s="162">
        <f t="shared" si="8"/>
        <v>2000</v>
      </c>
    </row>
    <row r="53" spans="2:14" ht="21.75" customHeight="1">
      <c r="B53" s="302"/>
      <c r="C53" s="311"/>
      <c r="D53" s="308" t="s">
        <v>245</v>
      </c>
      <c r="E53" s="309"/>
      <c r="F53" s="310"/>
      <c r="G53" s="157">
        <v>7500</v>
      </c>
      <c r="H53" s="158"/>
      <c r="I53" s="159">
        <f t="shared" ref="I53:I55" si="10">G53+H53</f>
        <v>7500</v>
      </c>
      <c r="J53" s="160"/>
      <c r="K53" s="161">
        <v>2000</v>
      </c>
      <c r="L53" s="161">
        <v>1</v>
      </c>
      <c r="M53" s="162">
        <f t="shared" si="8"/>
        <v>2000</v>
      </c>
    </row>
    <row r="54" spans="2:14" ht="21.75" customHeight="1">
      <c r="B54" s="302"/>
      <c r="C54" s="305"/>
      <c r="D54" s="308" t="s">
        <v>247</v>
      </c>
      <c r="E54" s="309"/>
      <c r="F54" s="310"/>
      <c r="G54" s="157">
        <v>1000</v>
      </c>
      <c r="H54" s="158"/>
      <c r="I54" s="159">
        <f t="shared" si="10"/>
        <v>1000</v>
      </c>
      <c r="J54" s="160"/>
      <c r="K54" s="161">
        <v>2000</v>
      </c>
      <c r="L54" s="161">
        <v>1</v>
      </c>
      <c r="M54" s="162">
        <f t="shared" si="8"/>
        <v>2000</v>
      </c>
    </row>
    <row r="55" spans="2:14" ht="21.75" customHeight="1">
      <c r="B55" s="302"/>
      <c r="C55" s="305"/>
      <c r="D55" s="308" t="s">
        <v>248</v>
      </c>
      <c r="E55" s="309"/>
      <c r="F55" s="310"/>
      <c r="G55" s="157">
        <v>1000</v>
      </c>
      <c r="H55" s="158"/>
      <c r="I55" s="159">
        <f t="shared" si="10"/>
        <v>1000</v>
      </c>
      <c r="J55" s="163"/>
      <c r="K55" s="161">
        <v>2000</v>
      </c>
      <c r="L55" s="161">
        <v>1</v>
      </c>
      <c r="M55" s="162">
        <f t="shared" si="8"/>
        <v>2000</v>
      </c>
    </row>
    <row r="56" spans="2:14" ht="21.75" customHeight="1">
      <c r="B56" s="302"/>
      <c r="C56" s="305"/>
      <c r="D56" s="306"/>
      <c r="E56" s="306"/>
      <c r="F56" s="307"/>
      <c r="G56" s="157"/>
      <c r="H56" s="158"/>
      <c r="I56" s="159"/>
      <c r="J56" s="163"/>
      <c r="K56" s="161">
        <v>1000</v>
      </c>
      <c r="L56" s="161">
        <v>1</v>
      </c>
      <c r="M56" s="162">
        <f t="shared" si="8"/>
        <v>1000</v>
      </c>
    </row>
    <row r="57" spans="2:14" ht="21.75" customHeight="1">
      <c r="B57" s="303"/>
      <c r="C57" s="312"/>
      <c r="D57" s="313" t="s">
        <v>134</v>
      </c>
      <c r="E57" s="314"/>
      <c r="F57" s="315"/>
      <c r="G57" s="164">
        <f>SUM(G52:G56)</f>
        <v>14500</v>
      </c>
      <c r="H57" s="165">
        <f>SUM(H48:H56)</f>
        <v>0</v>
      </c>
      <c r="I57" s="166">
        <f>G57+H57</f>
        <v>14500</v>
      </c>
      <c r="J57" s="167"/>
      <c r="K57" s="168"/>
      <c r="L57" s="168"/>
      <c r="M57" s="169"/>
    </row>
    <row r="58" spans="2:14" ht="62.25" customHeight="1">
      <c r="B58" s="280"/>
      <c r="C58" s="328" t="s">
        <v>135</v>
      </c>
      <c r="D58" s="332" t="s">
        <v>136</v>
      </c>
      <c r="E58" s="333"/>
      <c r="F58" s="334"/>
      <c r="G58" s="157">
        <f>M58</f>
        <v>0</v>
      </c>
      <c r="H58" s="158"/>
      <c r="I58" s="159">
        <f>G58+H58</f>
        <v>0</v>
      </c>
      <c r="J58" s="170"/>
      <c r="K58" s="171">
        <v>0</v>
      </c>
      <c r="L58" s="172">
        <v>2</v>
      </c>
      <c r="M58" s="162">
        <f t="shared" ref="M58:M74" si="11">K58*L58</f>
        <v>0</v>
      </c>
      <c r="N58" t="s">
        <v>137</v>
      </c>
    </row>
    <row r="59" spans="2:14" ht="21.75" customHeight="1">
      <c r="B59" s="281"/>
      <c r="C59" s="329"/>
      <c r="D59" s="335" t="s">
        <v>138</v>
      </c>
      <c r="E59" s="336"/>
      <c r="F59" s="337"/>
      <c r="G59" s="157"/>
      <c r="H59" s="158"/>
      <c r="I59" s="159">
        <f t="shared" ref="I59:I74" si="12">G59+H59</f>
        <v>0</v>
      </c>
      <c r="J59" s="170"/>
      <c r="K59" s="171">
        <v>500</v>
      </c>
      <c r="L59" s="172">
        <v>4</v>
      </c>
      <c r="M59" s="162">
        <f t="shared" si="11"/>
        <v>2000</v>
      </c>
    </row>
    <row r="60" spans="2:14" ht="21.75" customHeight="1">
      <c r="B60" s="281"/>
      <c r="C60" s="329"/>
      <c r="D60" s="338" t="s">
        <v>139</v>
      </c>
      <c r="E60" s="339"/>
      <c r="F60" s="340"/>
      <c r="G60" s="157">
        <v>2000</v>
      </c>
      <c r="H60" s="158"/>
      <c r="I60" s="159">
        <f t="shared" si="12"/>
        <v>2000</v>
      </c>
      <c r="J60" t="s">
        <v>140</v>
      </c>
      <c r="K60" s="171">
        <v>1500</v>
      </c>
      <c r="L60" s="172">
        <v>4</v>
      </c>
      <c r="M60" s="162">
        <f t="shared" si="11"/>
        <v>6000</v>
      </c>
    </row>
    <row r="61" spans="2:14" ht="21.75" customHeight="1">
      <c r="B61" s="281"/>
      <c r="C61" s="329"/>
      <c r="D61" s="335" t="s">
        <v>141</v>
      </c>
      <c r="E61" s="336"/>
      <c r="F61" s="337"/>
      <c r="G61" s="157"/>
      <c r="H61" s="158"/>
      <c r="I61" s="159">
        <f t="shared" si="12"/>
        <v>0</v>
      </c>
      <c r="K61" s="171">
        <v>500</v>
      </c>
      <c r="L61" s="172">
        <v>5</v>
      </c>
      <c r="M61" s="162">
        <f t="shared" si="11"/>
        <v>2500</v>
      </c>
      <c r="N61" t="s">
        <v>142</v>
      </c>
    </row>
    <row r="62" spans="2:14" ht="21.75" customHeight="1">
      <c r="B62" s="281"/>
      <c r="C62" s="329"/>
      <c r="D62" s="335" t="s">
        <v>143</v>
      </c>
      <c r="E62" s="336"/>
      <c r="F62" s="337"/>
      <c r="G62" s="157">
        <f t="shared" ref="G62" si="13">M62</f>
        <v>10000</v>
      </c>
      <c r="H62" s="158"/>
      <c r="I62" s="159">
        <f t="shared" si="12"/>
        <v>10000</v>
      </c>
      <c r="K62" s="171">
        <v>5000</v>
      </c>
      <c r="L62" s="172">
        <v>2</v>
      </c>
      <c r="M62" s="162">
        <f t="shared" si="11"/>
        <v>10000</v>
      </c>
    </row>
    <row r="63" spans="2:14" ht="21.75" customHeight="1">
      <c r="B63" s="281"/>
      <c r="C63" s="329"/>
      <c r="D63" s="341" t="s">
        <v>144</v>
      </c>
      <c r="E63" s="342"/>
      <c r="F63" s="343"/>
      <c r="G63" s="157"/>
      <c r="H63" s="158"/>
      <c r="I63" s="159">
        <f t="shared" si="12"/>
        <v>0</v>
      </c>
      <c r="K63" s="171">
        <v>1000</v>
      </c>
      <c r="L63" s="172">
        <v>4</v>
      </c>
      <c r="M63" s="162">
        <f t="shared" si="11"/>
        <v>4000</v>
      </c>
    </row>
    <row r="64" spans="2:14" ht="21.75" customHeight="1">
      <c r="B64" s="281"/>
      <c r="C64" s="329"/>
      <c r="D64" s="306" t="s">
        <v>145</v>
      </c>
      <c r="E64" s="306"/>
      <c r="F64" s="307"/>
      <c r="G64" s="157"/>
      <c r="H64" s="158"/>
      <c r="I64" s="159">
        <f t="shared" si="12"/>
        <v>0</v>
      </c>
      <c r="J64" s="1"/>
      <c r="K64" s="171"/>
      <c r="L64" s="172"/>
      <c r="M64" s="162"/>
    </row>
    <row r="65" spans="1:13" ht="21.75" customHeight="1">
      <c r="B65" s="281"/>
      <c r="C65" s="329"/>
      <c r="D65" s="344" t="s">
        <v>146</v>
      </c>
      <c r="E65" s="345"/>
      <c r="F65" s="346"/>
      <c r="G65" s="173"/>
      <c r="H65" s="174"/>
      <c r="I65" s="175">
        <f t="shared" si="12"/>
        <v>0</v>
      </c>
      <c r="J65" s="1"/>
      <c r="K65" s="171"/>
      <c r="L65" s="172"/>
      <c r="M65" s="162"/>
    </row>
    <row r="66" spans="1:13" ht="21.75" customHeight="1">
      <c r="B66" s="281"/>
      <c r="C66" s="329"/>
      <c r="D66" s="347" t="s">
        <v>147</v>
      </c>
      <c r="E66" s="348"/>
      <c r="F66" s="349"/>
      <c r="G66" s="157"/>
      <c r="H66" s="158"/>
      <c r="I66" s="159">
        <f t="shared" si="12"/>
        <v>0</v>
      </c>
      <c r="J66" s="1"/>
      <c r="K66" s="171">
        <v>500</v>
      </c>
      <c r="L66" s="172">
        <v>5</v>
      </c>
      <c r="M66" s="162">
        <f t="shared" si="11"/>
        <v>2500</v>
      </c>
    </row>
    <row r="67" spans="1:13" ht="21.75" customHeight="1">
      <c r="B67" s="281"/>
      <c r="C67" s="329"/>
      <c r="D67" s="347" t="s">
        <v>148</v>
      </c>
      <c r="E67" s="348"/>
      <c r="F67" s="349"/>
      <c r="G67" s="157"/>
      <c r="H67" s="158"/>
      <c r="I67" s="159">
        <f t="shared" si="12"/>
        <v>0</v>
      </c>
      <c r="J67" s="1"/>
      <c r="K67" s="171">
        <v>500</v>
      </c>
      <c r="L67" s="172">
        <v>2</v>
      </c>
      <c r="M67" s="162">
        <f t="shared" si="11"/>
        <v>1000</v>
      </c>
    </row>
    <row r="68" spans="1:13" ht="21.75" customHeight="1">
      <c r="B68" s="281"/>
      <c r="C68" s="330"/>
      <c r="D68" s="350" t="s">
        <v>149</v>
      </c>
      <c r="E68" s="351"/>
      <c r="F68" s="352"/>
      <c r="G68" s="157">
        <v>1000</v>
      </c>
      <c r="H68" s="158"/>
      <c r="I68" s="159">
        <f t="shared" si="12"/>
        <v>1000</v>
      </c>
      <c r="J68" s="1"/>
      <c r="K68" s="171">
        <v>300</v>
      </c>
      <c r="L68" s="172">
        <v>3</v>
      </c>
      <c r="M68" s="162">
        <f t="shared" si="11"/>
        <v>900</v>
      </c>
    </row>
    <row r="69" spans="1:13" ht="21.75" customHeight="1">
      <c r="B69" s="281"/>
      <c r="C69" s="330"/>
      <c r="D69" s="248" t="s">
        <v>150</v>
      </c>
      <c r="E69" s="249"/>
      <c r="F69" s="250"/>
      <c r="G69" s="157">
        <v>1000</v>
      </c>
      <c r="H69" s="158"/>
      <c r="I69" s="159">
        <f t="shared" si="12"/>
        <v>1000</v>
      </c>
      <c r="J69" s="1"/>
      <c r="K69" s="171">
        <v>400</v>
      </c>
      <c r="L69" s="172">
        <v>2</v>
      </c>
      <c r="M69" s="162">
        <f t="shared" si="11"/>
        <v>800</v>
      </c>
    </row>
    <row r="70" spans="1:13" ht="21.75" customHeight="1">
      <c r="B70" s="281"/>
      <c r="C70" s="331"/>
      <c r="D70" s="353" t="s">
        <v>134</v>
      </c>
      <c r="E70" s="354"/>
      <c r="F70" s="355"/>
      <c r="G70" s="157">
        <f>SUM(G58:G69)</f>
        <v>14000</v>
      </c>
      <c r="H70" s="158"/>
      <c r="I70" s="159">
        <f t="shared" si="12"/>
        <v>14000</v>
      </c>
      <c r="J70" s="1"/>
      <c r="K70" s="171"/>
      <c r="L70" s="172"/>
      <c r="M70" s="162"/>
    </row>
    <row r="71" spans="1:13" ht="21.75" customHeight="1">
      <c r="B71" s="281"/>
      <c r="C71" s="311" t="s">
        <v>151</v>
      </c>
      <c r="D71" s="357" t="s">
        <v>152</v>
      </c>
      <c r="E71" s="358"/>
      <c r="F71" s="359"/>
      <c r="G71" s="157">
        <v>1500</v>
      </c>
      <c r="H71" s="158"/>
      <c r="I71" s="159">
        <f t="shared" si="12"/>
        <v>1500</v>
      </c>
      <c r="J71" s="1"/>
      <c r="K71" s="171">
        <v>200</v>
      </c>
      <c r="L71" s="172">
        <v>20</v>
      </c>
      <c r="M71" s="162">
        <f t="shared" si="11"/>
        <v>4000</v>
      </c>
    </row>
    <row r="72" spans="1:13" ht="21.75" customHeight="1">
      <c r="B72" s="281"/>
      <c r="C72" s="329"/>
      <c r="D72" s="347" t="s">
        <v>153</v>
      </c>
      <c r="E72" s="348"/>
      <c r="F72" s="349"/>
      <c r="G72" s="157"/>
      <c r="H72" s="158"/>
      <c r="I72" s="159">
        <f t="shared" si="12"/>
        <v>0</v>
      </c>
      <c r="J72" s="1"/>
      <c r="K72" s="171">
        <v>300</v>
      </c>
      <c r="L72" s="172">
        <v>4</v>
      </c>
      <c r="M72" s="162">
        <f t="shared" si="11"/>
        <v>1200</v>
      </c>
    </row>
    <row r="73" spans="1:13" ht="21.75" customHeight="1">
      <c r="B73" s="281"/>
      <c r="C73" s="329"/>
      <c r="D73" s="245"/>
      <c r="E73" s="246"/>
      <c r="F73" s="247"/>
      <c r="G73" s="157"/>
      <c r="H73" s="158"/>
      <c r="I73" s="159"/>
      <c r="J73" s="1"/>
      <c r="K73" s="171">
        <v>50</v>
      </c>
      <c r="L73" s="172">
        <v>150</v>
      </c>
      <c r="M73" s="162">
        <f t="shared" si="11"/>
        <v>7500</v>
      </c>
    </row>
    <row r="74" spans="1:13" ht="21.75" customHeight="1">
      <c r="B74" s="281"/>
      <c r="C74" s="329"/>
      <c r="D74" s="347" t="s">
        <v>154</v>
      </c>
      <c r="E74" s="348"/>
      <c r="F74" s="349"/>
      <c r="G74" s="157">
        <v>2000</v>
      </c>
      <c r="H74" s="158"/>
      <c r="I74" s="159">
        <f t="shared" si="12"/>
        <v>2000</v>
      </c>
      <c r="J74" s="1"/>
      <c r="K74" s="171">
        <v>300</v>
      </c>
      <c r="L74" s="172">
        <v>10</v>
      </c>
      <c r="M74" s="162">
        <f t="shared" si="11"/>
        <v>3000</v>
      </c>
    </row>
    <row r="75" spans="1:13" ht="21.75" customHeight="1" thickBot="1">
      <c r="B75" s="281"/>
      <c r="C75" s="356"/>
      <c r="D75" s="353" t="s">
        <v>134</v>
      </c>
      <c r="E75" s="354"/>
      <c r="F75" s="355"/>
      <c r="G75" s="164">
        <f>SUM(G71:G74)</f>
        <v>3500</v>
      </c>
      <c r="H75" s="164">
        <f>SUM(H58:H74)</f>
        <v>0</v>
      </c>
      <c r="I75" s="166">
        <f t="shared" si="9"/>
        <v>3500</v>
      </c>
      <c r="J75" s="167"/>
      <c r="K75" s="171"/>
      <c r="L75" s="172"/>
      <c r="M75" s="162"/>
    </row>
    <row r="76" spans="1:13" ht="21.75" customHeight="1" thickBot="1">
      <c r="B76" s="281"/>
      <c r="C76" s="253" t="s">
        <v>135</v>
      </c>
      <c r="D76" s="353" t="s">
        <v>134</v>
      </c>
      <c r="E76" s="354"/>
      <c r="F76" s="355"/>
      <c r="G76" s="164">
        <f>G70+G75</f>
        <v>17500</v>
      </c>
      <c r="H76" s="254"/>
      <c r="I76" s="255"/>
      <c r="J76" s="167"/>
      <c r="K76" s="256"/>
      <c r="L76" s="257"/>
      <c r="M76" s="258"/>
    </row>
    <row r="77" spans="1:13" ht="23.25" customHeight="1" thickBot="1">
      <c r="B77" s="182"/>
      <c r="C77" s="362" t="s">
        <v>155</v>
      </c>
      <c r="D77" s="363"/>
      <c r="E77" s="363"/>
      <c r="F77" s="364"/>
      <c r="G77" s="183">
        <f>G51+G57+G76</f>
        <v>32000</v>
      </c>
      <c r="H77" s="183">
        <f>H57+H75</f>
        <v>0</v>
      </c>
      <c r="I77" s="184">
        <f t="shared" si="9"/>
        <v>32000</v>
      </c>
      <c r="J77" s="185"/>
      <c r="K77" s="28"/>
    </row>
    <row r="78" spans="1:13" ht="23.25" customHeight="1">
      <c r="B78" s="186"/>
      <c r="C78" s="187"/>
      <c r="D78" s="188"/>
      <c r="E78" s="188"/>
      <c r="F78" s="188"/>
      <c r="G78" s="189"/>
      <c r="H78" s="60"/>
      <c r="I78" s="28"/>
      <c r="J78" s="190"/>
      <c r="K78" s="28"/>
    </row>
    <row r="79" spans="1:13" ht="23.25" customHeight="1">
      <c r="B79" s="186"/>
      <c r="C79" s="187"/>
      <c r="D79" s="188"/>
      <c r="E79" s="188"/>
      <c r="F79" s="188"/>
      <c r="G79" s="189"/>
      <c r="H79" s="60"/>
      <c r="I79" s="28"/>
      <c r="J79" s="191"/>
      <c r="K79" s="28"/>
    </row>
    <row r="80" spans="1:13" ht="20.25">
      <c r="A80" s="192" t="s">
        <v>156</v>
      </c>
      <c r="C80" s="1"/>
      <c r="D80" s="365"/>
      <c r="E80" s="365"/>
      <c r="F80" s="365"/>
      <c r="G80" s="193" t="s">
        <v>157</v>
      </c>
      <c r="H80" s="60">
        <f>(H42+G77)*0.17</f>
        <v>13515.000000000002</v>
      </c>
    </row>
    <row r="81" spans="2:8" ht="20.25" customHeight="1" thickBot="1">
      <c r="C81" s="1"/>
      <c r="D81" s="243"/>
      <c r="E81" s="243"/>
      <c r="G81" s="152" t="s">
        <v>121</v>
      </c>
    </row>
    <row r="82" spans="2:8" ht="35.25" customHeight="1" thickBot="1">
      <c r="B82" s="194" t="s">
        <v>158</v>
      </c>
      <c r="C82" s="251" t="s">
        <v>123</v>
      </c>
      <c r="D82" s="366" t="s">
        <v>124</v>
      </c>
      <c r="E82" s="366"/>
      <c r="F82" s="366"/>
      <c r="G82" s="196" t="s">
        <v>159</v>
      </c>
    </row>
    <row r="83" spans="2:8" ht="33.75" customHeight="1">
      <c r="B83" s="367"/>
      <c r="C83" s="370" t="s">
        <v>160</v>
      </c>
      <c r="D83" s="373" t="s">
        <v>161</v>
      </c>
      <c r="E83" s="374"/>
      <c r="F83" s="374"/>
      <c r="G83" s="197">
        <v>0</v>
      </c>
      <c r="H83" s="198"/>
    </row>
    <row r="84" spans="2:8" ht="21.75" customHeight="1">
      <c r="B84" s="368"/>
      <c r="C84" s="371"/>
      <c r="D84" s="375" t="s">
        <v>162</v>
      </c>
      <c r="E84" s="375"/>
      <c r="F84" s="375"/>
      <c r="G84" s="199">
        <v>500</v>
      </c>
      <c r="H84" s="198"/>
    </row>
    <row r="85" spans="2:8" ht="21.75" customHeight="1">
      <c r="B85" s="369"/>
      <c r="C85" s="372"/>
      <c r="D85" s="375"/>
      <c r="E85" s="375"/>
      <c r="F85" s="375"/>
      <c r="G85" s="199">
        <f t="shared" ref="G85" si="14">E85*F85/100</f>
        <v>0</v>
      </c>
      <c r="H85" s="198"/>
    </row>
    <row r="86" spans="2:8" ht="21.75" customHeight="1" thickBot="1">
      <c r="B86" s="200"/>
      <c r="C86" s="360" t="s">
        <v>163</v>
      </c>
      <c r="D86" s="361"/>
      <c r="E86" s="361"/>
      <c r="F86" s="201"/>
      <c r="G86" s="202">
        <f>SUM(G83:G85)</f>
        <v>500</v>
      </c>
      <c r="H86" s="198">
        <f>G86/(H42+G77)</f>
        <v>6.2893081761006293E-3</v>
      </c>
    </row>
  </sheetData>
  <mergeCells count="59">
    <mergeCell ref="I7:J7"/>
    <mergeCell ref="A2:F2"/>
    <mergeCell ref="B7:B8"/>
    <mergeCell ref="C7:D7"/>
    <mergeCell ref="E7:F7"/>
    <mergeCell ref="G7:G8"/>
    <mergeCell ref="B25:B26"/>
    <mergeCell ref="C25:C26"/>
    <mergeCell ref="D25:D26"/>
    <mergeCell ref="H25:J25"/>
    <mergeCell ref="B27:B41"/>
    <mergeCell ref="C41:G41"/>
    <mergeCell ref="B48:B57"/>
    <mergeCell ref="C48:C51"/>
    <mergeCell ref="D48:F48"/>
    <mergeCell ref="D49:F49"/>
    <mergeCell ref="D50:F50"/>
    <mergeCell ref="D51:F51"/>
    <mergeCell ref="C52:C57"/>
    <mergeCell ref="D52:F52"/>
    <mergeCell ref="D53:F53"/>
    <mergeCell ref="D54:F54"/>
    <mergeCell ref="D55:F55"/>
    <mergeCell ref="D56:F56"/>
    <mergeCell ref="D57:F57"/>
    <mergeCell ref="B42:G42"/>
    <mergeCell ref="B46:B47"/>
    <mergeCell ref="C46:C47"/>
    <mergeCell ref="D46:F47"/>
    <mergeCell ref="G46:I46"/>
    <mergeCell ref="D71:F71"/>
    <mergeCell ref="D72:F72"/>
    <mergeCell ref="D74:F74"/>
    <mergeCell ref="D75:F75"/>
    <mergeCell ref="C58:C70"/>
    <mergeCell ref="D58:F58"/>
    <mergeCell ref="D59:F59"/>
    <mergeCell ref="D60:F60"/>
    <mergeCell ref="D61:F61"/>
    <mergeCell ref="D62:F62"/>
    <mergeCell ref="D63:F63"/>
    <mergeCell ref="D64:F64"/>
    <mergeCell ref="D65:F65"/>
    <mergeCell ref="C86:E86"/>
    <mergeCell ref="D76:F76"/>
    <mergeCell ref="B58:B76"/>
    <mergeCell ref="C77:F77"/>
    <mergeCell ref="D80:F80"/>
    <mergeCell ref="D82:F82"/>
    <mergeCell ref="B83:B85"/>
    <mergeCell ref="C83:C85"/>
    <mergeCell ref="D83:F83"/>
    <mergeCell ref="D84:F84"/>
    <mergeCell ref="D85:F85"/>
    <mergeCell ref="D66:F66"/>
    <mergeCell ref="D67:F67"/>
    <mergeCell ref="D68:F68"/>
    <mergeCell ref="D70:F70"/>
    <mergeCell ref="C71:C7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종합</vt:lpstr>
      <vt:lpstr>1차년도</vt:lpstr>
      <vt:lpstr>1차년도 비목별 소요명세 현황</vt:lpstr>
      <vt:lpstr>1차년도 장비재료비</vt:lpstr>
      <vt:lpstr>1차년도 연구활동비</vt:lpstr>
      <vt:lpstr>1차년도 인건비</vt:lpstr>
      <vt:lpstr>간접비</vt:lpstr>
      <vt:lpstr>2차년도</vt:lpstr>
      <vt:lpstr>3차년도</vt:lpstr>
      <vt:lpstr>4차년도</vt:lpstr>
      <vt:lpstr>5차년도</vt:lpstr>
      <vt:lpstr>2차년도 비목별 소요명세 현황</vt:lpstr>
      <vt:lpstr>2차년도 재료비</vt:lpstr>
      <vt:lpstr>2차년도 연구과제 추진비</vt:lpstr>
      <vt:lpstr>2차년도 연구활동비</vt:lpstr>
      <vt:lpstr>2차년도 인건비</vt:lpstr>
      <vt:lpstr>2차년도 간접비</vt:lpstr>
    </vt:vector>
  </TitlesOfParts>
  <Company>UserNet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Administrator</cp:lastModifiedBy>
  <cp:lastPrinted>2018-01-12T09:59:25Z</cp:lastPrinted>
  <dcterms:created xsi:type="dcterms:W3CDTF">2016-06-21T05:05:43Z</dcterms:created>
  <dcterms:modified xsi:type="dcterms:W3CDTF">2022-04-29T05:41:06Z</dcterms:modified>
</cp:coreProperties>
</file>