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MSU Data Analytics Bootcamp/Module 01 - Excel/Starter_Code/"/>
    </mc:Choice>
  </mc:AlternateContent>
  <xr:revisionPtr revIDLastSave="0" documentId="13_ncr:1_{A0990B48-DF57-054C-839B-D953D14D51CB}" xr6:coauthVersionLast="47" xr6:coauthVersionMax="47" xr10:uidLastSave="{00000000-0000-0000-0000-000000000000}"/>
  <bookViews>
    <workbookView xWindow="2140" yWindow="1500" windowWidth="35820" windowHeight="17080" activeTab="4" xr2:uid="{00000000-000D-0000-FFFF-FFFF00000000}"/>
  </bookViews>
  <sheets>
    <sheet name="Outcome by Category" sheetId="2" r:id="rId1"/>
    <sheet name="Outcome by Sub-Category" sheetId="3" r:id="rId2"/>
    <sheet name="Outcome by Month" sheetId="4" r:id="rId3"/>
    <sheet name="Outcome by Goal" sheetId="5" r:id="rId4"/>
    <sheet name="Statistical Analysis" sheetId="6" r:id="rId5"/>
    <sheet name="Raw Data - Crowdfunding" sheetId="1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B5" i="6"/>
  <c r="E6" i="6"/>
  <c r="E4" i="6"/>
  <c r="E3" i="6"/>
  <c r="E2" i="6"/>
  <c r="E1" i="6"/>
  <c r="B4" i="6"/>
  <c r="B3" i="6"/>
  <c r="B6" i="6"/>
  <c r="B2" i="6"/>
  <c r="B1" i="6"/>
  <c r="A23" i="6"/>
  <c r="B23" i="6" s="1"/>
  <c r="D23" i="6"/>
  <c r="E23" i="6"/>
  <c r="A24" i="6"/>
  <c r="B24" i="6" s="1"/>
  <c r="D24" i="6"/>
  <c r="E24" i="6" s="1"/>
  <c r="A25" i="6"/>
  <c r="B25" i="6" s="1"/>
  <c r="D25" i="6"/>
  <c r="E25" i="6"/>
  <c r="A26" i="6"/>
  <c r="B26" i="6" s="1"/>
  <c r="D26" i="6"/>
  <c r="E26" i="6" s="1"/>
  <c r="A27" i="6"/>
  <c r="B27" i="6" s="1"/>
  <c r="D27" i="6"/>
  <c r="E27" i="6" s="1"/>
  <c r="A28" i="6"/>
  <c r="B28" i="6" s="1"/>
  <c r="D28" i="6"/>
  <c r="E28" i="6" s="1"/>
  <c r="A29" i="6"/>
  <c r="B29" i="6" s="1"/>
  <c r="D29" i="6"/>
  <c r="E29" i="6"/>
  <c r="A30" i="6"/>
  <c r="B30" i="6" s="1"/>
  <c r="D30" i="6"/>
  <c r="E30" i="6" s="1"/>
  <c r="A31" i="6"/>
  <c r="B31" i="6" s="1"/>
  <c r="D31" i="6"/>
  <c r="E31" i="6"/>
  <c r="A32" i="6"/>
  <c r="B32" i="6" s="1"/>
  <c r="D32" i="6"/>
  <c r="E32" i="6" s="1"/>
  <c r="A33" i="6"/>
  <c r="B33" i="6" s="1"/>
  <c r="D33" i="6"/>
  <c r="E33" i="6"/>
  <c r="A34" i="6"/>
  <c r="B34" i="6"/>
  <c r="D34" i="6"/>
  <c r="E34" i="6" s="1"/>
  <c r="A35" i="6"/>
  <c r="B35" i="6" s="1"/>
  <c r="D35" i="6"/>
  <c r="E35" i="6"/>
  <c r="A36" i="6"/>
  <c r="B36" i="6" s="1"/>
  <c r="D36" i="6"/>
  <c r="E36" i="6"/>
  <c r="A37" i="6"/>
  <c r="B37" i="6" s="1"/>
  <c r="D37" i="6"/>
  <c r="E37" i="6" s="1"/>
  <c r="A38" i="6"/>
  <c r="B38" i="6" s="1"/>
  <c r="D38" i="6"/>
  <c r="E38" i="6" s="1"/>
  <c r="A39" i="6"/>
  <c r="B39" i="6" s="1"/>
  <c r="D39" i="6"/>
  <c r="E39" i="6"/>
  <c r="A40" i="6"/>
  <c r="B40" i="6" s="1"/>
  <c r="D40" i="6"/>
  <c r="E40" i="6"/>
  <c r="A41" i="6"/>
  <c r="B41" i="6"/>
  <c r="D41" i="6"/>
  <c r="E41" i="6" s="1"/>
  <c r="A42" i="6"/>
  <c r="B42" i="6" s="1"/>
  <c r="D42" i="6"/>
  <c r="E42" i="6" s="1"/>
  <c r="A43" i="6"/>
  <c r="B43" i="6" s="1"/>
  <c r="D43" i="6"/>
  <c r="E43" i="6" s="1"/>
  <c r="A44" i="6"/>
  <c r="B44" i="6" s="1"/>
  <c r="D44" i="6"/>
  <c r="E44" i="6" s="1"/>
  <c r="A45" i="6"/>
  <c r="B45" i="6"/>
  <c r="D45" i="6"/>
  <c r="E45" i="6" s="1"/>
  <c r="A46" i="6"/>
  <c r="B46" i="6"/>
  <c r="D46" i="6"/>
  <c r="E46" i="6" s="1"/>
  <c r="A47" i="6"/>
  <c r="B47" i="6" s="1"/>
  <c r="D47" i="6"/>
  <c r="E47" i="6" s="1"/>
  <c r="A48" i="6"/>
  <c r="B48" i="6" s="1"/>
  <c r="D48" i="6"/>
  <c r="E48" i="6"/>
  <c r="A49" i="6"/>
  <c r="B49" i="6"/>
  <c r="D49" i="6"/>
  <c r="E49" i="6" s="1"/>
  <c r="A50" i="6"/>
  <c r="B50" i="6"/>
  <c r="D50" i="6"/>
  <c r="E50" i="6"/>
  <c r="A51" i="6"/>
  <c r="B51" i="6" s="1"/>
  <c r="D51" i="6"/>
  <c r="E51" i="6" s="1"/>
  <c r="A52" i="6"/>
  <c r="B52" i="6"/>
  <c r="D52" i="6"/>
  <c r="E52" i="6" s="1"/>
  <c r="A53" i="6"/>
  <c r="B53" i="6" s="1"/>
  <c r="D53" i="6"/>
  <c r="E53" i="6" s="1"/>
  <c r="A54" i="6"/>
  <c r="B54" i="6" s="1"/>
  <c r="D54" i="6"/>
  <c r="E54" i="6" s="1"/>
  <c r="A55" i="6"/>
  <c r="B55" i="6" s="1"/>
  <c r="D55" i="6"/>
  <c r="E55" i="6"/>
  <c r="A56" i="6"/>
  <c r="B56" i="6" s="1"/>
  <c r="D56" i="6"/>
  <c r="E56" i="6" s="1"/>
  <c r="A57" i="6"/>
  <c r="B57" i="6" s="1"/>
  <c r="D57" i="6"/>
  <c r="E57" i="6"/>
  <c r="A58" i="6"/>
  <c r="B58" i="6"/>
  <c r="D58" i="6"/>
  <c r="E58" i="6" s="1"/>
  <c r="A59" i="6"/>
  <c r="B59" i="6" s="1"/>
  <c r="D59" i="6"/>
  <c r="E59" i="6" s="1"/>
  <c r="A60" i="6"/>
  <c r="B60" i="6" s="1"/>
  <c r="D60" i="6"/>
  <c r="E60" i="6" s="1"/>
  <c r="A61" i="6"/>
  <c r="B61" i="6"/>
  <c r="D61" i="6"/>
  <c r="E61" i="6" s="1"/>
  <c r="A62" i="6"/>
  <c r="B62" i="6"/>
  <c r="D62" i="6"/>
  <c r="E62" i="6" s="1"/>
  <c r="A63" i="6"/>
  <c r="B63" i="6" s="1"/>
  <c r="D63" i="6"/>
  <c r="E63" i="6"/>
  <c r="A64" i="6"/>
  <c r="B64" i="6"/>
  <c r="D64" i="6"/>
  <c r="E64" i="6" s="1"/>
  <c r="A65" i="6"/>
  <c r="B65" i="6" s="1"/>
  <c r="D65" i="6"/>
  <c r="E65" i="6"/>
  <c r="A66" i="6"/>
  <c r="B66" i="6"/>
  <c r="D66" i="6"/>
  <c r="E66" i="6" s="1"/>
  <c r="A67" i="6"/>
  <c r="B67" i="6" s="1"/>
  <c r="D67" i="6"/>
  <c r="E67" i="6"/>
  <c r="A68" i="6"/>
  <c r="B68" i="6"/>
  <c r="D68" i="6"/>
  <c r="E68" i="6" s="1"/>
  <c r="A69" i="6"/>
  <c r="B69" i="6"/>
  <c r="D69" i="6"/>
  <c r="E69" i="6" s="1"/>
  <c r="A70" i="6"/>
  <c r="B70" i="6" s="1"/>
  <c r="D70" i="6"/>
  <c r="E70" i="6"/>
  <c r="A71" i="6"/>
  <c r="B71" i="6" s="1"/>
  <c r="D71" i="6"/>
  <c r="E71" i="6" s="1"/>
  <c r="A72" i="6"/>
  <c r="B72" i="6" s="1"/>
  <c r="D72" i="6"/>
  <c r="E72" i="6" s="1"/>
  <c r="A73" i="6"/>
  <c r="B73" i="6" s="1"/>
  <c r="D73" i="6"/>
  <c r="E73" i="6" s="1"/>
  <c r="A74" i="6"/>
  <c r="B74" i="6"/>
  <c r="D74" i="6"/>
  <c r="E74" i="6" s="1"/>
  <c r="A75" i="6"/>
  <c r="B75" i="6" s="1"/>
  <c r="D75" i="6"/>
  <c r="E75" i="6" s="1"/>
  <c r="A76" i="6"/>
  <c r="B76" i="6"/>
  <c r="D76" i="6"/>
  <c r="E76" i="6" s="1"/>
  <c r="A77" i="6"/>
  <c r="B77" i="6" s="1"/>
  <c r="D77" i="6"/>
  <c r="E77" i="6"/>
  <c r="A78" i="6"/>
  <c r="B78" i="6"/>
  <c r="D78" i="6"/>
  <c r="E78" i="6" s="1"/>
  <c r="A79" i="6"/>
  <c r="B79" i="6" s="1"/>
  <c r="D79" i="6"/>
  <c r="E79" i="6" s="1"/>
  <c r="A80" i="6"/>
  <c r="B80" i="6" s="1"/>
  <c r="D80" i="6"/>
  <c r="E80" i="6" s="1"/>
  <c r="A81" i="6"/>
  <c r="B81" i="6" s="1"/>
  <c r="D81" i="6"/>
  <c r="E81" i="6" s="1"/>
  <c r="A82" i="6"/>
  <c r="B82" i="6" s="1"/>
  <c r="D82" i="6"/>
  <c r="E82" i="6"/>
  <c r="A83" i="6"/>
  <c r="B83" i="6" s="1"/>
  <c r="D83" i="6"/>
  <c r="E83" i="6"/>
  <c r="A84" i="6"/>
  <c r="B84" i="6" s="1"/>
  <c r="D84" i="6"/>
  <c r="E84" i="6" s="1"/>
  <c r="A85" i="6"/>
  <c r="B85" i="6" s="1"/>
  <c r="D85" i="6"/>
  <c r="E85" i="6" s="1"/>
  <c r="A86" i="6"/>
  <c r="B86" i="6"/>
  <c r="D86" i="6"/>
  <c r="E86" i="6" s="1"/>
  <c r="A87" i="6"/>
  <c r="B87" i="6" s="1"/>
  <c r="D87" i="6"/>
  <c r="E87" i="6"/>
  <c r="A88" i="6"/>
  <c r="B88" i="6"/>
  <c r="D88" i="6"/>
  <c r="E88" i="6" s="1"/>
  <c r="A89" i="6"/>
  <c r="B89" i="6" s="1"/>
  <c r="D89" i="6"/>
  <c r="E89" i="6" s="1"/>
  <c r="A90" i="6"/>
  <c r="B90" i="6" s="1"/>
  <c r="D90" i="6"/>
  <c r="E90" i="6" s="1"/>
  <c r="A91" i="6"/>
  <c r="B91" i="6" s="1"/>
  <c r="D91" i="6"/>
  <c r="E91" i="6" s="1"/>
  <c r="A92" i="6"/>
  <c r="B92" i="6" s="1"/>
  <c r="D92" i="6"/>
  <c r="E92" i="6" s="1"/>
  <c r="A93" i="6"/>
  <c r="B93" i="6" s="1"/>
  <c r="D93" i="6"/>
  <c r="E93" i="6"/>
  <c r="A94" i="6"/>
  <c r="B94" i="6" s="1"/>
  <c r="D94" i="6"/>
  <c r="E94" i="6" s="1"/>
  <c r="A95" i="6"/>
  <c r="B95" i="6" s="1"/>
  <c r="D95" i="6"/>
  <c r="E95" i="6"/>
  <c r="A96" i="6"/>
  <c r="B96" i="6"/>
  <c r="D96" i="6"/>
  <c r="E96" i="6" s="1"/>
  <c r="A97" i="6"/>
  <c r="B97" i="6" s="1"/>
  <c r="D97" i="6"/>
  <c r="E97" i="6" s="1"/>
  <c r="A98" i="6"/>
  <c r="B98" i="6"/>
  <c r="D98" i="6"/>
  <c r="E98" i="6" s="1"/>
  <c r="A99" i="6"/>
  <c r="B99" i="6" s="1"/>
  <c r="D99" i="6"/>
  <c r="E99" i="6"/>
  <c r="A100" i="6"/>
  <c r="B100" i="6" s="1"/>
  <c r="D100" i="6"/>
  <c r="E100" i="6"/>
  <c r="A101" i="6"/>
  <c r="B101" i="6" s="1"/>
  <c r="D101" i="6"/>
  <c r="E101" i="6" s="1"/>
  <c r="A102" i="6"/>
  <c r="B102" i="6" s="1"/>
  <c r="D102" i="6"/>
  <c r="E102" i="6" s="1"/>
  <c r="A103" i="6"/>
  <c r="B103" i="6" s="1"/>
  <c r="D103" i="6"/>
  <c r="E103" i="6" s="1"/>
  <c r="A104" i="6"/>
  <c r="B104" i="6" s="1"/>
  <c r="D104" i="6"/>
  <c r="E104" i="6" s="1"/>
  <c r="A105" i="6"/>
  <c r="B105" i="6" s="1"/>
  <c r="D105" i="6"/>
  <c r="E105" i="6"/>
  <c r="A106" i="6"/>
  <c r="B106" i="6" s="1"/>
  <c r="D106" i="6"/>
  <c r="E106" i="6"/>
  <c r="A107" i="6"/>
  <c r="B107" i="6" s="1"/>
  <c r="D107" i="6"/>
  <c r="E107" i="6" s="1"/>
  <c r="A108" i="6"/>
  <c r="B108" i="6"/>
  <c r="D108" i="6"/>
  <c r="E108" i="6" s="1"/>
  <c r="A109" i="6"/>
  <c r="B109" i="6" s="1"/>
  <c r="D109" i="6"/>
  <c r="E109" i="6" s="1"/>
  <c r="A110" i="6"/>
  <c r="B110" i="6"/>
  <c r="D110" i="6"/>
  <c r="E110" i="6"/>
  <c r="A111" i="6"/>
  <c r="B111" i="6" s="1"/>
  <c r="D111" i="6"/>
  <c r="E111" i="6" s="1"/>
  <c r="A112" i="6"/>
  <c r="B112" i="6" s="1"/>
  <c r="D112" i="6"/>
  <c r="E112" i="6"/>
  <c r="A113" i="6"/>
  <c r="B113" i="6"/>
  <c r="D113" i="6"/>
  <c r="E113" i="6" s="1"/>
  <c r="A114" i="6"/>
  <c r="B114" i="6" s="1"/>
  <c r="D114" i="6"/>
  <c r="E114" i="6" s="1"/>
  <c r="A115" i="6"/>
  <c r="B115" i="6" s="1"/>
  <c r="D115" i="6"/>
  <c r="E115" i="6" s="1"/>
  <c r="A116" i="6"/>
  <c r="B116" i="6" s="1"/>
  <c r="D116" i="6"/>
  <c r="E116" i="6" s="1"/>
  <c r="A117" i="6"/>
  <c r="B117" i="6" s="1"/>
  <c r="D117" i="6"/>
  <c r="E117" i="6" s="1"/>
  <c r="A118" i="6"/>
  <c r="B118" i="6" s="1"/>
  <c r="D118" i="6"/>
  <c r="E118" i="6" s="1"/>
  <c r="A119" i="6"/>
  <c r="B119" i="6" s="1"/>
  <c r="D119" i="6"/>
  <c r="E119" i="6"/>
  <c r="A120" i="6"/>
  <c r="B120" i="6" s="1"/>
  <c r="D120" i="6"/>
  <c r="E120" i="6" s="1"/>
  <c r="A121" i="6"/>
  <c r="B121" i="6"/>
  <c r="D121" i="6"/>
  <c r="E121" i="6" s="1"/>
  <c r="A122" i="6"/>
  <c r="B122" i="6" s="1"/>
  <c r="D122" i="6"/>
  <c r="E122" i="6" s="1"/>
  <c r="A123" i="6"/>
  <c r="B123" i="6" s="1"/>
  <c r="D123" i="6"/>
  <c r="E123" i="6" s="1"/>
  <c r="A124" i="6"/>
  <c r="B124" i="6" s="1"/>
  <c r="D124" i="6"/>
  <c r="E124" i="6"/>
  <c r="A125" i="6"/>
  <c r="B125" i="6"/>
  <c r="D125" i="6"/>
  <c r="E125" i="6" s="1"/>
  <c r="A126" i="6"/>
  <c r="B126" i="6" s="1"/>
  <c r="D126" i="6"/>
  <c r="E126" i="6" s="1"/>
  <c r="A127" i="6"/>
  <c r="B127" i="6" s="1"/>
  <c r="D127" i="6"/>
  <c r="E127" i="6"/>
  <c r="A128" i="6"/>
  <c r="B128" i="6"/>
  <c r="D128" i="6"/>
  <c r="E128" i="6" s="1"/>
  <c r="A129" i="6"/>
  <c r="B129" i="6" s="1"/>
  <c r="D129" i="6"/>
  <c r="E129" i="6" s="1"/>
  <c r="A130" i="6"/>
  <c r="B130" i="6" s="1"/>
  <c r="D130" i="6"/>
  <c r="E130" i="6"/>
  <c r="A131" i="6"/>
  <c r="B131" i="6" s="1"/>
  <c r="D131" i="6"/>
  <c r="E131" i="6" s="1"/>
  <c r="A132" i="6"/>
  <c r="B132" i="6" s="1"/>
  <c r="D132" i="6"/>
  <c r="E132" i="6" s="1"/>
  <c r="A133" i="6"/>
  <c r="B133" i="6"/>
  <c r="D133" i="6"/>
  <c r="E133" i="6" s="1"/>
  <c r="A134" i="6"/>
  <c r="B134" i="6" s="1"/>
  <c r="D134" i="6"/>
  <c r="E134" i="6" s="1"/>
  <c r="A135" i="6"/>
  <c r="B135" i="6" s="1"/>
  <c r="D135" i="6"/>
  <c r="E135" i="6"/>
  <c r="A136" i="6"/>
  <c r="B136" i="6" s="1"/>
  <c r="D136" i="6"/>
  <c r="E136" i="6"/>
  <c r="A137" i="6"/>
  <c r="B137" i="6" s="1"/>
  <c r="D137" i="6"/>
  <c r="E137" i="6" s="1"/>
  <c r="A138" i="6"/>
  <c r="B138" i="6"/>
  <c r="D138" i="6"/>
  <c r="E138" i="6" s="1"/>
  <c r="A139" i="6"/>
  <c r="B139" i="6" s="1"/>
  <c r="D139" i="6"/>
  <c r="E139" i="6" s="1"/>
  <c r="A140" i="6"/>
  <c r="B140" i="6" s="1"/>
  <c r="D140" i="6"/>
  <c r="E140" i="6"/>
  <c r="A141" i="6"/>
  <c r="B141" i="6" s="1"/>
  <c r="D141" i="6"/>
  <c r="E141" i="6" s="1"/>
  <c r="A142" i="6"/>
  <c r="B142" i="6" s="1"/>
  <c r="D142" i="6"/>
  <c r="E142" i="6" s="1"/>
  <c r="A143" i="6"/>
  <c r="B143" i="6" s="1"/>
  <c r="D143" i="6"/>
  <c r="E143" i="6"/>
  <c r="A144" i="6"/>
  <c r="B144" i="6"/>
  <c r="D144" i="6"/>
  <c r="E144" i="6" s="1"/>
  <c r="A145" i="6"/>
  <c r="B145" i="6"/>
  <c r="D145" i="6"/>
  <c r="E145" i="6" s="1"/>
  <c r="A146" i="6"/>
  <c r="B146" i="6" s="1"/>
  <c r="D146" i="6"/>
  <c r="E146" i="6" s="1"/>
  <c r="A147" i="6"/>
  <c r="B147" i="6" s="1"/>
  <c r="D147" i="6"/>
  <c r="E147" i="6"/>
  <c r="A148" i="6"/>
  <c r="B148" i="6" s="1"/>
  <c r="D148" i="6"/>
  <c r="E148" i="6"/>
  <c r="A149" i="6"/>
  <c r="B149" i="6"/>
  <c r="D149" i="6"/>
  <c r="E149" i="6" s="1"/>
  <c r="A150" i="6"/>
  <c r="B150" i="6" s="1"/>
  <c r="D150" i="6"/>
  <c r="E150" i="6"/>
  <c r="A151" i="6"/>
  <c r="B151" i="6" s="1"/>
  <c r="D151" i="6"/>
  <c r="E151" i="6" s="1"/>
  <c r="A152" i="6"/>
  <c r="B152" i="6" s="1"/>
  <c r="D152" i="6"/>
  <c r="E152" i="6" s="1"/>
  <c r="A153" i="6"/>
  <c r="B153" i="6"/>
  <c r="D153" i="6"/>
  <c r="E153" i="6"/>
  <c r="A154" i="6"/>
  <c r="B154" i="6" s="1"/>
  <c r="D154" i="6"/>
  <c r="E154" i="6" s="1"/>
  <c r="A155" i="6"/>
  <c r="B155" i="6" s="1"/>
  <c r="D155" i="6"/>
  <c r="E155" i="6" s="1"/>
  <c r="A156" i="6"/>
  <c r="B156" i="6"/>
  <c r="D156" i="6"/>
  <c r="E156" i="6" s="1"/>
  <c r="A157" i="6"/>
  <c r="B157" i="6"/>
  <c r="D157" i="6"/>
  <c r="E157" i="6"/>
  <c r="A158" i="6"/>
  <c r="B158" i="6" s="1"/>
  <c r="D158" i="6"/>
  <c r="E158" i="6"/>
  <c r="A159" i="6"/>
  <c r="B159" i="6" s="1"/>
  <c r="D159" i="6"/>
  <c r="E159" i="6" s="1"/>
  <c r="A160" i="6"/>
  <c r="B160" i="6" s="1"/>
  <c r="D160" i="6"/>
  <c r="E160" i="6"/>
  <c r="A161" i="6"/>
  <c r="B161" i="6" s="1"/>
  <c r="D161" i="6"/>
  <c r="E161" i="6"/>
  <c r="A162" i="6"/>
  <c r="B162" i="6"/>
  <c r="D162" i="6"/>
  <c r="E162" i="6" s="1"/>
  <c r="A163" i="6"/>
  <c r="B163" i="6" s="1"/>
  <c r="D163" i="6"/>
  <c r="E163" i="6" s="1"/>
  <c r="A164" i="6"/>
  <c r="B164" i="6" s="1"/>
  <c r="D164" i="6"/>
  <c r="E164" i="6" s="1"/>
  <c r="A165" i="6"/>
  <c r="B165" i="6" s="1"/>
  <c r="D165" i="6"/>
  <c r="E165" i="6"/>
  <c r="A166" i="6"/>
  <c r="B166" i="6" s="1"/>
  <c r="D166" i="6"/>
  <c r="E166" i="6" s="1"/>
  <c r="A167" i="6"/>
  <c r="B167" i="6" s="1"/>
  <c r="D167" i="6"/>
  <c r="E167" i="6" s="1"/>
  <c r="A168" i="6"/>
  <c r="B168" i="6" s="1"/>
  <c r="D168" i="6"/>
  <c r="E168" i="6" s="1"/>
  <c r="A169" i="6"/>
  <c r="B169" i="6"/>
  <c r="D169" i="6"/>
  <c r="E169" i="6" s="1"/>
  <c r="A170" i="6"/>
  <c r="B170" i="6"/>
  <c r="D170" i="6"/>
  <c r="E170" i="6"/>
  <c r="A171" i="6"/>
  <c r="B171" i="6" s="1"/>
  <c r="D171" i="6"/>
  <c r="E171" i="6"/>
  <c r="A172" i="6"/>
  <c r="B172" i="6"/>
  <c r="D172" i="6"/>
  <c r="E172" i="6" s="1"/>
  <c r="A173" i="6"/>
  <c r="B173" i="6" s="1"/>
  <c r="D173" i="6"/>
  <c r="E173" i="6" s="1"/>
  <c r="A174" i="6"/>
  <c r="B174" i="6" s="1"/>
  <c r="D174" i="6"/>
  <c r="E174" i="6" s="1"/>
  <c r="A175" i="6"/>
  <c r="B175" i="6" s="1"/>
  <c r="D175" i="6"/>
  <c r="E175" i="6" s="1"/>
  <c r="A176" i="6"/>
  <c r="B176" i="6" s="1"/>
  <c r="D176" i="6"/>
  <c r="E176" i="6" s="1"/>
  <c r="A177" i="6"/>
  <c r="B177" i="6" s="1"/>
  <c r="D177" i="6"/>
  <c r="E177" i="6" s="1"/>
  <c r="A178" i="6"/>
  <c r="B178" i="6" s="1"/>
  <c r="D178" i="6"/>
  <c r="E178" i="6"/>
  <c r="A179" i="6"/>
  <c r="B179" i="6" s="1"/>
  <c r="D179" i="6"/>
  <c r="E179" i="6" s="1"/>
  <c r="A180" i="6"/>
  <c r="B180" i="6"/>
  <c r="D180" i="6"/>
  <c r="E180" i="6"/>
  <c r="A181" i="6"/>
  <c r="B181" i="6" s="1"/>
  <c r="D181" i="6"/>
  <c r="E181" i="6"/>
  <c r="A182" i="6"/>
  <c r="B182" i="6" s="1"/>
  <c r="D182" i="6"/>
  <c r="E182" i="6" s="1"/>
  <c r="A183" i="6"/>
  <c r="B183" i="6" s="1"/>
  <c r="D183" i="6"/>
  <c r="E183" i="6"/>
  <c r="A184" i="6"/>
  <c r="B184" i="6" s="1"/>
  <c r="D184" i="6"/>
  <c r="E184" i="6" s="1"/>
  <c r="A185" i="6"/>
  <c r="B185" i="6" s="1"/>
  <c r="D185" i="6"/>
  <c r="E185" i="6"/>
  <c r="A186" i="6"/>
  <c r="B186" i="6" s="1"/>
  <c r="D186" i="6"/>
  <c r="E186" i="6"/>
  <c r="A187" i="6"/>
  <c r="B187" i="6" s="1"/>
  <c r="D187" i="6"/>
  <c r="E187" i="6" s="1"/>
  <c r="A188" i="6"/>
  <c r="B188" i="6" s="1"/>
  <c r="D188" i="6"/>
  <c r="E188" i="6"/>
  <c r="A189" i="6"/>
  <c r="B189" i="6" s="1"/>
  <c r="D189" i="6"/>
  <c r="E189" i="6" s="1"/>
  <c r="A190" i="6"/>
  <c r="B190" i="6"/>
  <c r="D190" i="6"/>
  <c r="E190" i="6" s="1"/>
  <c r="A191" i="6"/>
  <c r="B191" i="6" s="1"/>
  <c r="D191" i="6"/>
  <c r="E191" i="6" s="1"/>
  <c r="A192" i="6"/>
  <c r="B192" i="6" s="1"/>
  <c r="D192" i="6"/>
  <c r="E192" i="6" s="1"/>
  <c r="A193" i="6"/>
  <c r="B193" i="6" s="1"/>
  <c r="D193" i="6"/>
  <c r="E193" i="6" s="1"/>
  <c r="A194" i="6"/>
  <c r="B194" i="6"/>
  <c r="D194" i="6"/>
  <c r="E194" i="6" s="1"/>
  <c r="A195" i="6"/>
  <c r="B195" i="6" s="1"/>
  <c r="D195" i="6"/>
  <c r="E195" i="6"/>
  <c r="A196" i="6"/>
  <c r="B196" i="6" s="1"/>
  <c r="D196" i="6"/>
  <c r="E196" i="6" s="1"/>
  <c r="A197" i="6"/>
  <c r="B197" i="6" s="1"/>
  <c r="D197" i="6"/>
  <c r="E197" i="6" s="1"/>
  <c r="A198" i="6"/>
  <c r="B198" i="6" s="1"/>
  <c r="D198" i="6"/>
  <c r="E198" i="6"/>
  <c r="A199" i="6"/>
  <c r="B199" i="6" s="1"/>
  <c r="D199" i="6"/>
  <c r="E199" i="6" s="1"/>
  <c r="A200" i="6"/>
  <c r="B200" i="6"/>
  <c r="D200" i="6"/>
  <c r="E200" i="6"/>
  <c r="A201" i="6"/>
  <c r="B201" i="6" s="1"/>
  <c r="D201" i="6"/>
  <c r="E201" i="6" s="1"/>
  <c r="A202" i="6"/>
  <c r="B202" i="6" s="1"/>
  <c r="D202" i="6"/>
  <c r="E202" i="6" s="1"/>
  <c r="A203" i="6"/>
  <c r="B203" i="6" s="1"/>
  <c r="D203" i="6"/>
  <c r="E203" i="6" s="1"/>
  <c r="A204" i="6"/>
  <c r="B204" i="6"/>
  <c r="D204" i="6"/>
  <c r="E204" i="6" s="1"/>
  <c r="A205" i="6"/>
  <c r="B205" i="6" s="1"/>
  <c r="D205" i="6"/>
  <c r="E205" i="6"/>
  <c r="A206" i="6"/>
  <c r="B206" i="6" s="1"/>
  <c r="D206" i="6"/>
  <c r="E206" i="6" s="1"/>
  <c r="A207" i="6"/>
  <c r="B207" i="6" s="1"/>
  <c r="D207" i="6"/>
  <c r="E207" i="6"/>
  <c r="A208" i="6"/>
  <c r="B208" i="6"/>
  <c r="D208" i="6"/>
  <c r="E208" i="6" s="1"/>
  <c r="A209" i="6"/>
  <c r="B209" i="6" s="1"/>
  <c r="D209" i="6"/>
  <c r="E209" i="6" s="1"/>
  <c r="A210" i="6"/>
  <c r="B210" i="6" s="1"/>
  <c r="D210" i="6"/>
  <c r="E210" i="6"/>
  <c r="A211" i="6"/>
  <c r="B211" i="6" s="1"/>
  <c r="D211" i="6"/>
  <c r="E211" i="6" s="1"/>
  <c r="A212" i="6"/>
  <c r="B212" i="6" s="1"/>
  <c r="D212" i="6"/>
  <c r="E212" i="6"/>
  <c r="A213" i="6"/>
  <c r="B213" i="6"/>
  <c r="D213" i="6"/>
  <c r="E213" i="6" s="1"/>
  <c r="A214" i="6"/>
  <c r="B214" i="6"/>
  <c r="D214" i="6"/>
  <c r="E214" i="6" s="1"/>
  <c r="A215" i="6"/>
  <c r="B215" i="6" s="1"/>
  <c r="D215" i="6"/>
  <c r="E215" i="6"/>
  <c r="A216" i="6"/>
  <c r="B216" i="6" s="1"/>
  <c r="D216" i="6"/>
  <c r="E216" i="6"/>
  <c r="A217" i="6"/>
  <c r="B217" i="6"/>
  <c r="D217" i="6"/>
  <c r="E217" i="6"/>
  <c r="A218" i="6"/>
  <c r="B218" i="6" s="1"/>
  <c r="D218" i="6"/>
  <c r="E218" i="6" s="1"/>
  <c r="A219" i="6"/>
  <c r="B219" i="6" s="1"/>
  <c r="D219" i="6"/>
  <c r="E219" i="6" s="1"/>
  <c r="A220" i="6"/>
  <c r="B220" i="6" s="1"/>
  <c r="D220" i="6"/>
  <c r="E220" i="6" s="1"/>
  <c r="A221" i="6"/>
  <c r="B221" i="6"/>
  <c r="D221" i="6"/>
  <c r="E221" i="6" s="1"/>
  <c r="A222" i="6"/>
  <c r="B222" i="6" s="1"/>
  <c r="D222" i="6"/>
  <c r="E222" i="6"/>
  <c r="A223" i="6"/>
  <c r="B223" i="6" s="1"/>
  <c r="D223" i="6"/>
  <c r="E223" i="6" s="1"/>
  <c r="A224" i="6"/>
  <c r="B224" i="6"/>
  <c r="D224" i="6"/>
  <c r="E224" i="6" s="1"/>
  <c r="A225" i="6"/>
  <c r="B225" i="6"/>
  <c r="D225" i="6"/>
  <c r="E225" i="6"/>
  <c r="A226" i="6"/>
  <c r="B226" i="6" s="1"/>
  <c r="D226" i="6"/>
  <c r="E226" i="6" s="1"/>
  <c r="A227" i="6"/>
  <c r="B227" i="6" s="1"/>
  <c r="D227" i="6"/>
  <c r="E227" i="6" s="1"/>
  <c r="A228" i="6"/>
  <c r="B228" i="6" s="1"/>
  <c r="D228" i="6"/>
  <c r="E228" i="6" s="1"/>
  <c r="A229" i="6"/>
  <c r="B229" i="6" s="1"/>
  <c r="D229" i="6"/>
  <c r="E229" i="6" s="1"/>
  <c r="A230" i="6"/>
  <c r="B230" i="6"/>
  <c r="D230" i="6"/>
  <c r="E230" i="6" s="1"/>
  <c r="A231" i="6"/>
  <c r="B231" i="6" s="1"/>
  <c r="D231" i="6"/>
  <c r="E231" i="6" s="1"/>
  <c r="A232" i="6"/>
  <c r="B232" i="6"/>
  <c r="D232" i="6"/>
  <c r="E232" i="6" s="1"/>
  <c r="A233" i="6"/>
  <c r="B233" i="6"/>
  <c r="D233" i="6"/>
  <c r="E233" i="6" s="1"/>
  <c r="A234" i="6"/>
  <c r="B234" i="6" s="1"/>
  <c r="D234" i="6"/>
  <c r="E234" i="6" s="1"/>
  <c r="A235" i="6"/>
  <c r="B235" i="6" s="1"/>
  <c r="D235" i="6"/>
  <c r="E235" i="6"/>
  <c r="A236" i="6"/>
  <c r="B236" i="6" s="1"/>
  <c r="D236" i="6"/>
  <c r="E236" i="6" s="1"/>
  <c r="A237" i="6"/>
  <c r="B237" i="6" s="1"/>
  <c r="D237" i="6"/>
  <c r="E237" i="6" s="1"/>
  <c r="A238" i="6"/>
  <c r="B238" i="6"/>
  <c r="D238" i="6"/>
  <c r="E238" i="6" s="1"/>
  <c r="A239" i="6"/>
  <c r="B239" i="6" s="1"/>
  <c r="D239" i="6"/>
  <c r="E239" i="6" s="1"/>
  <c r="A240" i="6"/>
  <c r="B240" i="6" s="1"/>
  <c r="D240" i="6"/>
  <c r="E240" i="6"/>
  <c r="A241" i="6"/>
  <c r="B241" i="6"/>
  <c r="D241" i="6"/>
  <c r="E241" i="6" s="1"/>
  <c r="A242" i="6"/>
  <c r="B242" i="6" s="1"/>
  <c r="D242" i="6"/>
  <c r="E242" i="6" s="1"/>
  <c r="A243" i="6"/>
  <c r="B243" i="6" s="1"/>
  <c r="D243" i="6"/>
  <c r="E243" i="6" s="1"/>
  <c r="A244" i="6"/>
  <c r="B244" i="6" s="1"/>
  <c r="D244" i="6"/>
  <c r="E244" i="6" s="1"/>
  <c r="A245" i="6"/>
  <c r="B245" i="6" s="1"/>
  <c r="D245" i="6"/>
  <c r="E245" i="6"/>
  <c r="A246" i="6"/>
  <c r="B246" i="6" s="1"/>
  <c r="D246" i="6"/>
  <c r="E246" i="6" s="1"/>
  <c r="A247" i="6"/>
  <c r="B247" i="6" s="1"/>
  <c r="D247" i="6"/>
  <c r="E247" i="6" s="1"/>
  <c r="A248" i="6"/>
  <c r="B248" i="6" s="1"/>
  <c r="D248" i="6"/>
  <c r="E248" i="6" s="1"/>
  <c r="A249" i="6"/>
  <c r="B249" i="6" s="1"/>
  <c r="D249" i="6"/>
  <c r="E249" i="6"/>
  <c r="A250" i="6"/>
  <c r="B250" i="6" s="1"/>
  <c r="D250" i="6"/>
  <c r="E250" i="6"/>
  <c r="A251" i="6"/>
  <c r="B251" i="6" s="1"/>
  <c r="D251" i="6"/>
  <c r="E251" i="6" s="1"/>
  <c r="A252" i="6"/>
  <c r="B252" i="6" s="1"/>
  <c r="D252" i="6"/>
  <c r="E252" i="6" s="1"/>
  <c r="A253" i="6"/>
  <c r="B253" i="6" s="1"/>
  <c r="D253" i="6"/>
  <c r="E253" i="6" s="1"/>
  <c r="A254" i="6"/>
  <c r="B254" i="6" s="1"/>
  <c r="D254" i="6"/>
  <c r="E254" i="6" s="1"/>
  <c r="A255" i="6"/>
  <c r="B255" i="6" s="1"/>
  <c r="D255" i="6"/>
  <c r="E255" i="6" s="1"/>
  <c r="A256" i="6"/>
  <c r="B256" i="6"/>
  <c r="D256" i="6"/>
  <c r="E256" i="6" s="1"/>
  <c r="A257" i="6"/>
  <c r="B257" i="6" s="1"/>
  <c r="D257" i="6"/>
  <c r="E257" i="6"/>
  <c r="A258" i="6"/>
  <c r="B258" i="6" s="1"/>
  <c r="D258" i="6"/>
  <c r="E258" i="6" s="1"/>
  <c r="A259" i="6"/>
  <c r="B259" i="6" s="1"/>
  <c r="D259" i="6"/>
  <c r="E259" i="6" s="1"/>
  <c r="A260" i="6"/>
  <c r="B260" i="6" s="1"/>
  <c r="D260" i="6"/>
  <c r="E260" i="6" s="1"/>
  <c r="A261" i="6"/>
  <c r="B261" i="6"/>
  <c r="D261" i="6"/>
  <c r="E261" i="6"/>
  <c r="A262" i="6"/>
  <c r="B262" i="6" s="1"/>
  <c r="D262" i="6"/>
  <c r="E262" i="6"/>
  <c r="A263" i="6"/>
  <c r="B263" i="6" s="1"/>
  <c r="D263" i="6"/>
  <c r="E263" i="6" s="1"/>
  <c r="A264" i="6"/>
  <c r="B264" i="6" s="1"/>
  <c r="D264" i="6"/>
  <c r="E264" i="6" s="1"/>
  <c r="A265" i="6"/>
  <c r="B265" i="6" s="1"/>
  <c r="D265" i="6"/>
  <c r="E265" i="6" s="1"/>
  <c r="A266" i="6"/>
  <c r="B266" i="6" s="1"/>
  <c r="D266" i="6"/>
  <c r="E266" i="6"/>
  <c r="A267" i="6"/>
  <c r="B267" i="6" s="1"/>
  <c r="D267" i="6"/>
  <c r="E267" i="6" s="1"/>
  <c r="A268" i="6"/>
  <c r="B268" i="6"/>
  <c r="D268" i="6"/>
  <c r="E268" i="6"/>
  <c r="A269" i="6"/>
  <c r="B269" i="6" s="1"/>
  <c r="D269" i="6"/>
  <c r="E269" i="6" s="1"/>
  <c r="A270" i="6"/>
  <c r="B270" i="6"/>
  <c r="D270" i="6"/>
  <c r="E270" i="6" s="1"/>
  <c r="A271" i="6"/>
  <c r="B271" i="6" s="1"/>
  <c r="D271" i="6"/>
  <c r="E271" i="6"/>
  <c r="A272" i="6"/>
  <c r="B272" i="6"/>
  <c r="D272" i="6"/>
  <c r="E272" i="6" s="1"/>
  <c r="A273" i="6"/>
  <c r="B273" i="6"/>
  <c r="D273" i="6"/>
  <c r="E273" i="6" s="1"/>
  <c r="A274" i="6"/>
  <c r="B274" i="6" s="1"/>
  <c r="D274" i="6"/>
  <c r="E274" i="6"/>
  <c r="A275" i="6"/>
  <c r="B275" i="6" s="1"/>
  <c r="D275" i="6"/>
  <c r="E275" i="6"/>
  <c r="A276" i="6"/>
  <c r="B276" i="6" s="1"/>
  <c r="D276" i="6"/>
  <c r="E276" i="6" s="1"/>
  <c r="A277" i="6"/>
  <c r="B277" i="6"/>
  <c r="D277" i="6"/>
  <c r="E277" i="6" s="1"/>
  <c r="A278" i="6"/>
  <c r="B278" i="6" s="1"/>
  <c r="D278" i="6"/>
  <c r="E278" i="6" s="1"/>
  <c r="A279" i="6"/>
  <c r="B279" i="6" s="1"/>
  <c r="D279" i="6"/>
  <c r="E279" i="6"/>
  <c r="A280" i="6"/>
  <c r="B280" i="6" s="1"/>
  <c r="D280" i="6"/>
  <c r="E280" i="6" s="1"/>
  <c r="A281" i="6"/>
  <c r="B281" i="6" s="1"/>
  <c r="D281" i="6"/>
  <c r="E281" i="6"/>
  <c r="A282" i="6"/>
  <c r="B282" i="6" s="1"/>
  <c r="D282" i="6"/>
  <c r="E282" i="6" s="1"/>
  <c r="A283" i="6"/>
  <c r="B283" i="6" s="1"/>
  <c r="D283" i="6"/>
  <c r="E283" i="6" s="1"/>
  <c r="A284" i="6"/>
  <c r="B284" i="6" s="1"/>
  <c r="D284" i="6"/>
  <c r="E284" i="6" s="1"/>
  <c r="A285" i="6"/>
  <c r="B285" i="6"/>
  <c r="D285" i="6"/>
  <c r="E285" i="6" s="1"/>
  <c r="A286" i="6"/>
  <c r="B286" i="6" s="1"/>
  <c r="D286" i="6"/>
  <c r="E286" i="6" s="1"/>
  <c r="A287" i="6"/>
  <c r="B287" i="6" s="1"/>
  <c r="D287" i="6"/>
  <c r="E287" i="6"/>
  <c r="A288" i="6"/>
  <c r="B288" i="6" s="1"/>
  <c r="D288" i="6"/>
  <c r="E288" i="6"/>
  <c r="A289" i="6"/>
  <c r="B289" i="6"/>
  <c r="D289" i="6"/>
  <c r="E289" i="6" s="1"/>
  <c r="A290" i="6"/>
  <c r="B290" i="6" s="1"/>
  <c r="D290" i="6"/>
  <c r="E290" i="6" s="1"/>
  <c r="A291" i="6"/>
  <c r="B291" i="6" s="1"/>
  <c r="D291" i="6"/>
  <c r="E291" i="6" s="1"/>
  <c r="A292" i="6"/>
  <c r="B292" i="6" s="1"/>
  <c r="D292" i="6"/>
  <c r="E292" i="6"/>
  <c r="A293" i="6"/>
  <c r="B293" i="6" s="1"/>
  <c r="D293" i="6"/>
  <c r="E293" i="6" s="1"/>
  <c r="A294" i="6"/>
  <c r="B294" i="6" s="1"/>
  <c r="D294" i="6"/>
  <c r="E294" i="6" s="1"/>
  <c r="A295" i="6"/>
  <c r="B295" i="6" s="1"/>
  <c r="D295" i="6"/>
  <c r="E295" i="6" s="1"/>
  <c r="A296" i="6"/>
  <c r="B296" i="6" s="1"/>
  <c r="D296" i="6"/>
  <c r="E296" i="6" s="1"/>
  <c r="A297" i="6"/>
  <c r="B297" i="6" s="1"/>
  <c r="D297" i="6"/>
  <c r="E297" i="6"/>
  <c r="A298" i="6"/>
  <c r="B298" i="6" s="1"/>
  <c r="D298" i="6"/>
  <c r="E298" i="6" s="1"/>
  <c r="A299" i="6"/>
  <c r="B299" i="6" s="1"/>
  <c r="D299" i="6"/>
  <c r="E299" i="6"/>
  <c r="A300" i="6"/>
  <c r="B300" i="6"/>
  <c r="D300" i="6"/>
  <c r="E300" i="6" s="1"/>
  <c r="A301" i="6"/>
  <c r="B301" i="6"/>
  <c r="D301" i="6"/>
  <c r="E301" i="6" s="1"/>
  <c r="A302" i="6"/>
  <c r="B302" i="6" s="1"/>
  <c r="D302" i="6"/>
  <c r="E302" i="6"/>
  <c r="A303" i="6"/>
  <c r="B303" i="6" s="1"/>
  <c r="D303" i="6"/>
  <c r="E303" i="6" s="1"/>
  <c r="A304" i="6"/>
  <c r="B304" i="6" s="1"/>
  <c r="D304" i="6"/>
  <c r="E304" i="6" s="1"/>
  <c r="A305" i="6"/>
  <c r="B305" i="6" s="1"/>
  <c r="D305" i="6"/>
  <c r="E305" i="6" s="1"/>
  <c r="A306" i="6"/>
  <c r="B306" i="6"/>
  <c r="D306" i="6"/>
  <c r="E306" i="6" s="1"/>
  <c r="A307" i="6"/>
  <c r="B307" i="6" s="1"/>
  <c r="D307" i="6"/>
  <c r="E307" i="6" s="1"/>
  <c r="A308" i="6"/>
  <c r="B308" i="6"/>
  <c r="D308" i="6"/>
  <c r="E308" i="6" s="1"/>
  <c r="A309" i="6"/>
  <c r="B309" i="6" s="1"/>
  <c r="D309" i="6"/>
  <c r="E309" i="6" s="1"/>
  <c r="A310" i="6"/>
  <c r="B310" i="6" s="1"/>
  <c r="D310" i="6"/>
  <c r="E310" i="6"/>
  <c r="A311" i="6"/>
  <c r="B311" i="6" s="1"/>
  <c r="D311" i="6"/>
  <c r="E311" i="6"/>
  <c r="A312" i="6"/>
  <c r="B312" i="6" s="1"/>
  <c r="D312" i="6"/>
  <c r="E312" i="6" s="1"/>
  <c r="A313" i="6"/>
  <c r="B313" i="6"/>
  <c r="D313" i="6"/>
  <c r="E313" i="6"/>
  <c r="A314" i="6"/>
  <c r="B314" i="6" s="1"/>
  <c r="D314" i="6"/>
  <c r="E314" i="6" s="1"/>
  <c r="A315" i="6"/>
  <c r="B315" i="6" s="1"/>
  <c r="D315" i="6"/>
  <c r="E315" i="6"/>
  <c r="A316" i="6"/>
  <c r="B316" i="6" s="1"/>
  <c r="D316" i="6"/>
  <c r="E316" i="6"/>
  <c r="A317" i="6"/>
  <c r="B317" i="6" s="1"/>
  <c r="D317" i="6"/>
  <c r="E317" i="6" s="1"/>
  <c r="A318" i="6"/>
  <c r="B318" i="6"/>
  <c r="D318" i="6"/>
  <c r="E318" i="6" s="1"/>
  <c r="A319" i="6"/>
  <c r="B319" i="6" s="1"/>
  <c r="D319" i="6"/>
  <c r="E319" i="6" s="1"/>
  <c r="A320" i="6"/>
  <c r="B320" i="6" s="1"/>
  <c r="D320" i="6"/>
  <c r="E320" i="6" s="1"/>
  <c r="A321" i="6"/>
  <c r="B321" i="6" s="1"/>
  <c r="D321" i="6"/>
  <c r="E321" i="6" s="1"/>
  <c r="A322" i="6"/>
  <c r="B322" i="6"/>
  <c r="D322" i="6"/>
  <c r="E322" i="6" s="1"/>
  <c r="A323" i="6"/>
  <c r="B323" i="6" s="1"/>
  <c r="D323" i="6"/>
  <c r="E323" i="6"/>
  <c r="A324" i="6"/>
  <c r="B324" i="6" s="1"/>
  <c r="D324" i="6"/>
  <c r="E324" i="6" s="1"/>
  <c r="A325" i="6"/>
  <c r="B325" i="6" s="1"/>
  <c r="D325" i="6"/>
  <c r="E325" i="6" s="1"/>
  <c r="A326" i="6"/>
  <c r="B326" i="6" s="1"/>
  <c r="D326" i="6"/>
  <c r="E326" i="6" s="1"/>
  <c r="A327" i="6"/>
  <c r="B327" i="6" s="1"/>
  <c r="D327" i="6"/>
  <c r="E327" i="6" s="1"/>
  <c r="A328" i="6"/>
  <c r="B328" i="6" s="1"/>
  <c r="D328" i="6"/>
  <c r="E328" i="6"/>
  <c r="A329" i="6"/>
  <c r="B329" i="6" s="1"/>
  <c r="D329" i="6"/>
  <c r="E329" i="6" s="1"/>
  <c r="A330" i="6"/>
  <c r="B330" i="6" s="1"/>
  <c r="D330" i="6"/>
  <c r="E330" i="6" s="1"/>
  <c r="A331" i="6"/>
  <c r="B331" i="6" s="1"/>
  <c r="D331" i="6"/>
  <c r="E331" i="6" s="1"/>
  <c r="A332" i="6"/>
  <c r="B332" i="6" s="1"/>
  <c r="D332" i="6"/>
  <c r="E332" i="6"/>
  <c r="A333" i="6"/>
  <c r="B333" i="6" s="1"/>
  <c r="D333" i="6"/>
  <c r="E333" i="6" s="1"/>
  <c r="A334" i="6"/>
  <c r="B334" i="6"/>
  <c r="D334" i="6"/>
  <c r="E334" i="6" s="1"/>
  <c r="A335" i="6"/>
  <c r="B335" i="6" s="1"/>
  <c r="D335" i="6"/>
  <c r="E335" i="6" s="1"/>
  <c r="A336" i="6"/>
  <c r="B336" i="6"/>
  <c r="D336" i="6"/>
  <c r="E336" i="6" s="1"/>
  <c r="A337" i="6"/>
  <c r="B337" i="6" s="1"/>
  <c r="D337" i="6"/>
  <c r="E337" i="6" s="1"/>
  <c r="A338" i="6"/>
  <c r="B338" i="6" s="1"/>
  <c r="D338" i="6"/>
  <c r="E338" i="6" s="1"/>
  <c r="A339" i="6"/>
  <c r="B339" i="6" s="1"/>
  <c r="D339" i="6"/>
  <c r="E339" i="6"/>
  <c r="A340" i="6"/>
  <c r="B340" i="6" s="1"/>
  <c r="D340" i="6"/>
  <c r="E340" i="6" s="1"/>
  <c r="A341" i="6"/>
  <c r="B341" i="6" s="1"/>
  <c r="D341" i="6"/>
  <c r="E341" i="6" s="1"/>
  <c r="A342" i="6"/>
  <c r="B342" i="6"/>
  <c r="D342" i="6"/>
  <c r="E342" i="6" s="1"/>
  <c r="A343" i="6"/>
  <c r="B343" i="6" s="1"/>
  <c r="D343" i="6"/>
  <c r="E343" i="6" s="1"/>
  <c r="A344" i="6"/>
  <c r="B344" i="6"/>
  <c r="D344" i="6"/>
  <c r="E344" i="6"/>
  <c r="A345" i="6"/>
  <c r="B345" i="6" s="1"/>
  <c r="D345" i="6"/>
  <c r="E345" i="6" s="1"/>
  <c r="A346" i="6"/>
  <c r="B346" i="6" s="1"/>
  <c r="D346" i="6"/>
  <c r="E346" i="6" s="1"/>
  <c r="A347" i="6"/>
  <c r="B347" i="6" s="1"/>
  <c r="D347" i="6"/>
  <c r="E347" i="6" s="1"/>
  <c r="A348" i="6"/>
  <c r="B348" i="6" s="1"/>
  <c r="D348" i="6"/>
  <c r="E348" i="6" s="1"/>
  <c r="A349" i="6"/>
  <c r="B349" i="6" s="1"/>
  <c r="D349" i="6"/>
  <c r="E349" i="6"/>
  <c r="A350" i="6"/>
  <c r="B350" i="6" s="1"/>
  <c r="D350" i="6"/>
  <c r="E350" i="6" s="1"/>
  <c r="A351" i="6"/>
  <c r="B351" i="6" s="1"/>
  <c r="D351" i="6"/>
  <c r="E351" i="6" s="1"/>
  <c r="A352" i="6"/>
  <c r="B352" i="6" s="1"/>
  <c r="D352" i="6"/>
  <c r="E352" i="6" s="1"/>
  <c r="A353" i="6"/>
  <c r="B353" i="6"/>
  <c r="D353" i="6"/>
  <c r="E353" i="6" s="1"/>
  <c r="A354" i="6"/>
  <c r="B354" i="6"/>
  <c r="D354" i="6"/>
  <c r="E354" i="6" s="1"/>
  <c r="A355" i="6"/>
  <c r="B355" i="6" s="1"/>
  <c r="D355" i="6"/>
  <c r="E355" i="6" s="1"/>
  <c r="A356" i="6"/>
  <c r="B356" i="6" s="1"/>
  <c r="D356" i="6"/>
  <c r="E356" i="6" s="1"/>
  <c r="A357" i="6"/>
  <c r="B357" i="6" s="1"/>
  <c r="D357" i="6"/>
  <c r="E357" i="6"/>
  <c r="A358" i="6"/>
  <c r="B358" i="6" s="1"/>
  <c r="D358" i="6"/>
  <c r="E358" i="6" s="1"/>
  <c r="A359" i="6"/>
  <c r="B359" i="6" s="1"/>
  <c r="D359" i="6"/>
  <c r="E359" i="6" s="1"/>
  <c r="A360" i="6"/>
  <c r="B360" i="6"/>
  <c r="D360" i="6"/>
  <c r="E360" i="6"/>
  <c r="A361" i="6"/>
  <c r="B361" i="6" s="1"/>
  <c r="D361" i="6"/>
  <c r="E361" i="6" s="1"/>
  <c r="A362" i="6"/>
  <c r="B362" i="6" s="1"/>
  <c r="D362" i="6"/>
  <c r="E362" i="6"/>
  <c r="A363" i="6"/>
  <c r="B363" i="6" s="1"/>
  <c r="D363" i="6"/>
  <c r="E363" i="6" s="1"/>
  <c r="A364" i="6"/>
  <c r="B364" i="6" s="1"/>
  <c r="D364" i="6"/>
  <c r="E364" i="6" s="1"/>
  <c r="A365" i="6"/>
  <c r="B365" i="6"/>
  <c r="D365" i="6"/>
  <c r="E365" i="6" s="1"/>
  <c r="A366" i="6"/>
  <c r="B366" i="6" s="1"/>
  <c r="D366" i="6"/>
  <c r="E366" i="6" s="1"/>
  <c r="A367" i="6"/>
  <c r="B367" i="6" s="1"/>
  <c r="D367" i="6"/>
  <c r="E367" i="6" s="1"/>
  <c r="A368" i="6"/>
  <c r="B368" i="6" s="1"/>
  <c r="D368" i="6"/>
  <c r="E368" i="6" s="1"/>
  <c r="A369" i="6"/>
  <c r="B369" i="6" s="1"/>
  <c r="D369" i="6"/>
  <c r="E369" i="6" s="1"/>
  <c r="A370" i="6"/>
  <c r="B370" i="6" s="1"/>
  <c r="D370" i="6"/>
  <c r="E370" i="6"/>
  <c r="A371" i="6"/>
  <c r="B371" i="6" s="1"/>
  <c r="D371" i="6"/>
  <c r="E371" i="6" s="1"/>
  <c r="A372" i="6"/>
  <c r="B372" i="6" s="1"/>
  <c r="D372" i="6"/>
  <c r="E372" i="6"/>
  <c r="A373" i="6"/>
  <c r="B373" i="6" s="1"/>
  <c r="D373" i="6"/>
  <c r="E373" i="6" s="1"/>
  <c r="A374" i="6"/>
  <c r="B374" i="6" s="1"/>
  <c r="D374" i="6"/>
  <c r="E374" i="6" s="1"/>
  <c r="A375" i="6"/>
  <c r="B375" i="6" s="1"/>
  <c r="D375" i="6"/>
  <c r="E375" i="6" s="1"/>
  <c r="A376" i="6"/>
  <c r="B376" i="6"/>
  <c r="D376" i="6"/>
  <c r="E376" i="6" s="1"/>
  <c r="A377" i="6"/>
  <c r="B377" i="6" s="1"/>
  <c r="D377" i="6"/>
  <c r="E377" i="6" s="1"/>
  <c r="A378" i="6"/>
  <c r="B378" i="6" s="1"/>
  <c r="D378" i="6"/>
  <c r="E378" i="6"/>
  <c r="A379" i="6"/>
  <c r="B379" i="6" s="1"/>
  <c r="D379" i="6"/>
  <c r="E379" i="6" s="1"/>
  <c r="A380" i="6"/>
  <c r="B380" i="6" s="1"/>
  <c r="D380" i="6"/>
  <c r="E380" i="6" s="1"/>
  <c r="A381" i="6"/>
  <c r="B381" i="6" s="1"/>
  <c r="D381" i="6"/>
  <c r="E381" i="6"/>
  <c r="A382" i="6"/>
  <c r="B382" i="6" s="1"/>
  <c r="D382" i="6"/>
  <c r="E382" i="6" s="1"/>
  <c r="A383" i="6"/>
  <c r="B383" i="6" s="1"/>
  <c r="D383" i="6"/>
  <c r="E383" i="6" s="1"/>
  <c r="A384" i="6"/>
  <c r="B384" i="6"/>
  <c r="D384" i="6"/>
  <c r="E384" i="6"/>
  <c r="A385" i="6"/>
  <c r="B385" i="6" s="1"/>
  <c r="D385" i="6"/>
  <c r="E385" i="6"/>
  <c r="A386" i="6"/>
  <c r="B386" i="6" s="1"/>
  <c r="D386" i="6"/>
  <c r="E386" i="6"/>
  <c r="A387" i="6"/>
  <c r="B387" i="6" s="1"/>
  <c r="D387" i="6"/>
  <c r="E387" i="6" s="1"/>
  <c r="A388" i="6"/>
  <c r="B388" i="6" s="1"/>
  <c r="D388" i="6"/>
  <c r="E388" i="6" s="1"/>
  <c r="A389" i="6"/>
  <c r="B389" i="6" s="1"/>
  <c r="D389" i="6"/>
  <c r="E389" i="6"/>
  <c r="A390" i="6"/>
  <c r="B390" i="6" s="1"/>
  <c r="D390" i="6"/>
  <c r="E390" i="6" s="1"/>
  <c r="A391" i="6"/>
  <c r="B391" i="6" s="1"/>
  <c r="D391" i="6"/>
  <c r="E391" i="6" s="1"/>
  <c r="A392" i="6"/>
  <c r="B392" i="6" s="1"/>
  <c r="D392" i="6"/>
  <c r="E392" i="6"/>
  <c r="A393" i="6"/>
  <c r="B393" i="6" s="1"/>
  <c r="D393" i="6"/>
  <c r="E393" i="6"/>
  <c r="A394" i="6"/>
  <c r="B394" i="6" s="1"/>
  <c r="D394" i="6"/>
  <c r="E394" i="6" s="1"/>
  <c r="A395" i="6"/>
  <c r="B395" i="6" s="1"/>
  <c r="D395" i="6"/>
  <c r="E395" i="6" s="1"/>
  <c r="A396" i="6"/>
  <c r="B396" i="6" s="1"/>
  <c r="D396" i="6"/>
  <c r="E396" i="6" s="1"/>
  <c r="A397" i="6"/>
  <c r="B397" i="6" s="1"/>
  <c r="D397" i="6"/>
  <c r="E397" i="6" s="1"/>
  <c r="A398" i="6"/>
  <c r="B398" i="6" s="1"/>
  <c r="D398" i="6"/>
  <c r="E398" i="6" s="1"/>
  <c r="A399" i="6"/>
  <c r="B399" i="6" s="1"/>
  <c r="D399" i="6"/>
  <c r="E399" i="6" s="1"/>
  <c r="A400" i="6"/>
  <c r="B400" i="6" s="1"/>
  <c r="D400" i="6"/>
  <c r="E400" i="6" s="1"/>
  <c r="A401" i="6"/>
  <c r="B401" i="6" s="1"/>
  <c r="D401" i="6"/>
  <c r="E401" i="6" s="1"/>
  <c r="A402" i="6"/>
  <c r="B402" i="6" s="1"/>
  <c r="D402" i="6"/>
  <c r="E402" i="6" s="1"/>
  <c r="A403" i="6"/>
  <c r="B403" i="6" s="1"/>
  <c r="D403" i="6"/>
  <c r="E403" i="6" s="1"/>
  <c r="A404" i="6"/>
  <c r="B404" i="6" s="1"/>
  <c r="D404" i="6"/>
  <c r="E404" i="6"/>
  <c r="A405" i="6"/>
  <c r="B405" i="6" s="1"/>
  <c r="D405" i="6"/>
  <c r="E405" i="6" s="1"/>
  <c r="A406" i="6"/>
  <c r="B406" i="6" s="1"/>
  <c r="D406" i="6"/>
  <c r="E406" i="6" s="1"/>
  <c r="A407" i="6"/>
  <c r="B407" i="6" s="1"/>
  <c r="D407" i="6"/>
  <c r="E407" i="6" s="1"/>
  <c r="A408" i="6"/>
  <c r="B408" i="6"/>
  <c r="D408" i="6"/>
  <c r="E408" i="6" s="1"/>
  <c r="A409" i="6"/>
  <c r="B409" i="6" s="1"/>
  <c r="D409" i="6"/>
  <c r="E409" i="6" s="1"/>
  <c r="A410" i="6"/>
  <c r="B410" i="6" s="1"/>
  <c r="D410" i="6"/>
  <c r="E410" i="6"/>
  <c r="A411" i="6"/>
  <c r="B411" i="6" s="1"/>
  <c r="D411" i="6"/>
  <c r="E411" i="6" s="1"/>
  <c r="A412" i="6"/>
  <c r="B412" i="6" s="1"/>
  <c r="D412" i="6"/>
  <c r="E412" i="6" s="1"/>
  <c r="A413" i="6"/>
  <c r="B413" i="6" s="1"/>
  <c r="D413" i="6"/>
  <c r="E413" i="6"/>
  <c r="A414" i="6"/>
  <c r="B414" i="6" s="1"/>
  <c r="D414" i="6"/>
  <c r="E414" i="6" s="1"/>
  <c r="A415" i="6"/>
  <c r="B415" i="6" s="1"/>
  <c r="D415" i="6"/>
  <c r="E415" i="6" s="1"/>
  <c r="A416" i="6"/>
  <c r="B416" i="6"/>
  <c r="D416" i="6"/>
  <c r="E416" i="6"/>
  <c r="A417" i="6"/>
  <c r="B417" i="6" s="1"/>
  <c r="D417" i="6"/>
  <c r="E417" i="6" s="1"/>
  <c r="A418" i="6"/>
  <c r="B418" i="6" s="1"/>
  <c r="D418" i="6"/>
  <c r="E418" i="6"/>
  <c r="A419" i="6"/>
  <c r="B419" i="6" s="1"/>
  <c r="D419" i="6"/>
  <c r="E419" i="6" s="1"/>
  <c r="A420" i="6"/>
  <c r="B420" i="6" s="1"/>
  <c r="D420" i="6"/>
  <c r="E420" i="6"/>
  <c r="A421" i="6"/>
  <c r="B421" i="6" s="1"/>
  <c r="D421" i="6"/>
  <c r="E421" i="6"/>
  <c r="A422" i="6"/>
  <c r="B422" i="6" s="1"/>
  <c r="D422" i="6"/>
  <c r="E422" i="6" s="1"/>
  <c r="A423" i="6"/>
  <c r="B423" i="6" s="1"/>
  <c r="D423" i="6"/>
  <c r="E423" i="6" s="1"/>
  <c r="A424" i="6"/>
  <c r="B424" i="6" s="1"/>
  <c r="D424" i="6"/>
  <c r="E424" i="6"/>
  <c r="A425" i="6"/>
  <c r="B425" i="6" s="1"/>
  <c r="D425" i="6"/>
  <c r="E425" i="6" s="1"/>
  <c r="A426" i="6"/>
  <c r="B426" i="6" s="1"/>
  <c r="D426" i="6"/>
  <c r="E426" i="6" s="1"/>
  <c r="A427" i="6"/>
  <c r="B427" i="6" s="1"/>
  <c r="D427" i="6"/>
  <c r="E427" i="6" s="1"/>
  <c r="A428" i="6"/>
  <c r="B428" i="6" s="1"/>
  <c r="D428" i="6"/>
  <c r="E428" i="6"/>
  <c r="A429" i="6"/>
  <c r="B429" i="6" s="1"/>
  <c r="D429" i="6"/>
  <c r="E429" i="6" s="1"/>
  <c r="A430" i="6"/>
  <c r="B430" i="6" s="1"/>
  <c r="D430" i="6"/>
  <c r="E430" i="6" s="1"/>
  <c r="A431" i="6"/>
  <c r="B431" i="6" s="1"/>
  <c r="D431" i="6"/>
  <c r="E431" i="6" s="1"/>
  <c r="A432" i="6"/>
  <c r="B432" i="6" s="1"/>
  <c r="D432" i="6"/>
  <c r="E432" i="6" s="1"/>
  <c r="A433" i="6"/>
  <c r="B433" i="6" s="1"/>
  <c r="D433" i="6"/>
  <c r="E433" i="6"/>
  <c r="A434" i="6"/>
  <c r="B434" i="6" s="1"/>
  <c r="D434" i="6"/>
  <c r="E434" i="6" s="1"/>
  <c r="A435" i="6"/>
  <c r="B435" i="6" s="1"/>
  <c r="D435" i="6"/>
  <c r="E435" i="6" s="1"/>
  <c r="A436" i="6"/>
  <c r="B436" i="6" s="1"/>
  <c r="D436" i="6"/>
  <c r="E436" i="6" s="1"/>
  <c r="A437" i="6"/>
  <c r="B437" i="6" s="1"/>
  <c r="D437" i="6"/>
  <c r="E437" i="6" s="1"/>
  <c r="A438" i="6"/>
  <c r="B438" i="6" s="1"/>
  <c r="D438" i="6"/>
  <c r="E438" i="6" s="1"/>
  <c r="A439" i="6"/>
  <c r="B439" i="6" s="1"/>
  <c r="D439" i="6"/>
  <c r="E439" i="6" s="1"/>
  <c r="A440" i="6"/>
  <c r="B440" i="6"/>
  <c r="D440" i="6"/>
  <c r="E440" i="6" s="1"/>
  <c r="A441" i="6"/>
  <c r="B441" i="6" s="1"/>
  <c r="D441" i="6"/>
  <c r="E441" i="6" s="1"/>
  <c r="A442" i="6"/>
  <c r="B442" i="6" s="1"/>
  <c r="D442" i="6"/>
  <c r="E442" i="6"/>
  <c r="A443" i="6"/>
  <c r="B443" i="6" s="1"/>
  <c r="D443" i="6"/>
  <c r="E443" i="6" s="1"/>
  <c r="A444" i="6"/>
  <c r="B444" i="6" s="1"/>
  <c r="D444" i="6"/>
  <c r="E444" i="6" s="1"/>
  <c r="A445" i="6"/>
  <c r="B445" i="6" s="1"/>
  <c r="D445" i="6"/>
  <c r="E445" i="6"/>
  <c r="A446" i="6"/>
  <c r="B446" i="6" s="1"/>
  <c r="D446" i="6"/>
  <c r="E446" i="6" s="1"/>
  <c r="A447" i="6"/>
  <c r="B447" i="6" s="1"/>
  <c r="D447" i="6"/>
  <c r="E447" i="6" s="1"/>
  <c r="A448" i="6"/>
  <c r="B448" i="6"/>
  <c r="D448" i="6"/>
  <c r="E448" i="6"/>
  <c r="A449" i="6"/>
  <c r="B449" i="6" s="1"/>
  <c r="D449" i="6"/>
  <c r="E449" i="6"/>
  <c r="A450" i="6"/>
  <c r="B450" i="6" s="1"/>
  <c r="D450" i="6"/>
  <c r="E450" i="6" s="1"/>
  <c r="A451" i="6"/>
  <c r="B451" i="6" s="1"/>
  <c r="D451" i="6"/>
  <c r="E451" i="6" s="1"/>
  <c r="A452" i="6"/>
  <c r="B452" i="6" s="1"/>
  <c r="D452" i="6"/>
  <c r="E452" i="6"/>
  <c r="A453" i="6"/>
  <c r="B453" i="6" s="1"/>
  <c r="D453" i="6"/>
  <c r="E453" i="6"/>
  <c r="A454" i="6"/>
  <c r="B454" i="6" s="1"/>
  <c r="D454" i="6"/>
  <c r="E454" i="6" s="1"/>
  <c r="A455" i="6"/>
  <c r="B455" i="6" s="1"/>
  <c r="D455" i="6"/>
  <c r="E455" i="6" s="1"/>
  <c r="A456" i="6"/>
  <c r="B456" i="6" s="1"/>
  <c r="D456" i="6"/>
  <c r="E456" i="6" s="1"/>
  <c r="A457" i="6"/>
  <c r="B457" i="6" s="1"/>
  <c r="D457" i="6"/>
  <c r="E457" i="6"/>
  <c r="A458" i="6"/>
  <c r="B458" i="6" s="1"/>
  <c r="D458" i="6"/>
  <c r="E458" i="6" s="1"/>
  <c r="A459" i="6"/>
  <c r="B459" i="6" s="1"/>
  <c r="D459" i="6"/>
  <c r="E459" i="6" s="1"/>
  <c r="A460" i="6"/>
  <c r="B460" i="6" s="1"/>
  <c r="D460" i="6"/>
  <c r="E460" i="6" s="1"/>
  <c r="A461" i="6"/>
  <c r="B461" i="6" s="1"/>
  <c r="D461" i="6"/>
  <c r="E461" i="6" s="1"/>
  <c r="A462" i="6"/>
  <c r="B462" i="6" s="1"/>
  <c r="D462" i="6"/>
  <c r="E462" i="6" s="1"/>
  <c r="A463" i="6"/>
  <c r="B463" i="6" s="1"/>
  <c r="D463" i="6"/>
  <c r="E463" i="6" s="1"/>
  <c r="A464" i="6"/>
  <c r="B464" i="6" s="1"/>
  <c r="D464" i="6"/>
  <c r="E464" i="6" s="1"/>
  <c r="A465" i="6"/>
  <c r="B465" i="6" s="1"/>
  <c r="D465" i="6"/>
  <c r="E465" i="6" s="1"/>
  <c r="A466" i="6"/>
  <c r="B466" i="6" s="1"/>
  <c r="D466" i="6"/>
  <c r="E466" i="6" s="1"/>
  <c r="A467" i="6"/>
  <c r="B467" i="6" s="1"/>
  <c r="D467" i="6"/>
  <c r="E467" i="6" s="1"/>
  <c r="A468" i="6"/>
  <c r="B468" i="6" s="1"/>
  <c r="D468" i="6"/>
  <c r="E468" i="6" s="1"/>
  <c r="A469" i="6"/>
  <c r="B469" i="6" s="1"/>
  <c r="D469" i="6"/>
  <c r="E469" i="6"/>
  <c r="A470" i="6"/>
  <c r="B470" i="6" s="1"/>
  <c r="D470" i="6"/>
  <c r="E470" i="6" s="1"/>
  <c r="A471" i="6"/>
  <c r="B471" i="6" s="1"/>
  <c r="D471" i="6"/>
  <c r="E471" i="6" s="1"/>
  <c r="A472" i="6"/>
  <c r="B472" i="6" s="1"/>
  <c r="D472" i="6"/>
  <c r="E472" i="6"/>
  <c r="A473" i="6"/>
  <c r="B473" i="6" s="1"/>
  <c r="D473" i="6"/>
  <c r="E473" i="6"/>
  <c r="A474" i="6"/>
  <c r="B474" i="6" s="1"/>
  <c r="D474" i="6"/>
  <c r="E474" i="6" s="1"/>
  <c r="A475" i="6"/>
  <c r="B475" i="6" s="1"/>
  <c r="D475" i="6"/>
  <c r="E475" i="6" s="1"/>
  <c r="A476" i="6"/>
  <c r="B476" i="6" s="1"/>
  <c r="D476" i="6"/>
  <c r="E476" i="6" s="1"/>
  <c r="A477" i="6"/>
  <c r="B477" i="6" s="1"/>
  <c r="D477" i="6"/>
  <c r="E477" i="6"/>
  <c r="A478" i="6"/>
  <c r="B478" i="6" s="1"/>
  <c r="D478" i="6"/>
  <c r="E478" i="6" s="1"/>
  <c r="A479" i="6"/>
  <c r="B479" i="6" s="1"/>
  <c r="D479" i="6"/>
  <c r="E479" i="6" s="1"/>
  <c r="A480" i="6"/>
  <c r="B480" i="6" s="1"/>
  <c r="D480" i="6"/>
  <c r="E480" i="6" s="1"/>
  <c r="A481" i="6"/>
  <c r="B481" i="6" s="1"/>
  <c r="D481" i="6"/>
  <c r="E481" i="6"/>
  <c r="A482" i="6"/>
  <c r="B482" i="6" s="1"/>
  <c r="D482" i="6"/>
  <c r="E482" i="6" s="1"/>
  <c r="A483" i="6"/>
  <c r="B483" i="6" s="1"/>
  <c r="D483" i="6"/>
  <c r="E483" i="6" s="1"/>
  <c r="A484" i="6"/>
  <c r="B484" i="6" s="1"/>
  <c r="D484" i="6"/>
  <c r="E484" i="6"/>
  <c r="A485" i="6"/>
  <c r="B485" i="6" s="1"/>
  <c r="D485" i="6"/>
  <c r="E485" i="6"/>
  <c r="A486" i="6"/>
  <c r="B486" i="6" s="1"/>
  <c r="D486" i="6"/>
  <c r="E486" i="6" s="1"/>
  <c r="A487" i="6"/>
  <c r="B487" i="6" s="1"/>
  <c r="D487" i="6"/>
  <c r="E487" i="6" s="1"/>
  <c r="A488" i="6"/>
  <c r="B488" i="6" s="1"/>
  <c r="D488" i="6"/>
  <c r="E488" i="6" s="1"/>
  <c r="A489" i="6"/>
  <c r="B489" i="6" s="1"/>
  <c r="D489" i="6"/>
  <c r="E489" i="6" s="1"/>
  <c r="A490" i="6"/>
  <c r="B490" i="6" s="1"/>
  <c r="D490" i="6"/>
  <c r="E490" i="6"/>
  <c r="A491" i="6"/>
  <c r="B491" i="6" s="1"/>
  <c r="D491" i="6"/>
  <c r="E491" i="6" s="1"/>
  <c r="A492" i="6"/>
  <c r="B492" i="6" s="1"/>
  <c r="D492" i="6"/>
  <c r="E492" i="6" s="1"/>
  <c r="A493" i="6"/>
  <c r="B493" i="6" s="1"/>
  <c r="D493" i="6"/>
  <c r="E493" i="6"/>
  <c r="A494" i="6"/>
  <c r="B494" i="6" s="1"/>
  <c r="D494" i="6"/>
  <c r="E494" i="6" s="1"/>
  <c r="A495" i="6"/>
  <c r="B495" i="6" s="1"/>
  <c r="D495" i="6"/>
  <c r="E495" i="6" s="1"/>
  <c r="A496" i="6"/>
  <c r="B496" i="6"/>
  <c r="D496" i="6"/>
  <c r="E496" i="6"/>
  <c r="A497" i="6"/>
  <c r="B497" i="6" s="1"/>
  <c r="D497" i="6"/>
  <c r="E497" i="6"/>
  <c r="A498" i="6"/>
  <c r="B498" i="6" s="1"/>
  <c r="D498" i="6"/>
  <c r="E498" i="6" s="1"/>
  <c r="A499" i="6"/>
  <c r="B499" i="6" s="1"/>
  <c r="D499" i="6"/>
  <c r="E499" i="6" s="1"/>
  <c r="A500" i="6"/>
  <c r="B500" i="6" s="1"/>
  <c r="D500" i="6"/>
  <c r="E500" i="6" s="1"/>
  <c r="A501" i="6"/>
  <c r="B501" i="6" s="1"/>
  <c r="D501" i="6"/>
  <c r="E501" i="6" s="1"/>
  <c r="A502" i="6"/>
  <c r="B502" i="6" s="1"/>
  <c r="D502" i="6"/>
  <c r="E502" i="6" s="1"/>
  <c r="A503" i="6"/>
  <c r="B503" i="6" s="1"/>
  <c r="D503" i="6"/>
  <c r="E503" i="6" s="1"/>
  <c r="A504" i="6"/>
  <c r="B504" i="6" s="1"/>
  <c r="D504" i="6"/>
  <c r="E504" i="6"/>
  <c r="A505" i="6"/>
  <c r="B505" i="6" s="1"/>
  <c r="D505" i="6"/>
  <c r="E505" i="6"/>
  <c r="A506" i="6"/>
  <c r="B506" i="6" s="1"/>
  <c r="D506" i="6"/>
  <c r="E506" i="6" s="1"/>
  <c r="A507" i="6"/>
  <c r="B507" i="6" s="1"/>
  <c r="D507" i="6"/>
  <c r="E507" i="6" s="1"/>
  <c r="A508" i="6"/>
  <c r="B508" i="6" s="1"/>
  <c r="D508" i="6"/>
  <c r="E508" i="6" s="1"/>
  <c r="A509" i="6"/>
  <c r="B509" i="6" s="1"/>
  <c r="D509" i="6"/>
  <c r="E509" i="6" s="1"/>
  <c r="A510" i="6"/>
  <c r="B510" i="6" s="1"/>
  <c r="D510" i="6"/>
  <c r="E510" i="6" s="1"/>
  <c r="A511" i="6"/>
  <c r="B511" i="6" s="1"/>
  <c r="D511" i="6"/>
  <c r="E511" i="6" s="1"/>
  <c r="A512" i="6"/>
  <c r="B512" i="6"/>
  <c r="D512" i="6"/>
  <c r="E512" i="6" s="1"/>
  <c r="A513" i="6"/>
  <c r="B513" i="6" s="1"/>
  <c r="D513" i="6"/>
  <c r="E513" i="6" s="1"/>
  <c r="A514" i="6"/>
  <c r="B514" i="6" s="1"/>
  <c r="D514" i="6"/>
  <c r="E514" i="6" s="1"/>
  <c r="A515" i="6"/>
  <c r="B515" i="6" s="1"/>
  <c r="D515" i="6"/>
  <c r="E515" i="6" s="1"/>
  <c r="A516" i="6"/>
  <c r="B516" i="6" s="1"/>
  <c r="D516" i="6"/>
  <c r="E516" i="6"/>
  <c r="A517" i="6"/>
  <c r="B517" i="6" s="1"/>
  <c r="D517" i="6"/>
  <c r="E517" i="6"/>
  <c r="A518" i="6"/>
  <c r="B518" i="6" s="1"/>
  <c r="D518" i="6"/>
  <c r="E518" i="6" s="1"/>
  <c r="A519" i="6"/>
  <c r="B519" i="6" s="1"/>
  <c r="D519" i="6"/>
  <c r="E519" i="6" s="1"/>
  <c r="A520" i="6"/>
  <c r="B520" i="6" s="1"/>
  <c r="D520" i="6"/>
  <c r="E520" i="6"/>
  <c r="A521" i="6"/>
  <c r="B521" i="6" s="1"/>
  <c r="D521" i="6"/>
  <c r="E521" i="6" s="1"/>
  <c r="A522" i="6"/>
  <c r="B522" i="6" s="1"/>
  <c r="D522" i="6"/>
  <c r="E522" i="6"/>
  <c r="A523" i="6"/>
  <c r="B523" i="6" s="1"/>
  <c r="D523" i="6"/>
  <c r="E523" i="6" s="1"/>
  <c r="A524" i="6"/>
  <c r="B524" i="6" s="1"/>
  <c r="D524" i="6"/>
  <c r="E524" i="6"/>
  <c r="A525" i="6"/>
  <c r="B525" i="6" s="1"/>
  <c r="D525" i="6"/>
  <c r="E525" i="6" s="1"/>
  <c r="A526" i="6"/>
  <c r="B526" i="6" s="1"/>
  <c r="D526" i="6"/>
  <c r="E526" i="6" s="1"/>
  <c r="A527" i="6"/>
  <c r="B527" i="6" s="1"/>
  <c r="D527" i="6"/>
  <c r="E527" i="6" s="1"/>
  <c r="A528" i="6"/>
  <c r="B528" i="6" s="1"/>
  <c r="D528" i="6"/>
  <c r="E528" i="6"/>
  <c r="A529" i="6"/>
  <c r="B529" i="6" s="1"/>
  <c r="D529" i="6"/>
  <c r="E529" i="6" s="1"/>
  <c r="A530" i="6"/>
  <c r="B530" i="6" s="1"/>
  <c r="D530" i="6"/>
  <c r="E530" i="6" s="1"/>
  <c r="A531" i="6"/>
  <c r="B531" i="6" s="1"/>
  <c r="D531" i="6"/>
  <c r="E531" i="6" s="1"/>
  <c r="A532" i="6"/>
  <c r="B532" i="6" s="1"/>
  <c r="D532" i="6"/>
  <c r="E532" i="6" s="1"/>
  <c r="A533" i="6"/>
  <c r="B533" i="6" s="1"/>
  <c r="D533" i="6"/>
  <c r="E533" i="6"/>
  <c r="A534" i="6"/>
  <c r="B534" i="6" s="1"/>
  <c r="D534" i="6"/>
  <c r="E534" i="6" s="1"/>
  <c r="A535" i="6"/>
  <c r="B535" i="6" s="1"/>
  <c r="D535" i="6"/>
  <c r="E535" i="6" s="1"/>
  <c r="A536" i="6"/>
  <c r="B536" i="6" s="1"/>
  <c r="D536" i="6"/>
  <c r="E536" i="6"/>
  <c r="A537" i="6"/>
  <c r="B537" i="6" s="1"/>
  <c r="D537" i="6"/>
  <c r="E537" i="6" s="1"/>
  <c r="A538" i="6"/>
  <c r="B538" i="6" s="1"/>
  <c r="D538" i="6"/>
  <c r="E538" i="6" s="1"/>
  <c r="A539" i="6"/>
  <c r="B539" i="6" s="1"/>
  <c r="D539" i="6"/>
  <c r="E539" i="6" s="1"/>
  <c r="A540" i="6"/>
  <c r="B540" i="6" s="1"/>
  <c r="D540" i="6"/>
  <c r="E540" i="6" s="1"/>
  <c r="A541" i="6"/>
  <c r="B541" i="6" s="1"/>
  <c r="D541" i="6"/>
  <c r="E541" i="6" s="1"/>
  <c r="A542" i="6"/>
  <c r="B542" i="6" s="1"/>
  <c r="D542" i="6"/>
  <c r="E542" i="6" s="1"/>
  <c r="A543" i="6"/>
  <c r="B543" i="6" s="1"/>
  <c r="D543" i="6"/>
  <c r="E543" i="6" s="1"/>
  <c r="A544" i="6"/>
  <c r="B544" i="6" s="1"/>
  <c r="D544" i="6"/>
  <c r="E544" i="6" s="1"/>
  <c r="A545" i="6"/>
  <c r="B545" i="6" s="1"/>
  <c r="D545" i="6"/>
  <c r="E545" i="6" s="1"/>
  <c r="A546" i="6"/>
  <c r="B546" i="6" s="1"/>
  <c r="D546" i="6"/>
  <c r="E546" i="6" s="1"/>
  <c r="A547" i="6"/>
  <c r="B547" i="6" s="1"/>
  <c r="D547" i="6"/>
  <c r="E547" i="6" s="1"/>
  <c r="A548" i="6"/>
  <c r="B548" i="6" s="1"/>
  <c r="D548" i="6"/>
  <c r="E548" i="6"/>
  <c r="A549" i="6"/>
  <c r="B549" i="6" s="1"/>
  <c r="D549" i="6"/>
  <c r="E549" i="6" s="1"/>
  <c r="A550" i="6"/>
  <c r="B550" i="6" s="1"/>
  <c r="D550" i="6"/>
  <c r="E550" i="6" s="1"/>
  <c r="A551" i="6"/>
  <c r="B551" i="6" s="1"/>
  <c r="D551" i="6"/>
  <c r="E551" i="6" s="1"/>
  <c r="A552" i="6"/>
  <c r="B552" i="6" s="1"/>
  <c r="D552" i="6"/>
  <c r="E552" i="6" s="1"/>
  <c r="A553" i="6"/>
  <c r="B553" i="6" s="1"/>
  <c r="D553" i="6"/>
  <c r="E553" i="6" s="1"/>
  <c r="A554" i="6"/>
  <c r="B554" i="6" s="1"/>
  <c r="D554" i="6"/>
  <c r="E554" i="6"/>
  <c r="A555" i="6"/>
  <c r="B555" i="6" s="1"/>
  <c r="D555" i="6"/>
  <c r="E555" i="6" s="1"/>
  <c r="A556" i="6"/>
  <c r="B556" i="6" s="1"/>
  <c r="D556" i="6"/>
  <c r="E556" i="6"/>
  <c r="A557" i="6"/>
  <c r="B557" i="6" s="1"/>
  <c r="D557" i="6"/>
  <c r="E557" i="6" s="1"/>
  <c r="A558" i="6"/>
  <c r="B558" i="6" s="1"/>
  <c r="D558" i="6"/>
  <c r="E558" i="6" s="1"/>
  <c r="A559" i="6"/>
  <c r="B559" i="6" s="1"/>
  <c r="D559" i="6"/>
  <c r="E559" i="6"/>
  <c r="A560" i="6"/>
  <c r="B560" i="6" s="1"/>
  <c r="D560" i="6"/>
  <c r="E560" i="6"/>
  <c r="A561" i="6"/>
  <c r="B561" i="6" s="1"/>
  <c r="D561" i="6"/>
  <c r="E561" i="6" s="1"/>
  <c r="A562" i="6"/>
  <c r="B562" i="6" s="1"/>
  <c r="D562" i="6"/>
  <c r="E562" i="6" s="1"/>
  <c r="A563" i="6"/>
  <c r="B563" i="6" s="1"/>
  <c r="D563" i="6"/>
  <c r="E563" i="6"/>
  <c r="A564" i="6"/>
  <c r="B564" i="6" s="1"/>
  <c r="D564" i="6"/>
  <c r="E564" i="6"/>
  <c r="A565" i="6"/>
  <c r="B565" i="6" s="1"/>
  <c r="D565" i="6"/>
  <c r="E565" i="6" s="1"/>
  <c r="A566" i="6"/>
  <c r="B566" i="6" s="1"/>
  <c r="D566" i="6"/>
  <c r="E566" i="6" s="1"/>
  <c r="A567" i="6"/>
  <c r="B567" i="6" s="1"/>
  <c r="D567" i="6"/>
  <c r="E567" i="6" s="1"/>
  <c r="A568" i="6"/>
  <c r="B568" i="6" s="1"/>
  <c r="D568" i="6"/>
  <c r="E568" i="6" s="1"/>
  <c r="A569" i="6"/>
  <c r="B569" i="6" s="1"/>
  <c r="D569" i="6"/>
  <c r="E569" i="6" s="1"/>
  <c r="A570" i="6"/>
  <c r="B570" i="6" s="1"/>
  <c r="D570" i="6"/>
  <c r="E570" i="6"/>
  <c r="A571" i="6"/>
  <c r="B571" i="6" s="1"/>
  <c r="D571" i="6"/>
  <c r="E571" i="6" s="1"/>
  <c r="A572" i="6"/>
  <c r="B572" i="6"/>
  <c r="D572" i="6"/>
  <c r="E572" i="6"/>
  <c r="A573" i="6"/>
  <c r="B573" i="6" s="1"/>
  <c r="D573" i="6"/>
  <c r="E573" i="6" s="1"/>
  <c r="A574" i="6"/>
  <c r="B574" i="6" s="1"/>
  <c r="D574" i="6"/>
  <c r="E574" i="6" s="1"/>
  <c r="A575" i="6"/>
  <c r="B575" i="6"/>
  <c r="D575" i="6"/>
  <c r="E575" i="6"/>
  <c r="A576" i="6"/>
  <c r="B576" i="6"/>
  <c r="D576" i="6"/>
  <c r="E576" i="6" s="1"/>
  <c r="A577" i="6"/>
  <c r="B577" i="6" s="1"/>
  <c r="D577" i="6"/>
  <c r="E577" i="6" s="1"/>
  <c r="A578" i="6"/>
  <c r="B578" i="6" s="1"/>
  <c r="D578" i="6"/>
  <c r="E578" i="6" s="1"/>
  <c r="A579" i="6"/>
  <c r="B579" i="6"/>
  <c r="D579" i="6"/>
  <c r="E579" i="6" s="1"/>
  <c r="A580" i="6"/>
  <c r="B580" i="6" s="1"/>
  <c r="D580" i="6"/>
  <c r="E580" i="6"/>
  <c r="A581" i="6"/>
  <c r="B581" i="6" s="1"/>
  <c r="D581" i="6"/>
  <c r="E581" i="6"/>
  <c r="A582" i="6"/>
  <c r="B582" i="6" s="1"/>
  <c r="D582" i="6"/>
  <c r="E582" i="6"/>
  <c r="A583" i="6"/>
  <c r="B583" i="6" s="1"/>
  <c r="D583" i="6"/>
  <c r="E583" i="6" s="1"/>
  <c r="A584" i="6"/>
  <c r="B584" i="6"/>
  <c r="D584" i="6"/>
  <c r="E584" i="6" s="1"/>
  <c r="A585" i="6"/>
  <c r="B585" i="6" s="1"/>
  <c r="D585" i="6"/>
  <c r="E585" i="6"/>
  <c r="A586" i="6"/>
  <c r="B586" i="6" s="1"/>
  <c r="D586" i="6"/>
  <c r="E586" i="6" s="1"/>
  <c r="A587" i="6"/>
  <c r="B587" i="6" s="1"/>
  <c r="D587" i="6"/>
  <c r="E587" i="6" s="1"/>
  <c r="A588" i="6"/>
  <c r="B588" i="6" s="1"/>
  <c r="D588" i="6"/>
  <c r="E588" i="6" s="1"/>
  <c r="A589" i="6"/>
  <c r="B589" i="6" s="1"/>
  <c r="D589" i="6"/>
  <c r="E589" i="6" s="1"/>
  <c r="A590" i="6"/>
  <c r="B590" i="6" s="1"/>
  <c r="D590" i="6"/>
  <c r="E590" i="6" s="1"/>
  <c r="A591" i="6"/>
  <c r="B591" i="6"/>
  <c r="D591" i="6"/>
  <c r="E591" i="6" s="1"/>
  <c r="A592" i="6"/>
  <c r="B592" i="6"/>
  <c r="D592" i="6"/>
  <c r="E592" i="6" s="1"/>
  <c r="A593" i="6"/>
  <c r="B593" i="6" s="1"/>
  <c r="D593" i="6"/>
  <c r="E593" i="6" s="1"/>
  <c r="A594" i="6"/>
  <c r="B594" i="6" s="1"/>
  <c r="D594" i="6"/>
  <c r="E594" i="6"/>
  <c r="A595" i="6"/>
  <c r="B595" i="6" s="1"/>
  <c r="D595" i="6"/>
  <c r="E595" i="6"/>
  <c r="A596" i="6"/>
  <c r="B596" i="6"/>
  <c r="D596" i="6"/>
  <c r="E596" i="6" s="1"/>
  <c r="A597" i="6"/>
  <c r="B597" i="6" s="1"/>
  <c r="D597" i="6"/>
  <c r="E597" i="6" s="1"/>
  <c r="A598" i="6"/>
  <c r="B598" i="6" s="1"/>
  <c r="D598" i="6"/>
  <c r="E598" i="6" s="1"/>
  <c r="A599" i="6"/>
  <c r="B599" i="6" s="1"/>
  <c r="D599" i="6"/>
  <c r="E599" i="6"/>
  <c r="A600" i="6"/>
  <c r="B600" i="6" s="1"/>
  <c r="D600" i="6"/>
  <c r="E600" i="6" s="1"/>
  <c r="A601" i="6"/>
  <c r="B601" i="6" s="1"/>
  <c r="D601" i="6"/>
  <c r="E601" i="6" s="1"/>
  <c r="A602" i="6"/>
  <c r="B602" i="6"/>
  <c r="D602" i="6"/>
  <c r="E602" i="6"/>
  <c r="A603" i="6"/>
  <c r="B603" i="6" s="1"/>
  <c r="D603" i="6"/>
  <c r="E603" i="6" s="1"/>
  <c r="A604" i="6"/>
  <c r="B604" i="6" s="1"/>
  <c r="D604" i="6"/>
  <c r="E604" i="6" s="1"/>
  <c r="A605" i="6"/>
  <c r="B605" i="6" s="1"/>
  <c r="D605" i="6"/>
  <c r="E605" i="6" s="1"/>
  <c r="A606" i="6"/>
  <c r="B606" i="6"/>
  <c r="D606" i="6"/>
  <c r="E606" i="6" s="1"/>
  <c r="A607" i="6"/>
  <c r="B607" i="6"/>
  <c r="D607" i="6"/>
  <c r="E607" i="6" s="1"/>
  <c r="A608" i="6"/>
  <c r="B608" i="6" s="1"/>
  <c r="D608" i="6"/>
  <c r="E608" i="6" s="1"/>
  <c r="A609" i="6"/>
  <c r="B609" i="6" s="1"/>
  <c r="D609" i="6"/>
  <c r="E609" i="6" s="1"/>
  <c r="A610" i="6"/>
  <c r="B610" i="6" s="1"/>
  <c r="D610" i="6"/>
  <c r="E610" i="6"/>
  <c r="A611" i="6"/>
  <c r="B611" i="6" s="1"/>
  <c r="D611" i="6"/>
  <c r="E611" i="6"/>
  <c r="A612" i="6"/>
  <c r="B612" i="6" s="1"/>
  <c r="D612" i="6"/>
  <c r="E612" i="6" s="1"/>
  <c r="A613" i="6"/>
  <c r="B613" i="6" s="1"/>
  <c r="D613" i="6"/>
  <c r="E613" i="6" s="1"/>
  <c r="A614" i="6"/>
  <c r="B614" i="6" s="1"/>
  <c r="D614" i="6"/>
  <c r="E614" i="6"/>
  <c r="A615" i="6"/>
  <c r="B615" i="6"/>
  <c r="D615" i="6"/>
  <c r="E615" i="6" s="1"/>
  <c r="A616" i="6"/>
  <c r="B616" i="6" s="1"/>
  <c r="D616" i="6"/>
  <c r="E616" i="6" s="1"/>
  <c r="A617" i="6"/>
  <c r="B617" i="6"/>
  <c r="D617" i="6"/>
  <c r="E617" i="6" s="1"/>
  <c r="A618" i="6"/>
  <c r="B618" i="6" s="1"/>
  <c r="D618" i="6"/>
  <c r="E618" i="6" s="1"/>
  <c r="A619" i="6"/>
  <c r="B619" i="6"/>
  <c r="D619" i="6"/>
  <c r="E619" i="6" s="1"/>
  <c r="A620" i="6"/>
  <c r="B620" i="6" s="1"/>
  <c r="D620" i="6"/>
  <c r="E620" i="6" s="1"/>
  <c r="A621" i="6"/>
  <c r="B621" i="6"/>
  <c r="D621" i="6"/>
  <c r="E621" i="6" s="1"/>
  <c r="A622" i="6"/>
  <c r="B622" i="6" s="1"/>
  <c r="D622" i="6"/>
  <c r="E622" i="6" s="1"/>
  <c r="A623" i="6"/>
  <c r="B623" i="6" s="1"/>
  <c r="D623" i="6"/>
  <c r="E623" i="6"/>
  <c r="A624" i="6"/>
  <c r="B624" i="6" s="1"/>
  <c r="D624" i="6"/>
  <c r="E624" i="6" s="1"/>
  <c r="A625" i="6"/>
  <c r="B625" i="6"/>
  <c r="D625" i="6"/>
  <c r="E625" i="6" s="1"/>
  <c r="A626" i="6"/>
  <c r="B626" i="6" s="1"/>
  <c r="D626" i="6"/>
  <c r="E626" i="6" s="1"/>
  <c r="A627" i="6"/>
  <c r="B627" i="6" s="1"/>
  <c r="D627" i="6"/>
  <c r="E627" i="6" s="1"/>
  <c r="A628" i="6"/>
  <c r="B628" i="6" s="1"/>
  <c r="D628" i="6"/>
  <c r="E628" i="6" s="1"/>
  <c r="A629" i="6"/>
  <c r="B629" i="6"/>
  <c r="D629" i="6"/>
  <c r="E629" i="6" s="1"/>
  <c r="A630" i="6"/>
  <c r="B630" i="6" s="1"/>
  <c r="D630" i="6"/>
  <c r="E630" i="6" s="1"/>
  <c r="A631" i="6"/>
  <c r="B631" i="6" s="1"/>
  <c r="D631" i="6"/>
  <c r="E631" i="6" s="1"/>
  <c r="A632" i="6"/>
  <c r="B632" i="6" s="1"/>
  <c r="D632" i="6"/>
  <c r="E632" i="6" s="1"/>
  <c r="A633" i="6"/>
  <c r="B633" i="6" s="1"/>
  <c r="D633" i="6"/>
  <c r="E633" i="6" s="1"/>
  <c r="A634" i="6"/>
  <c r="B634" i="6" s="1"/>
  <c r="D634" i="6"/>
  <c r="E634" i="6" s="1"/>
  <c r="A635" i="6"/>
  <c r="B635" i="6"/>
  <c r="D635" i="6"/>
  <c r="E635" i="6" s="1"/>
  <c r="A636" i="6"/>
  <c r="B636" i="6" s="1"/>
  <c r="D636" i="6"/>
  <c r="E636" i="6" s="1"/>
  <c r="A637" i="6"/>
  <c r="B637" i="6"/>
  <c r="D637" i="6"/>
  <c r="E637" i="6" s="1"/>
  <c r="A638" i="6"/>
  <c r="B638" i="6" s="1"/>
  <c r="D638" i="6"/>
  <c r="E638" i="6" s="1"/>
  <c r="A639" i="6"/>
  <c r="B639" i="6" s="1"/>
  <c r="D639" i="6"/>
  <c r="E639" i="6" s="1"/>
  <c r="A640" i="6"/>
  <c r="B640" i="6" s="1"/>
  <c r="D640" i="6"/>
  <c r="E640" i="6" s="1"/>
  <c r="A641" i="6"/>
  <c r="B641" i="6"/>
  <c r="D641" i="6"/>
  <c r="E641" i="6" s="1"/>
  <c r="A642" i="6"/>
  <c r="B642" i="6" s="1"/>
  <c r="D642" i="6"/>
  <c r="E642" i="6" s="1"/>
  <c r="A643" i="6"/>
  <c r="B643" i="6"/>
  <c r="D643" i="6"/>
  <c r="E643" i="6" s="1"/>
  <c r="A644" i="6"/>
  <c r="B644" i="6" s="1"/>
  <c r="D644" i="6"/>
  <c r="E644" i="6" s="1"/>
  <c r="A645" i="6"/>
  <c r="B645" i="6"/>
  <c r="D645" i="6"/>
  <c r="E645" i="6" s="1"/>
  <c r="A646" i="6"/>
  <c r="B646" i="6" s="1"/>
  <c r="D646" i="6"/>
  <c r="E646" i="6" s="1"/>
  <c r="A647" i="6"/>
  <c r="B647" i="6" s="1"/>
  <c r="D647" i="6"/>
  <c r="E647" i="6"/>
  <c r="A648" i="6"/>
  <c r="B648" i="6" s="1"/>
  <c r="D648" i="6"/>
  <c r="E648" i="6" s="1"/>
  <c r="A649" i="6"/>
  <c r="B649" i="6"/>
  <c r="D649" i="6"/>
  <c r="E649" i="6" s="1"/>
  <c r="A650" i="6"/>
  <c r="B650" i="6" s="1"/>
  <c r="D650" i="6"/>
  <c r="E650" i="6" s="1"/>
  <c r="A651" i="6"/>
  <c r="B651" i="6"/>
  <c r="D651" i="6"/>
  <c r="E651" i="6"/>
  <c r="A652" i="6"/>
  <c r="B652" i="6" s="1"/>
  <c r="D652" i="6"/>
  <c r="E652" i="6" s="1"/>
  <c r="A653" i="6"/>
  <c r="B653" i="6"/>
  <c r="D653" i="6"/>
  <c r="E653" i="6" s="1"/>
  <c r="A654" i="6"/>
  <c r="B654" i="6" s="1"/>
  <c r="D654" i="6"/>
  <c r="E654" i="6" s="1"/>
  <c r="A655" i="6"/>
  <c r="B655" i="6" s="1"/>
  <c r="D655" i="6"/>
  <c r="E655" i="6"/>
  <c r="A656" i="6"/>
  <c r="B656" i="6" s="1"/>
  <c r="D656" i="6"/>
  <c r="E656" i="6" s="1"/>
  <c r="A657" i="6"/>
  <c r="B657" i="6"/>
  <c r="D657" i="6"/>
  <c r="E657" i="6" s="1"/>
  <c r="A658" i="6"/>
  <c r="B658" i="6" s="1"/>
  <c r="D658" i="6"/>
  <c r="E658" i="6" s="1"/>
  <c r="A659" i="6"/>
  <c r="B659" i="6"/>
  <c r="D659" i="6"/>
  <c r="E659" i="6" s="1"/>
  <c r="A660" i="6"/>
  <c r="B660" i="6" s="1"/>
  <c r="D660" i="6"/>
  <c r="E660" i="6" s="1"/>
  <c r="A661" i="6"/>
  <c r="B661" i="6" s="1"/>
  <c r="D661" i="6"/>
  <c r="E661" i="6" s="1"/>
  <c r="A662" i="6"/>
  <c r="B662" i="6" s="1"/>
  <c r="D662" i="6"/>
  <c r="E662" i="6"/>
  <c r="A663" i="6"/>
  <c r="B663" i="6" s="1"/>
  <c r="D663" i="6"/>
  <c r="E663" i="6"/>
  <c r="A664" i="6"/>
  <c r="B664" i="6" s="1"/>
  <c r="D664" i="6"/>
  <c r="E664" i="6" s="1"/>
  <c r="A665" i="6"/>
  <c r="B665" i="6" s="1"/>
  <c r="D665" i="6"/>
  <c r="E665" i="6" s="1"/>
  <c r="A666" i="6"/>
  <c r="B666" i="6" s="1"/>
  <c r="D666" i="6"/>
  <c r="E666" i="6"/>
  <c r="A667" i="6"/>
  <c r="B667" i="6"/>
  <c r="D667" i="6"/>
  <c r="E667" i="6" s="1"/>
  <c r="A668" i="6"/>
  <c r="B668" i="6" s="1"/>
  <c r="D668" i="6"/>
  <c r="E668" i="6"/>
  <c r="A669" i="6"/>
  <c r="B669" i="6"/>
  <c r="D669" i="6"/>
  <c r="E669" i="6" s="1"/>
  <c r="A670" i="6"/>
  <c r="B670" i="6" s="1"/>
  <c r="D670" i="6"/>
  <c r="E670" i="6" s="1"/>
  <c r="A671" i="6"/>
  <c r="B671" i="6"/>
  <c r="D671" i="6"/>
  <c r="E671" i="6" s="1"/>
  <c r="A672" i="6"/>
  <c r="B672" i="6" s="1"/>
  <c r="D672" i="6"/>
  <c r="E672" i="6" s="1"/>
  <c r="A673" i="6"/>
  <c r="B673" i="6"/>
  <c r="D673" i="6"/>
  <c r="E673" i="6" s="1"/>
  <c r="A674" i="6"/>
  <c r="B674" i="6" s="1"/>
  <c r="D674" i="6"/>
  <c r="E674" i="6"/>
  <c r="A675" i="6"/>
  <c r="B675" i="6"/>
  <c r="D675" i="6"/>
  <c r="E675" i="6"/>
  <c r="A676" i="6"/>
  <c r="B676" i="6" s="1"/>
  <c r="D676" i="6"/>
  <c r="E676" i="6" s="1"/>
  <c r="A677" i="6"/>
  <c r="B677" i="6" s="1"/>
  <c r="D677" i="6"/>
  <c r="E677" i="6" s="1"/>
  <c r="A678" i="6"/>
  <c r="B678" i="6" s="1"/>
  <c r="D678" i="6"/>
  <c r="E678" i="6"/>
  <c r="A679" i="6"/>
  <c r="B679" i="6" s="1"/>
  <c r="D679" i="6"/>
  <c r="E679" i="6" s="1"/>
  <c r="A680" i="6"/>
  <c r="B680" i="6" s="1"/>
  <c r="D680" i="6"/>
  <c r="E680" i="6"/>
  <c r="A681" i="6"/>
  <c r="B681" i="6"/>
  <c r="D681" i="6"/>
  <c r="E681" i="6" s="1"/>
  <c r="A682" i="6"/>
  <c r="B682" i="6" s="1"/>
  <c r="D682" i="6"/>
  <c r="E682" i="6" s="1"/>
  <c r="A683" i="6"/>
  <c r="B683" i="6"/>
  <c r="D683" i="6"/>
  <c r="E683" i="6" s="1"/>
  <c r="A684" i="6"/>
  <c r="B684" i="6" s="1"/>
  <c r="D684" i="6"/>
  <c r="E684" i="6" s="1"/>
  <c r="A685" i="6"/>
  <c r="B685" i="6" s="1"/>
  <c r="D685" i="6"/>
  <c r="E685" i="6" s="1"/>
  <c r="A686" i="6"/>
  <c r="B686" i="6" s="1"/>
  <c r="D686" i="6"/>
  <c r="E686" i="6" s="1"/>
  <c r="A687" i="6"/>
  <c r="B687" i="6" s="1"/>
  <c r="D687" i="6"/>
  <c r="E687" i="6" s="1"/>
  <c r="A688" i="6"/>
  <c r="B688" i="6" s="1"/>
  <c r="D688" i="6"/>
  <c r="E688" i="6" s="1"/>
  <c r="A689" i="6"/>
  <c r="B689" i="6"/>
  <c r="D689" i="6"/>
  <c r="E689" i="6" s="1"/>
  <c r="A690" i="6"/>
  <c r="B690" i="6" s="1"/>
  <c r="D690" i="6"/>
  <c r="E690" i="6" s="1"/>
  <c r="A691" i="6"/>
  <c r="B691" i="6"/>
  <c r="D691" i="6"/>
  <c r="E691" i="6" s="1"/>
  <c r="A692" i="6"/>
  <c r="B692" i="6" s="1"/>
  <c r="D692" i="6"/>
  <c r="E692" i="6" s="1"/>
  <c r="A693" i="6"/>
  <c r="B693" i="6" s="1"/>
  <c r="D693" i="6"/>
  <c r="E693" i="6" s="1"/>
  <c r="A694" i="6"/>
  <c r="B694" i="6" s="1"/>
  <c r="D694" i="6"/>
  <c r="E694" i="6" s="1"/>
  <c r="A695" i="6"/>
  <c r="B695" i="6" s="1"/>
  <c r="D695" i="6"/>
  <c r="E695" i="6" s="1"/>
  <c r="A696" i="6"/>
  <c r="B696" i="6" s="1"/>
  <c r="D696" i="6"/>
  <c r="E696" i="6" s="1"/>
  <c r="A697" i="6"/>
  <c r="B697" i="6"/>
  <c r="D697" i="6"/>
  <c r="E697" i="6" s="1"/>
  <c r="A698" i="6"/>
  <c r="B698" i="6" s="1"/>
  <c r="D698" i="6"/>
  <c r="E698" i="6" s="1"/>
  <c r="A699" i="6"/>
  <c r="B699" i="6"/>
  <c r="D699" i="6"/>
  <c r="E699" i="6" s="1"/>
  <c r="A700" i="6"/>
  <c r="B700" i="6" s="1"/>
  <c r="D700" i="6"/>
  <c r="E700" i="6" s="1"/>
  <c r="A701" i="6"/>
  <c r="B701" i="6"/>
  <c r="D701" i="6"/>
  <c r="E701" i="6" s="1"/>
  <c r="A702" i="6"/>
  <c r="B702" i="6" s="1"/>
  <c r="D702" i="6"/>
  <c r="E702" i="6" s="1"/>
  <c r="A703" i="6"/>
  <c r="B703" i="6"/>
  <c r="D703" i="6"/>
  <c r="E703" i="6" s="1"/>
  <c r="A704" i="6"/>
  <c r="B704" i="6" s="1"/>
  <c r="D704" i="6"/>
  <c r="E704" i="6" s="1"/>
  <c r="A705" i="6"/>
  <c r="B705" i="6"/>
  <c r="D705" i="6"/>
  <c r="E705" i="6" s="1"/>
  <c r="A706" i="6"/>
  <c r="B706" i="6" s="1"/>
  <c r="D706" i="6"/>
  <c r="E706" i="6" s="1"/>
  <c r="A707" i="6"/>
  <c r="B707" i="6"/>
  <c r="D707" i="6"/>
  <c r="E707" i="6" s="1"/>
  <c r="A708" i="6"/>
  <c r="B708" i="6" s="1"/>
  <c r="D708" i="6"/>
  <c r="E708" i="6" s="1"/>
  <c r="A709" i="6"/>
  <c r="B709" i="6" s="1"/>
  <c r="D709" i="6"/>
  <c r="E709" i="6" s="1"/>
  <c r="A710" i="6"/>
  <c r="B710" i="6" s="1"/>
  <c r="D710" i="6"/>
  <c r="E710" i="6"/>
  <c r="A711" i="6"/>
  <c r="B711" i="6"/>
  <c r="D711" i="6"/>
  <c r="E711" i="6" s="1"/>
  <c r="A712" i="6"/>
  <c r="B712" i="6" s="1"/>
  <c r="D712" i="6"/>
  <c r="E712" i="6" s="1"/>
  <c r="A713" i="6"/>
  <c r="B713" i="6" s="1"/>
  <c r="D713" i="6"/>
  <c r="E713" i="6" s="1"/>
  <c r="A714" i="6"/>
  <c r="B714" i="6" s="1"/>
  <c r="D714" i="6"/>
  <c r="E714" i="6" s="1"/>
  <c r="A715" i="6"/>
  <c r="B715" i="6"/>
  <c r="D715" i="6"/>
  <c r="E715" i="6"/>
  <c r="A716" i="6"/>
  <c r="B716" i="6" s="1"/>
  <c r="D716" i="6"/>
  <c r="E716" i="6"/>
  <c r="A717" i="6"/>
  <c r="B717" i="6" s="1"/>
  <c r="D717" i="6"/>
  <c r="E717" i="6" s="1"/>
  <c r="A718" i="6"/>
  <c r="B718" i="6" s="1"/>
  <c r="D718" i="6"/>
  <c r="E718" i="6" s="1"/>
  <c r="A719" i="6"/>
  <c r="B719" i="6"/>
  <c r="D719" i="6"/>
  <c r="E719" i="6" s="1"/>
  <c r="A720" i="6"/>
  <c r="B720" i="6" s="1"/>
  <c r="D720" i="6"/>
  <c r="E720" i="6"/>
  <c r="A721" i="6"/>
  <c r="B721" i="6"/>
  <c r="D721" i="6"/>
  <c r="E721" i="6" s="1"/>
  <c r="A722" i="6"/>
  <c r="B722" i="6" s="1"/>
  <c r="D722" i="6"/>
  <c r="E722" i="6" s="1"/>
  <c r="A723" i="6"/>
  <c r="B723" i="6"/>
  <c r="D723" i="6"/>
  <c r="E723" i="6"/>
  <c r="A724" i="6"/>
  <c r="B724" i="6" s="1"/>
  <c r="D724" i="6"/>
  <c r="E724" i="6"/>
  <c r="A725" i="6"/>
  <c r="B725" i="6" s="1"/>
  <c r="D725" i="6"/>
  <c r="E725" i="6" s="1"/>
  <c r="A726" i="6"/>
  <c r="B726" i="6" s="1"/>
  <c r="D726" i="6"/>
  <c r="E726" i="6"/>
  <c r="A727" i="6"/>
  <c r="B727" i="6"/>
  <c r="D727" i="6"/>
  <c r="E727" i="6" s="1"/>
  <c r="A728" i="6"/>
  <c r="B728" i="6" s="1"/>
  <c r="D728" i="6"/>
  <c r="E728" i="6"/>
  <c r="A729" i="6"/>
  <c r="B729" i="6" s="1"/>
  <c r="D729" i="6"/>
  <c r="E729" i="6" s="1"/>
  <c r="A730" i="6"/>
  <c r="B730" i="6" s="1"/>
  <c r="D730" i="6"/>
  <c r="E730" i="6"/>
  <c r="A731" i="6"/>
  <c r="B731" i="6"/>
  <c r="D731" i="6"/>
  <c r="E731" i="6" s="1"/>
  <c r="A732" i="6"/>
  <c r="B732" i="6" s="1"/>
  <c r="D732" i="6"/>
  <c r="E732" i="6" s="1"/>
  <c r="A733" i="6"/>
  <c r="B733" i="6"/>
  <c r="D733" i="6"/>
  <c r="E733" i="6" s="1"/>
  <c r="A734" i="6"/>
  <c r="B734" i="6" s="1"/>
  <c r="D734" i="6"/>
  <c r="E734" i="6" s="1"/>
  <c r="A735" i="6"/>
  <c r="B735" i="6" s="1"/>
  <c r="D735" i="6"/>
  <c r="E735" i="6" s="1"/>
  <c r="A736" i="6"/>
  <c r="B736" i="6" s="1"/>
  <c r="D736" i="6"/>
  <c r="E736" i="6" s="1"/>
  <c r="A737" i="6"/>
  <c r="B737" i="6"/>
  <c r="D737" i="6"/>
  <c r="E737" i="6" s="1"/>
  <c r="A738" i="6"/>
  <c r="B738" i="6" s="1"/>
  <c r="D738" i="6"/>
  <c r="E738" i="6" s="1"/>
  <c r="A739" i="6"/>
  <c r="B739" i="6" s="1"/>
  <c r="D739" i="6"/>
  <c r="E739" i="6"/>
  <c r="A740" i="6"/>
  <c r="B740" i="6" s="1"/>
  <c r="D740" i="6"/>
  <c r="E740" i="6" s="1"/>
  <c r="A741" i="6"/>
  <c r="B741" i="6" s="1"/>
  <c r="D741" i="6"/>
  <c r="E741" i="6" s="1"/>
  <c r="A742" i="6"/>
  <c r="B742" i="6" s="1"/>
  <c r="D742" i="6"/>
  <c r="E742" i="6"/>
  <c r="A743" i="6"/>
  <c r="B743" i="6" s="1"/>
  <c r="D743" i="6"/>
  <c r="E743" i="6" s="1"/>
  <c r="A744" i="6"/>
  <c r="B744" i="6" s="1"/>
  <c r="D744" i="6"/>
  <c r="E744" i="6" s="1"/>
  <c r="A745" i="6"/>
  <c r="B745" i="6" s="1"/>
  <c r="D745" i="6"/>
  <c r="E745" i="6" s="1"/>
  <c r="A746" i="6"/>
  <c r="B746" i="6" s="1"/>
  <c r="D746" i="6"/>
  <c r="E746" i="6" s="1"/>
  <c r="A747" i="6"/>
  <c r="B747" i="6" s="1"/>
  <c r="D747" i="6"/>
  <c r="E747" i="6" s="1"/>
  <c r="A748" i="6"/>
  <c r="B748" i="6" s="1"/>
  <c r="D748" i="6"/>
  <c r="E748" i="6" s="1"/>
  <c r="A749" i="6"/>
  <c r="B749" i="6"/>
  <c r="D749" i="6"/>
  <c r="E749" i="6" s="1"/>
  <c r="A750" i="6"/>
  <c r="B750" i="6" s="1"/>
  <c r="D750" i="6"/>
  <c r="E750" i="6" s="1"/>
  <c r="A751" i="6"/>
  <c r="B751" i="6" s="1"/>
  <c r="D751" i="6"/>
  <c r="E751" i="6" s="1"/>
  <c r="A752" i="6"/>
  <c r="B752" i="6" s="1"/>
  <c r="D752" i="6"/>
  <c r="E752" i="6" s="1"/>
  <c r="A753" i="6"/>
  <c r="B753" i="6"/>
  <c r="D753" i="6"/>
  <c r="E753" i="6" s="1"/>
  <c r="A754" i="6"/>
  <c r="B754" i="6" s="1"/>
  <c r="D754" i="6"/>
  <c r="E754" i="6"/>
  <c r="A755" i="6"/>
  <c r="B755" i="6"/>
  <c r="D755" i="6"/>
  <c r="E755" i="6" s="1"/>
  <c r="A756" i="6"/>
  <c r="B756" i="6" s="1"/>
  <c r="D756" i="6"/>
  <c r="E756" i="6" s="1"/>
  <c r="A757" i="6"/>
  <c r="B757" i="6" s="1"/>
  <c r="D757" i="6"/>
  <c r="E757" i="6" s="1"/>
  <c r="A758" i="6"/>
  <c r="B758" i="6" s="1"/>
  <c r="D758" i="6"/>
  <c r="E758" i="6" s="1"/>
  <c r="A759" i="6"/>
  <c r="B759" i="6" s="1"/>
  <c r="D759" i="6"/>
  <c r="E759" i="6"/>
  <c r="A760" i="6"/>
  <c r="B760" i="6" s="1"/>
  <c r="D760" i="6"/>
  <c r="E760" i="6"/>
  <c r="A761" i="6"/>
  <c r="B761" i="6"/>
  <c r="D761" i="6"/>
  <c r="E761" i="6" s="1"/>
  <c r="A762" i="6"/>
  <c r="B762" i="6" s="1"/>
  <c r="D762" i="6"/>
  <c r="E762" i="6" s="1"/>
  <c r="A763" i="6"/>
  <c r="B763" i="6" s="1"/>
  <c r="D763" i="6"/>
  <c r="E763" i="6" s="1"/>
  <c r="A764" i="6"/>
  <c r="B764" i="6"/>
  <c r="D764" i="6"/>
  <c r="E764" i="6" s="1"/>
  <c r="A765" i="6"/>
  <c r="B765" i="6"/>
  <c r="D765" i="6"/>
  <c r="E765" i="6" s="1"/>
  <c r="A766" i="6"/>
  <c r="B766" i="6" s="1"/>
  <c r="D766" i="6"/>
  <c r="E766" i="6" s="1"/>
  <c r="A767" i="6"/>
  <c r="B767" i="6" s="1"/>
  <c r="D767" i="6"/>
  <c r="E767" i="6" s="1"/>
  <c r="A768" i="6"/>
  <c r="B768" i="6"/>
  <c r="D768" i="6"/>
  <c r="E768" i="6"/>
  <c r="A769" i="6"/>
  <c r="B769" i="6" s="1"/>
  <c r="D769" i="6"/>
  <c r="E769" i="6" s="1"/>
  <c r="A770" i="6"/>
  <c r="B770" i="6" s="1"/>
  <c r="D770" i="6"/>
  <c r="E770" i="6" s="1"/>
  <c r="A771" i="6"/>
  <c r="B771" i="6" s="1"/>
  <c r="D771" i="6"/>
  <c r="E771" i="6"/>
  <c r="A772" i="6"/>
  <c r="B772" i="6" s="1"/>
  <c r="D772" i="6"/>
  <c r="E772" i="6" s="1"/>
  <c r="A773" i="6"/>
  <c r="B773" i="6"/>
  <c r="D773" i="6"/>
  <c r="E773" i="6" s="1"/>
  <c r="A774" i="6"/>
  <c r="B774" i="6" s="1"/>
  <c r="D774" i="6"/>
  <c r="E774" i="6"/>
  <c r="A775" i="6"/>
  <c r="B775" i="6" s="1"/>
  <c r="D775" i="6"/>
  <c r="E775" i="6" s="1"/>
  <c r="A776" i="6"/>
  <c r="B776" i="6" s="1"/>
  <c r="D776" i="6"/>
  <c r="E776" i="6"/>
  <c r="A777" i="6"/>
  <c r="B777" i="6"/>
  <c r="D777" i="6"/>
  <c r="E777" i="6" s="1"/>
  <c r="A778" i="6"/>
  <c r="B778" i="6" s="1"/>
  <c r="D778" i="6"/>
  <c r="E778" i="6" s="1"/>
  <c r="A779" i="6"/>
  <c r="B779" i="6" s="1"/>
  <c r="D779" i="6"/>
  <c r="E779" i="6" s="1"/>
  <c r="A780" i="6"/>
  <c r="B780" i="6" s="1"/>
  <c r="D780" i="6"/>
  <c r="E780" i="6" s="1"/>
  <c r="A781" i="6"/>
  <c r="B781" i="6"/>
  <c r="D781" i="6"/>
  <c r="E781" i="6" s="1"/>
  <c r="A782" i="6"/>
  <c r="B782" i="6" s="1"/>
  <c r="D782" i="6"/>
  <c r="E782" i="6" s="1"/>
  <c r="A783" i="6"/>
  <c r="B783" i="6" s="1"/>
  <c r="D783" i="6"/>
  <c r="E783" i="6"/>
  <c r="A784" i="6"/>
  <c r="B784" i="6" s="1"/>
  <c r="D784" i="6"/>
  <c r="E784" i="6" s="1"/>
  <c r="A785" i="6"/>
  <c r="B785" i="6" s="1"/>
  <c r="D785" i="6"/>
  <c r="E785" i="6" s="1"/>
  <c r="A786" i="6"/>
  <c r="B786" i="6" s="1"/>
  <c r="D786" i="6"/>
  <c r="E786" i="6" s="1"/>
  <c r="A787" i="6"/>
  <c r="B787" i="6" s="1"/>
  <c r="D787" i="6"/>
  <c r="E787" i="6" s="1"/>
  <c r="A788" i="6"/>
  <c r="B788" i="6" s="1"/>
  <c r="D788" i="6"/>
  <c r="E788" i="6"/>
  <c r="A789" i="6"/>
  <c r="B789" i="6" s="1"/>
  <c r="D789" i="6"/>
  <c r="E789" i="6" s="1"/>
  <c r="A790" i="6"/>
  <c r="B790" i="6"/>
  <c r="D790" i="6"/>
  <c r="E790" i="6" s="1"/>
  <c r="A791" i="6"/>
  <c r="B791" i="6"/>
  <c r="D791" i="6"/>
  <c r="E791" i="6" s="1"/>
  <c r="A792" i="6"/>
  <c r="B792" i="6"/>
  <c r="D792" i="6"/>
  <c r="E792" i="6" s="1"/>
  <c r="A793" i="6"/>
  <c r="B793" i="6" s="1"/>
  <c r="D793" i="6"/>
  <c r="E793" i="6" s="1"/>
  <c r="A794" i="6"/>
  <c r="B794" i="6" s="1"/>
  <c r="D794" i="6"/>
  <c r="E794" i="6" s="1"/>
  <c r="A795" i="6"/>
  <c r="B795" i="6" s="1"/>
  <c r="D795" i="6"/>
  <c r="E795" i="6" s="1"/>
  <c r="A796" i="6"/>
  <c r="B796" i="6" s="1"/>
  <c r="D796" i="6"/>
  <c r="E796" i="6" s="1"/>
  <c r="A797" i="6"/>
  <c r="B797" i="6" s="1"/>
  <c r="D797" i="6"/>
  <c r="E797" i="6" s="1"/>
  <c r="A798" i="6"/>
  <c r="B798" i="6" s="1"/>
  <c r="D798" i="6"/>
  <c r="E798" i="6"/>
  <c r="A799" i="6"/>
  <c r="B799" i="6" s="1"/>
  <c r="D799" i="6"/>
  <c r="E799" i="6" s="1"/>
  <c r="A800" i="6"/>
  <c r="B800" i="6"/>
  <c r="D800" i="6"/>
  <c r="E800" i="6"/>
  <c r="A801" i="6"/>
  <c r="B801" i="6" s="1"/>
  <c r="D801" i="6"/>
  <c r="E801" i="6" s="1"/>
  <c r="A802" i="6"/>
  <c r="B802" i="6" s="1"/>
  <c r="D802" i="6"/>
  <c r="E802" i="6"/>
  <c r="A803" i="6"/>
  <c r="B803" i="6"/>
  <c r="D803" i="6"/>
  <c r="E803" i="6" s="1"/>
  <c r="A804" i="6"/>
  <c r="B804" i="6" s="1"/>
  <c r="D804" i="6"/>
  <c r="E804" i="6" s="1"/>
  <c r="A805" i="6"/>
  <c r="B805" i="6"/>
  <c r="D805" i="6"/>
  <c r="E805" i="6" s="1"/>
  <c r="A806" i="6"/>
  <c r="B806" i="6" s="1"/>
  <c r="D806" i="6"/>
  <c r="E806" i="6" s="1"/>
  <c r="A807" i="6"/>
  <c r="B807" i="6"/>
  <c r="D807" i="6"/>
  <c r="E807" i="6" s="1"/>
  <c r="A808" i="6"/>
  <c r="B808" i="6"/>
  <c r="D808" i="6"/>
  <c r="E808" i="6"/>
  <c r="A809" i="6"/>
  <c r="B809" i="6" s="1"/>
  <c r="D809" i="6"/>
  <c r="E809" i="6" s="1"/>
  <c r="A810" i="6"/>
  <c r="B810" i="6" s="1"/>
  <c r="D810" i="6"/>
  <c r="E810" i="6" s="1"/>
  <c r="A811" i="6"/>
  <c r="B811" i="6" s="1"/>
  <c r="D811" i="6"/>
  <c r="E811" i="6"/>
  <c r="A812" i="6"/>
  <c r="B812" i="6" s="1"/>
  <c r="D812" i="6"/>
  <c r="E812" i="6" s="1"/>
  <c r="A813" i="6"/>
  <c r="B813" i="6"/>
  <c r="D813" i="6"/>
  <c r="E813" i="6" s="1"/>
  <c r="A814" i="6"/>
  <c r="B814" i="6" s="1"/>
  <c r="D814" i="6"/>
  <c r="E814" i="6" s="1"/>
  <c r="A815" i="6"/>
  <c r="B815" i="6" s="1"/>
  <c r="D815" i="6"/>
  <c r="E815" i="6" s="1"/>
  <c r="A816" i="6"/>
  <c r="B816" i="6" s="1"/>
  <c r="D816" i="6"/>
  <c r="E816" i="6"/>
  <c r="A817" i="6"/>
  <c r="B817" i="6" s="1"/>
  <c r="D817" i="6"/>
  <c r="E817" i="6" s="1"/>
  <c r="A818" i="6"/>
  <c r="B818" i="6" s="1"/>
  <c r="D818" i="6"/>
  <c r="E818" i="6"/>
  <c r="A819" i="6"/>
  <c r="B819" i="6"/>
  <c r="D819" i="6"/>
  <c r="E819" i="6" s="1"/>
  <c r="A820" i="6"/>
  <c r="B820" i="6" s="1"/>
  <c r="D820" i="6"/>
  <c r="E820" i="6" s="1"/>
  <c r="A821" i="6"/>
  <c r="B821" i="6" s="1"/>
  <c r="D821" i="6"/>
  <c r="E821" i="6" s="1"/>
  <c r="A822" i="6"/>
  <c r="B822" i="6" s="1"/>
  <c r="D822" i="6"/>
  <c r="E822" i="6" s="1"/>
  <c r="A823" i="6"/>
  <c r="B823" i="6" s="1"/>
  <c r="D823" i="6"/>
  <c r="E823" i="6" s="1"/>
  <c r="A824" i="6"/>
  <c r="B824" i="6"/>
  <c r="D824" i="6"/>
  <c r="E824" i="6" s="1"/>
  <c r="A825" i="6"/>
  <c r="B825" i="6" s="1"/>
  <c r="D825" i="6"/>
  <c r="E825" i="6" s="1"/>
  <c r="A826" i="6"/>
  <c r="B826" i="6" s="1"/>
  <c r="D826" i="6"/>
  <c r="E826" i="6" s="1"/>
  <c r="A827" i="6"/>
  <c r="B827" i="6" s="1"/>
  <c r="D827" i="6"/>
  <c r="E827" i="6" s="1"/>
  <c r="A828" i="6"/>
  <c r="B828" i="6"/>
  <c r="D828" i="6"/>
  <c r="E828" i="6" s="1"/>
  <c r="A829" i="6"/>
  <c r="B829" i="6"/>
  <c r="D829" i="6"/>
  <c r="E829" i="6" s="1"/>
  <c r="A830" i="6"/>
  <c r="B830" i="6" s="1"/>
  <c r="D830" i="6"/>
  <c r="E830" i="6" s="1"/>
  <c r="A831" i="6"/>
  <c r="B831" i="6" s="1"/>
  <c r="D831" i="6"/>
  <c r="E831" i="6" s="1"/>
  <c r="A832" i="6"/>
  <c r="B832" i="6" s="1"/>
  <c r="D832" i="6"/>
  <c r="E832" i="6" s="1"/>
  <c r="A833" i="6"/>
  <c r="B833" i="6"/>
  <c r="D833" i="6"/>
  <c r="E833" i="6" s="1"/>
  <c r="A834" i="6"/>
  <c r="B834" i="6" s="1"/>
  <c r="D834" i="6"/>
  <c r="E834" i="6" s="1"/>
  <c r="A835" i="6"/>
  <c r="B835" i="6" s="1"/>
  <c r="D835" i="6"/>
  <c r="E835" i="6"/>
  <c r="A836" i="6"/>
  <c r="B836" i="6"/>
  <c r="D836" i="6"/>
  <c r="E836" i="6" s="1"/>
  <c r="A837" i="6"/>
  <c r="B837" i="6" s="1"/>
  <c r="D837" i="6"/>
  <c r="E837" i="6" s="1"/>
  <c r="A838" i="6"/>
  <c r="B838" i="6" s="1"/>
  <c r="D838" i="6"/>
  <c r="E838" i="6" s="1"/>
  <c r="A839" i="6"/>
  <c r="B839" i="6"/>
  <c r="D839" i="6"/>
  <c r="E839" i="6" s="1"/>
  <c r="A840" i="6"/>
  <c r="B840" i="6" s="1"/>
  <c r="D840" i="6"/>
  <c r="E840" i="6" s="1"/>
  <c r="A841" i="6"/>
  <c r="B841" i="6"/>
  <c r="D841" i="6"/>
  <c r="E841" i="6" s="1"/>
  <c r="A842" i="6"/>
  <c r="B842" i="6" s="1"/>
  <c r="D842" i="6"/>
  <c r="E842" i="6" s="1"/>
  <c r="A843" i="6"/>
  <c r="B843" i="6" s="1"/>
  <c r="D843" i="6"/>
  <c r="E843" i="6" s="1"/>
  <c r="A844" i="6"/>
  <c r="B844" i="6" s="1"/>
  <c r="D844" i="6"/>
  <c r="E844" i="6" s="1"/>
  <c r="A845" i="6"/>
  <c r="B845" i="6"/>
  <c r="D845" i="6"/>
  <c r="E845" i="6" s="1"/>
  <c r="A846" i="6"/>
  <c r="B846" i="6" s="1"/>
  <c r="D846" i="6"/>
  <c r="E846" i="6" s="1"/>
  <c r="A847" i="6"/>
  <c r="B847" i="6" s="1"/>
  <c r="D847" i="6"/>
  <c r="E847" i="6"/>
  <c r="A848" i="6"/>
  <c r="B848" i="6" s="1"/>
  <c r="D848" i="6"/>
  <c r="E848" i="6" s="1"/>
  <c r="A849" i="6"/>
  <c r="B849" i="6" s="1"/>
  <c r="D849" i="6"/>
  <c r="E849" i="6" s="1"/>
  <c r="A850" i="6"/>
  <c r="B850" i="6" s="1"/>
  <c r="D850" i="6"/>
  <c r="E850" i="6" s="1"/>
  <c r="A851" i="6"/>
  <c r="B851" i="6" s="1"/>
  <c r="D851" i="6"/>
  <c r="E851" i="6" s="1"/>
  <c r="A852" i="6"/>
  <c r="B852" i="6" s="1"/>
  <c r="D852" i="6"/>
  <c r="E852" i="6"/>
  <c r="A853" i="6"/>
  <c r="B853" i="6" s="1"/>
  <c r="D853" i="6"/>
  <c r="E853" i="6" s="1"/>
  <c r="A854" i="6"/>
  <c r="B854" i="6"/>
  <c r="D854" i="6"/>
  <c r="E854" i="6" s="1"/>
  <c r="A855" i="6"/>
  <c r="B855" i="6"/>
  <c r="D855" i="6"/>
  <c r="E855" i="6" s="1"/>
  <c r="A856" i="6"/>
  <c r="B856" i="6"/>
  <c r="D856" i="6"/>
  <c r="E856" i="6" s="1"/>
  <c r="A857" i="6"/>
  <c r="B857" i="6" s="1"/>
  <c r="D857" i="6"/>
  <c r="E857" i="6" s="1"/>
  <c r="A858" i="6"/>
  <c r="B858" i="6" s="1"/>
  <c r="D858" i="6"/>
  <c r="E858" i="6" s="1"/>
  <c r="A859" i="6"/>
  <c r="B859" i="6" s="1"/>
  <c r="D859" i="6"/>
  <c r="E859" i="6" s="1"/>
  <c r="A860" i="6"/>
  <c r="B860" i="6" s="1"/>
  <c r="D860" i="6"/>
  <c r="E860" i="6" s="1"/>
  <c r="A861" i="6"/>
  <c r="B861" i="6" s="1"/>
  <c r="D861" i="6"/>
  <c r="E861" i="6" s="1"/>
  <c r="A862" i="6"/>
  <c r="B862" i="6" s="1"/>
  <c r="D862" i="6"/>
  <c r="E862" i="6"/>
  <c r="A863" i="6"/>
  <c r="B863" i="6" s="1"/>
  <c r="D863" i="6"/>
  <c r="E863" i="6" s="1"/>
  <c r="A864" i="6"/>
  <c r="B864" i="6"/>
  <c r="D864" i="6"/>
  <c r="E864" i="6"/>
  <c r="A865" i="6"/>
  <c r="B865" i="6" s="1"/>
  <c r="D865" i="6"/>
  <c r="E865" i="6" s="1"/>
  <c r="A866" i="6"/>
  <c r="B866" i="6" s="1"/>
  <c r="D866" i="6"/>
  <c r="E866" i="6"/>
  <c r="A867" i="6"/>
  <c r="B867" i="6"/>
  <c r="D867" i="6"/>
  <c r="E867" i="6" s="1"/>
  <c r="A868" i="6"/>
  <c r="B868" i="6" s="1"/>
  <c r="D868" i="6"/>
  <c r="E868" i="6" s="1"/>
  <c r="A869" i="6"/>
  <c r="B869" i="6"/>
  <c r="D869" i="6"/>
  <c r="E869" i="6" s="1"/>
  <c r="A870" i="6"/>
  <c r="B870" i="6" s="1"/>
  <c r="D870" i="6"/>
  <c r="E870" i="6" s="1"/>
  <c r="A871" i="6"/>
  <c r="B871" i="6"/>
  <c r="D871" i="6"/>
  <c r="E871" i="6" s="1"/>
  <c r="A872" i="6"/>
  <c r="B872" i="6"/>
  <c r="D872" i="6"/>
  <c r="E872" i="6"/>
  <c r="A873" i="6"/>
  <c r="B873" i="6" s="1"/>
  <c r="D873" i="6"/>
  <c r="E873" i="6" s="1"/>
  <c r="A874" i="6"/>
  <c r="B874" i="6" s="1"/>
  <c r="D874" i="6"/>
  <c r="E874" i="6" s="1"/>
  <c r="A875" i="6"/>
  <c r="B875" i="6" s="1"/>
  <c r="D875" i="6"/>
  <c r="E875" i="6"/>
  <c r="A876" i="6"/>
  <c r="B876" i="6" s="1"/>
  <c r="D876" i="6"/>
  <c r="E876" i="6" s="1"/>
  <c r="A877" i="6"/>
  <c r="B877" i="6"/>
  <c r="D877" i="6"/>
  <c r="E877" i="6" s="1"/>
  <c r="A878" i="6"/>
  <c r="B878" i="6" s="1"/>
  <c r="D878" i="6"/>
  <c r="E878" i="6" s="1"/>
  <c r="A879" i="6"/>
  <c r="B879" i="6" s="1"/>
  <c r="D879" i="6"/>
  <c r="E879" i="6" s="1"/>
  <c r="A880" i="6"/>
  <c r="B880" i="6" s="1"/>
  <c r="D880" i="6"/>
  <c r="E880" i="6"/>
  <c r="A881" i="6"/>
  <c r="B881" i="6" s="1"/>
  <c r="D881" i="6"/>
  <c r="E881" i="6" s="1"/>
  <c r="A882" i="6"/>
  <c r="B882" i="6" s="1"/>
  <c r="D882" i="6"/>
  <c r="E882" i="6"/>
  <c r="A883" i="6"/>
  <c r="B883" i="6"/>
  <c r="D883" i="6"/>
  <c r="E883" i="6" s="1"/>
  <c r="A884" i="6"/>
  <c r="B884" i="6" s="1"/>
  <c r="D884" i="6"/>
  <c r="E884" i="6" s="1"/>
  <c r="A885" i="6"/>
  <c r="B885" i="6" s="1"/>
  <c r="D885" i="6"/>
  <c r="E885" i="6" s="1"/>
  <c r="A886" i="6"/>
  <c r="B886" i="6" s="1"/>
  <c r="D886" i="6"/>
  <c r="E886" i="6" s="1"/>
  <c r="A887" i="6"/>
  <c r="B887" i="6" s="1"/>
  <c r="D887" i="6"/>
  <c r="E887" i="6" s="1"/>
  <c r="A888" i="6"/>
  <c r="B888" i="6"/>
  <c r="D888" i="6"/>
  <c r="E888" i="6" s="1"/>
  <c r="A889" i="6"/>
  <c r="B889" i="6" s="1"/>
  <c r="D889" i="6"/>
  <c r="E889" i="6" s="1"/>
  <c r="A890" i="6"/>
  <c r="B890" i="6" s="1"/>
  <c r="D890" i="6"/>
  <c r="E890" i="6" s="1"/>
  <c r="A891" i="6"/>
  <c r="B891" i="6" s="1"/>
  <c r="D891" i="6"/>
  <c r="E891" i="6" s="1"/>
  <c r="A892" i="6"/>
  <c r="B892" i="6"/>
  <c r="D892" i="6"/>
  <c r="E892" i="6" s="1"/>
  <c r="A893" i="6"/>
  <c r="B893" i="6"/>
  <c r="D893" i="6"/>
  <c r="E893" i="6" s="1"/>
  <c r="A894" i="6"/>
  <c r="B894" i="6" s="1"/>
  <c r="D894" i="6"/>
  <c r="E894" i="6" s="1"/>
  <c r="A895" i="6"/>
  <c r="B895" i="6" s="1"/>
  <c r="D895" i="6"/>
  <c r="E895" i="6" s="1"/>
  <c r="A896" i="6"/>
  <c r="B896" i="6" s="1"/>
  <c r="D896" i="6"/>
  <c r="E896" i="6" s="1"/>
  <c r="A897" i="6"/>
  <c r="B897" i="6"/>
  <c r="D897" i="6"/>
  <c r="E897" i="6" s="1"/>
  <c r="A898" i="6"/>
  <c r="B898" i="6" s="1"/>
  <c r="D898" i="6"/>
  <c r="E898" i="6" s="1"/>
  <c r="A899" i="6"/>
  <c r="B899" i="6" s="1"/>
  <c r="D899" i="6"/>
  <c r="E899" i="6"/>
  <c r="A900" i="6"/>
  <c r="B900" i="6"/>
  <c r="D900" i="6"/>
  <c r="E900" i="6" s="1"/>
  <c r="A901" i="6"/>
  <c r="B901" i="6" s="1"/>
  <c r="D901" i="6"/>
  <c r="E901" i="6" s="1"/>
  <c r="A902" i="6"/>
  <c r="B902" i="6" s="1"/>
  <c r="D902" i="6"/>
  <c r="E902" i="6"/>
  <c r="A903" i="6"/>
  <c r="B903" i="6"/>
  <c r="D903" i="6"/>
  <c r="E903" i="6" s="1"/>
  <c r="A904" i="6"/>
  <c r="B904" i="6" s="1"/>
  <c r="D904" i="6"/>
  <c r="E904" i="6" s="1"/>
  <c r="A905" i="6"/>
  <c r="B905" i="6"/>
  <c r="D905" i="6"/>
  <c r="E905" i="6" s="1"/>
  <c r="A906" i="6"/>
  <c r="B906" i="6" s="1"/>
  <c r="D906" i="6"/>
  <c r="E906" i="6" s="1"/>
  <c r="A907" i="6"/>
  <c r="B907" i="6" s="1"/>
  <c r="D907" i="6"/>
  <c r="E907" i="6" s="1"/>
  <c r="A908" i="6"/>
  <c r="B908" i="6" s="1"/>
  <c r="D908" i="6"/>
  <c r="E908" i="6"/>
  <c r="A909" i="6"/>
  <c r="B909" i="6"/>
  <c r="D909" i="6"/>
  <c r="E909" i="6" s="1"/>
  <c r="A910" i="6"/>
  <c r="B910" i="6" s="1"/>
  <c r="D910" i="6"/>
  <c r="E910" i="6" s="1"/>
  <c r="A911" i="6"/>
  <c r="B911" i="6" s="1"/>
  <c r="D911" i="6"/>
  <c r="E911" i="6"/>
  <c r="A912" i="6"/>
  <c r="B912" i="6" s="1"/>
  <c r="D912" i="6"/>
  <c r="E912" i="6" s="1"/>
  <c r="A913" i="6"/>
  <c r="B913" i="6" s="1"/>
  <c r="D913" i="6"/>
  <c r="E913" i="6" s="1"/>
  <c r="A914" i="6"/>
  <c r="B914" i="6" s="1"/>
  <c r="D914" i="6"/>
  <c r="E914" i="6" s="1"/>
  <c r="A915" i="6"/>
  <c r="B915" i="6" s="1"/>
  <c r="D915" i="6"/>
  <c r="E915" i="6" s="1"/>
  <c r="A916" i="6"/>
  <c r="B916" i="6" s="1"/>
  <c r="D916" i="6"/>
  <c r="E916" i="6"/>
  <c r="A917" i="6"/>
  <c r="B917" i="6" s="1"/>
  <c r="D917" i="6"/>
  <c r="E917" i="6" s="1"/>
  <c r="A918" i="6"/>
  <c r="B918" i="6"/>
  <c r="D918" i="6"/>
  <c r="E918" i="6" s="1"/>
  <c r="A919" i="6"/>
  <c r="B919" i="6"/>
  <c r="D919" i="6"/>
  <c r="E919" i="6" s="1"/>
  <c r="A920" i="6"/>
  <c r="B920" i="6"/>
  <c r="D920" i="6"/>
  <c r="E920" i="6" s="1"/>
  <c r="A921" i="6"/>
  <c r="B921" i="6" s="1"/>
  <c r="D921" i="6"/>
  <c r="E921" i="6" s="1"/>
  <c r="A922" i="6"/>
  <c r="B922" i="6" s="1"/>
  <c r="D922" i="6"/>
  <c r="E922" i="6" s="1"/>
  <c r="A923" i="6"/>
  <c r="B923" i="6"/>
  <c r="D923" i="6"/>
  <c r="E923" i="6" s="1"/>
  <c r="A924" i="6"/>
  <c r="B924" i="6"/>
  <c r="D924" i="6"/>
  <c r="E924" i="6" s="1"/>
  <c r="A925" i="6"/>
  <c r="B925" i="6"/>
  <c r="D925" i="6"/>
  <c r="E925" i="6" s="1"/>
  <c r="A926" i="6"/>
  <c r="B926" i="6" s="1"/>
  <c r="D926" i="6"/>
  <c r="E926" i="6" s="1"/>
  <c r="A927" i="6"/>
  <c r="B927" i="6" s="1"/>
  <c r="D927" i="6"/>
  <c r="E927" i="6" s="1"/>
  <c r="A928" i="6"/>
  <c r="B928" i="6" s="1"/>
  <c r="D928" i="6"/>
  <c r="E928" i="6" s="1"/>
  <c r="A929" i="6"/>
  <c r="B929" i="6"/>
  <c r="D929" i="6"/>
  <c r="E929" i="6" s="1"/>
  <c r="A930" i="6"/>
  <c r="B930" i="6"/>
  <c r="D930" i="6"/>
  <c r="E930" i="6" s="1"/>
  <c r="A931" i="6"/>
  <c r="B931" i="6" s="1"/>
  <c r="D931" i="6"/>
  <c r="E931" i="6" s="1"/>
  <c r="A932" i="6"/>
  <c r="B932" i="6"/>
  <c r="D932" i="6"/>
  <c r="E932" i="6" s="1"/>
  <c r="A933" i="6"/>
  <c r="B933" i="6" s="1"/>
  <c r="D933" i="6"/>
  <c r="E933" i="6" s="1"/>
  <c r="A934" i="6"/>
  <c r="B934" i="6"/>
  <c r="D934" i="6"/>
  <c r="E934" i="6" s="1"/>
  <c r="A935" i="6"/>
  <c r="B935" i="6"/>
  <c r="D935" i="6"/>
  <c r="E935" i="6"/>
  <c r="A936" i="6"/>
  <c r="B936" i="6"/>
  <c r="D936" i="6"/>
  <c r="E936" i="6" s="1"/>
  <c r="A937" i="6"/>
  <c r="B937" i="6"/>
  <c r="D937" i="6"/>
  <c r="E937" i="6" s="1"/>
  <c r="A938" i="6"/>
  <c r="B938" i="6" s="1"/>
  <c r="D938" i="6"/>
  <c r="E938" i="6" s="1"/>
  <c r="A939" i="6"/>
  <c r="B939" i="6" s="1"/>
  <c r="D939" i="6"/>
  <c r="E939" i="6"/>
  <c r="A940" i="6"/>
  <c r="B940" i="6"/>
  <c r="D940" i="6"/>
  <c r="E940" i="6" s="1"/>
  <c r="A941" i="6"/>
  <c r="B941" i="6" s="1"/>
  <c r="D941" i="6"/>
  <c r="E941" i="6" s="1"/>
  <c r="A942" i="6"/>
  <c r="B942" i="6" s="1"/>
  <c r="D942" i="6"/>
  <c r="E942" i="6" s="1"/>
  <c r="A943" i="6"/>
  <c r="B943" i="6"/>
  <c r="D943" i="6"/>
  <c r="E943" i="6" s="1"/>
  <c r="A944" i="6"/>
  <c r="B944" i="6" s="1"/>
  <c r="D944" i="6"/>
  <c r="E944" i="6" s="1"/>
  <c r="A945" i="6"/>
  <c r="B945" i="6" s="1"/>
  <c r="D945" i="6"/>
  <c r="E945" i="6" s="1"/>
  <c r="A946" i="6"/>
  <c r="B946" i="6"/>
  <c r="D946" i="6"/>
  <c r="E946" i="6" s="1"/>
  <c r="A947" i="6"/>
  <c r="B947" i="6" s="1"/>
  <c r="D947" i="6"/>
  <c r="E947" i="6"/>
  <c r="A948" i="6"/>
  <c r="B948" i="6"/>
  <c r="D948" i="6"/>
  <c r="E948" i="6" s="1"/>
  <c r="A949" i="6"/>
  <c r="B949" i="6" s="1"/>
  <c r="D949" i="6"/>
  <c r="E949" i="6" s="1"/>
  <c r="A950" i="6"/>
  <c r="B950" i="6" s="1"/>
  <c r="D950" i="6"/>
  <c r="E950" i="6" s="1"/>
  <c r="A951" i="6"/>
  <c r="B951" i="6"/>
  <c r="D951" i="6"/>
  <c r="E951" i="6" s="1"/>
  <c r="A952" i="6"/>
  <c r="B952" i="6" s="1"/>
  <c r="D952" i="6"/>
  <c r="E952" i="6" s="1"/>
  <c r="A953" i="6"/>
  <c r="B953" i="6" s="1"/>
  <c r="D953" i="6"/>
  <c r="E953" i="6" s="1"/>
  <c r="A954" i="6"/>
  <c r="B954" i="6" s="1"/>
  <c r="D954" i="6"/>
  <c r="E954" i="6" s="1"/>
  <c r="A955" i="6"/>
  <c r="B955" i="6" s="1"/>
  <c r="D955" i="6"/>
  <c r="E955" i="6"/>
  <c r="A956" i="6"/>
  <c r="B956" i="6"/>
  <c r="D956" i="6"/>
  <c r="E956" i="6" s="1"/>
  <c r="A957" i="6"/>
  <c r="B957" i="6" s="1"/>
  <c r="D957" i="6"/>
  <c r="E957" i="6" s="1"/>
  <c r="A958" i="6"/>
  <c r="B958" i="6" s="1"/>
  <c r="D958" i="6"/>
  <c r="E958" i="6" s="1"/>
  <c r="A959" i="6"/>
  <c r="B959" i="6"/>
  <c r="D959" i="6"/>
  <c r="E959" i="6" s="1"/>
  <c r="A960" i="6"/>
  <c r="B960" i="6" s="1"/>
  <c r="D960" i="6"/>
  <c r="E960" i="6" s="1"/>
  <c r="A961" i="6"/>
  <c r="B961" i="6" s="1"/>
  <c r="D961" i="6"/>
  <c r="E961" i="6" s="1"/>
  <c r="A962" i="6"/>
  <c r="B962" i="6"/>
  <c r="D962" i="6"/>
  <c r="E962" i="6" s="1"/>
  <c r="A963" i="6"/>
  <c r="B963" i="6" s="1"/>
  <c r="D963" i="6"/>
  <c r="E963" i="6"/>
  <c r="A964" i="6"/>
  <c r="B964" i="6"/>
  <c r="D964" i="6"/>
  <c r="E964" i="6" s="1"/>
  <c r="A965" i="6"/>
  <c r="B965" i="6" s="1"/>
  <c r="D965" i="6"/>
  <c r="E965" i="6" s="1"/>
  <c r="A966" i="6"/>
  <c r="B966" i="6" s="1"/>
  <c r="D966" i="6"/>
  <c r="E966" i="6" s="1"/>
  <c r="A967" i="6"/>
  <c r="B967" i="6"/>
  <c r="D967" i="6"/>
  <c r="E967" i="6" s="1"/>
  <c r="A968" i="6"/>
  <c r="B968" i="6" s="1"/>
  <c r="D968" i="6"/>
  <c r="E968" i="6" s="1"/>
  <c r="A969" i="6"/>
  <c r="B969" i="6" s="1"/>
  <c r="D969" i="6"/>
  <c r="E969" i="6" s="1"/>
  <c r="A970" i="6"/>
  <c r="B970" i="6" s="1"/>
  <c r="D970" i="6"/>
  <c r="E970" i="6" s="1"/>
  <c r="A971" i="6"/>
  <c r="B971" i="6" s="1"/>
  <c r="D971" i="6"/>
  <c r="E971" i="6"/>
  <c r="A972" i="6"/>
  <c r="B972" i="6"/>
  <c r="D972" i="6"/>
  <c r="E972" i="6" s="1"/>
  <c r="A973" i="6"/>
  <c r="B973" i="6" s="1"/>
  <c r="D973" i="6"/>
  <c r="E973" i="6" s="1"/>
  <c r="A974" i="6"/>
  <c r="B974" i="6" s="1"/>
  <c r="D974" i="6"/>
  <c r="E974" i="6" s="1"/>
  <c r="A975" i="6"/>
  <c r="B975" i="6"/>
  <c r="D975" i="6"/>
  <c r="E975" i="6" s="1"/>
  <c r="A976" i="6"/>
  <c r="B976" i="6" s="1"/>
  <c r="D976" i="6"/>
  <c r="E976" i="6" s="1"/>
  <c r="A977" i="6"/>
  <c r="B977" i="6" s="1"/>
  <c r="D977" i="6"/>
  <c r="E977" i="6" s="1"/>
  <c r="A978" i="6"/>
  <c r="B978" i="6"/>
  <c r="D978" i="6"/>
  <c r="E978" i="6" s="1"/>
  <c r="A979" i="6"/>
  <c r="B979" i="6" s="1"/>
  <c r="D979" i="6"/>
  <c r="E979" i="6"/>
  <c r="A980" i="6"/>
  <c r="B980" i="6"/>
  <c r="D980" i="6"/>
  <c r="E980" i="6" s="1"/>
  <c r="A981" i="6"/>
  <c r="B981" i="6" s="1"/>
  <c r="D981" i="6"/>
  <c r="E981" i="6" s="1"/>
  <c r="A982" i="6"/>
  <c r="B982" i="6" s="1"/>
  <c r="D982" i="6"/>
  <c r="E982" i="6" s="1"/>
  <c r="A983" i="6"/>
  <c r="B983" i="6"/>
  <c r="D983" i="6"/>
  <c r="E983" i="6" s="1"/>
  <c r="A984" i="6"/>
  <c r="B984" i="6" s="1"/>
  <c r="D984" i="6"/>
  <c r="E984" i="6" s="1"/>
  <c r="A985" i="6"/>
  <c r="B985" i="6" s="1"/>
  <c r="D985" i="6"/>
  <c r="E985" i="6" s="1"/>
  <c r="A986" i="6"/>
  <c r="B986" i="6" s="1"/>
  <c r="D986" i="6"/>
  <c r="E986" i="6" s="1"/>
  <c r="A987" i="6"/>
  <c r="B987" i="6" s="1"/>
  <c r="D987" i="6"/>
  <c r="E987" i="6"/>
  <c r="A988" i="6"/>
  <c r="B988" i="6"/>
  <c r="D988" i="6"/>
  <c r="E988" i="6" s="1"/>
  <c r="A989" i="6"/>
  <c r="B989" i="6" s="1"/>
  <c r="D989" i="6"/>
  <c r="E989" i="6" s="1"/>
  <c r="A990" i="6"/>
  <c r="B990" i="6" s="1"/>
  <c r="D990" i="6"/>
  <c r="E990" i="6" s="1"/>
  <c r="A991" i="6"/>
  <c r="B991" i="6"/>
  <c r="D991" i="6"/>
  <c r="E991" i="6"/>
  <c r="A992" i="6"/>
  <c r="B992" i="6" s="1"/>
  <c r="D992" i="6"/>
  <c r="E992" i="6" s="1"/>
  <c r="A993" i="6"/>
  <c r="B993" i="6" s="1"/>
  <c r="D993" i="6"/>
  <c r="E993" i="6" s="1"/>
  <c r="A994" i="6"/>
  <c r="B994" i="6"/>
  <c r="D994" i="6"/>
  <c r="E994" i="6" s="1"/>
  <c r="A995" i="6"/>
  <c r="B995" i="6" s="1"/>
  <c r="D995" i="6"/>
  <c r="E995" i="6"/>
  <c r="A996" i="6"/>
  <c r="B996" i="6"/>
  <c r="D996" i="6"/>
  <c r="E996" i="6" s="1"/>
  <c r="A997" i="6"/>
  <c r="B997" i="6" s="1"/>
  <c r="D997" i="6"/>
  <c r="E997" i="6" s="1"/>
  <c r="A998" i="6"/>
  <c r="B998" i="6" s="1"/>
  <c r="D998" i="6"/>
  <c r="E998" i="6" s="1"/>
  <c r="A999" i="6"/>
  <c r="B999" i="6"/>
  <c r="D999" i="6"/>
  <c r="E999" i="6" s="1"/>
  <c r="A1000" i="6"/>
  <c r="B1000" i="6" s="1"/>
  <c r="D1000" i="6"/>
  <c r="E1000" i="6" s="1"/>
  <c r="A1001" i="6"/>
  <c r="B1001" i="6" s="1"/>
  <c r="D1001" i="6"/>
  <c r="E1001" i="6" s="1"/>
  <c r="A1002" i="6"/>
  <c r="B1002" i="6" s="1"/>
  <c r="D1002" i="6"/>
  <c r="E1002" i="6" s="1"/>
  <c r="A1003" i="6"/>
  <c r="B1003" i="6" s="1"/>
  <c r="D1003" i="6"/>
  <c r="E1003" i="6"/>
  <c r="A1004" i="6"/>
  <c r="B1004" i="6"/>
  <c r="D1004" i="6"/>
  <c r="E1004" i="6" s="1"/>
  <c r="A1005" i="6"/>
  <c r="B1005" i="6" s="1"/>
  <c r="D1005" i="6"/>
  <c r="E1005" i="6" s="1"/>
  <c r="A1006" i="6"/>
  <c r="B1006" i="6" s="1"/>
  <c r="D1006" i="6"/>
  <c r="E1006" i="6" s="1"/>
  <c r="A1007" i="6"/>
  <c r="B1007" i="6"/>
  <c r="D1007" i="6"/>
  <c r="E1007" i="6"/>
  <c r="A1008" i="6"/>
  <c r="B1008" i="6" s="1"/>
  <c r="D1008" i="6"/>
  <c r="E1008" i="6" s="1"/>
  <c r="A1009" i="6"/>
  <c r="B1009" i="6" s="1"/>
  <c r="D1009" i="6"/>
  <c r="E1009" i="6" s="1"/>
  <c r="A1010" i="6"/>
  <c r="B1010" i="6"/>
  <c r="D1010" i="6"/>
  <c r="E1010" i="6" s="1"/>
  <c r="A1011" i="6"/>
  <c r="B1011" i="6" s="1"/>
  <c r="D1011" i="6"/>
  <c r="E1011" i="6"/>
  <c r="A1012" i="6"/>
  <c r="B1012" i="6"/>
  <c r="D1012" i="6"/>
  <c r="E1012" i="6" s="1"/>
  <c r="D11" i="6"/>
  <c r="D12" i="6"/>
  <c r="E12" i="6" s="1"/>
  <c r="D13" i="6"/>
  <c r="E13" i="6" s="1"/>
  <c r="D14" i="6"/>
  <c r="D15" i="6"/>
  <c r="D16" i="6"/>
  <c r="E16" i="6" s="1"/>
  <c r="D17" i="6"/>
  <c r="E17" i="6" s="1"/>
  <c r="D18" i="6"/>
  <c r="E18" i="6" s="1"/>
  <c r="D19" i="6"/>
  <c r="E19" i="6" s="1"/>
  <c r="D20" i="6"/>
  <c r="E20" i="6" s="1"/>
  <c r="D21" i="6"/>
  <c r="D22" i="6"/>
  <c r="D10" i="6"/>
  <c r="D9" i="6"/>
  <c r="E10" i="6"/>
  <c r="E11" i="6"/>
  <c r="E14" i="6"/>
  <c r="E15" i="6"/>
  <c r="E21" i="6"/>
  <c r="E22" i="6"/>
  <c r="E9" i="6"/>
  <c r="A9" i="6"/>
  <c r="B9" i="6" s="1"/>
  <c r="A11" i="6"/>
  <c r="A12" i="6"/>
  <c r="A13" i="6"/>
  <c r="B13" i="6" s="1"/>
  <c r="A14" i="6"/>
  <c r="B14" i="6" s="1"/>
  <c r="A15" i="6"/>
  <c r="A16" i="6"/>
  <c r="B16" i="6" s="1"/>
  <c r="A17" i="6"/>
  <c r="B17" i="6" s="1"/>
  <c r="A18" i="6"/>
  <c r="A19" i="6"/>
  <c r="B19" i="6" s="1"/>
  <c r="A20" i="6"/>
  <c r="A21" i="6"/>
  <c r="B21" i="6" s="1"/>
  <c r="A22" i="6"/>
  <c r="B22" i="6" s="1"/>
  <c r="A10" i="6"/>
  <c r="B10" i="6"/>
  <c r="B11" i="6"/>
  <c r="B12" i="6"/>
  <c r="B15" i="6"/>
  <c r="B18" i="6"/>
  <c r="B20" i="6"/>
  <c r="F3" i="5"/>
  <c r="G3" i="5"/>
  <c r="H3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G2" i="5"/>
  <c r="H2" i="5"/>
  <c r="F2" i="5"/>
  <c r="D13" i="5"/>
  <c r="D12" i="5"/>
  <c r="D11" i="5"/>
  <c r="D10" i="5"/>
  <c r="D9" i="5"/>
  <c r="D8" i="5"/>
  <c r="D7" i="5"/>
  <c r="D6" i="5"/>
  <c r="D5" i="5"/>
  <c r="D4" i="5"/>
  <c r="D3" i="5"/>
  <c r="C13" i="5"/>
  <c r="C12" i="5"/>
  <c r="C11" i="5"/>
  <c r="C10" i="5"/>
  <c r="C9" i="5"/>
  <c r="C8" i="5"/>
  <c r="C7" i="5"/>
  <c r="C6" i="5"/>
  <c r="C5" i="5"/>
  <c r="C4" i="5"/>
  <c r="C3" i="5"/>
  <c r="B13" i="5"/>
  <c r="B12" i="5"/>
  <c r="B11" i="5"/>
  <c r="B10" i="5"/>
  <c r="B9" i="5"/>
  <c r="B8" i="5"/>
  <c r="B7" i="5"/>
  <c r="B6" i="5"/>
  <c r="B5" i="5"/>
  <c r="B4" i="5"/>
  <c r="B3" i="5"/>
  <c r="E2" i="5"/>
  <c r="D2" i="5"/>
  <c r="C2" i="5"/>
  <c r="B2" i="5"/>
  <c r="J23" i="4"/>
  <c r="S417" i="1"/>
  <c r="S449" i="1"/>
  <c r="S465" i="1"/>
  <c r="S481" i="1"/>
  <c r="S497" i="1"/>
  <c r="S670" i="1"/>
  <c r="S673" i="1"/>
  <c r="S801" i="1"/>
  <c r="S814" i="1"/>
  <c r="S816" i="1"/>
  <c r="S817" i="1"/>
  <c r="S829" i="1"/>
  <c r="S865" i="1"/>
  <c r="S880" i="1"/>
  <c r="S912" i="1"/>
  <c r="S958" i="1"/>
  <c r="S959" i="1"/>
  <c r="S960" i="1"/>
  <c r="S961" i="1"/>
  <c r="P6" i="1"/>
  <c r="P54" i="1"/>
  <c r="P55" i="1"/>
  <c r="P86" i="1"/>
  <c r="P87" i="1"/>
  <c r="P88" i="1"/>
  <c r="P134" i="1"/>
  <c r="P181" i="1"/>
  <c r="P182" i="1"/>
  <c r="P202" i="1"/>
  <c r="P278" i="1"/>
  <c r="P279" i="1"/>
  <c r="P280" i="1"/>
  <c r="P281" i="1"/>
  <c r="P342" i="1"/>
  <c r="P358" i="1"/>
  <c r="P374" i="1"/>
  <c r="P376" i="1"/>
  <c r="P390" i="1"/>
  <c r="P391" i="1"/>
  <c r="P392" i="1"/>
  <c r="P403" i="1"/>
  <c r="P408" i="1"/>
  <c r="P422" i="1"/>
  <c r="P423" i="1"/>
  <c r="P424" i="1"/>
  <c r="P438" i="1"/>
  <c r="P439" i="1"/>
  <c r="P470" i="1"/>
  <c r="P471" i="1"/>
  <c r="P472" i="1"/>
  <c r="P485" i="1"/>
  <c r="P503" i="1"/>
  <c r="P519" i="1"/>
  <c r="P520" i="1"/>
  <c r="P531" i="1"/>
  <c r="P551" i="1"/>
  <c r="P567" i="1"/>
  <c r="P599" i="1"/>
  <c r="P600" i="1"/>
  <c r="P631" i="1"/>
  <c r="P647" i="1"/>
  <c r="P648" i="1"/>
  <c r="P659" i="1"/>
  <c r="P679" i="1"/>
  <c r="P693" i="1"/>
  <c r="P694" i="1"/>
  <c r="P695" i="1"/>
  <c r="P727" i="1"/>
  <c r="P728" i="1"/>
  <c r="P759" i="1"/>
  <c r="P775" i="1"/>
  <c r="P776" i="1"/>
  <c r="P822" i="1"/>
  <c r="P823" i="1"/>
  <c r="P867" i="1"/>
  <c r="P868" i="1"/>
  <c r="P869" i="1"/>
  <c r="P903" i="1"/>
  <c r="P904" i="1"/>
  <c r="P951" i="1"/>
  <c r="AB3" i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R3" i="1"/>
  <c r="R4" i="1"/>
  <c r="R5" i="1"/>
  <c r="R6" i="1"/>
  <c r="S6" i="1" s="1"/>
  <c r="R7" i="1"/>
  <c r="R8" i="1"/>
  <c r="S8" i="1" s="1"/>
  <c r="R9" i="1"/>
  <c r="S9" i="1" s="1"/>
  <c r="R10" i="1"/>
  <c r="S10" i="1" s="1"/>
  <c r="R11" i="1"/>
  <c r="S11" i="1" s="1"/>
  <c r="R12" i="1"/>
  <c r="R13" i="1"/>
  <c r="R14" i="1"/>
  <c r="R15" i="1"/>
  <c r="R16" i="1"/>
  <c r="R17" i="1"/>
  <c r="T17" i="1" s="1"/>
  <c r="R18" i="1"/>
  <c r="R19" i="1"/>
  <c r="S19" i="1" s="1"/>
  <c r="R20" i="1"/>
  <c r="R21" i="1"/>
  <c r="R22" i="1"/>
  <c r="R23" i="1"/>
  <c r="R24" i="1"/>
  <c r="S24" i="1" s="1"/>
  <c r="R25" i="1"/>
  <c r="S25" i="1" s="1"/>
  <c r="R26" i="1"/>
  <c r="S26" i="1" s="1"/>
  <c r="R27" i="1"/>
  <c r="S27" i="1" s="1"/>
  <c r="R28" i="1"/>
  <c r="R29" i="1"/>
  <c r="R30" i="1"/>
  <c r="R31" i="1"/>
  <c r="R32" i="1"/>
  <c r="R33" i="1"/>
  <c r="T33" i="1" s="1"/>
  <c r="R34" i="1"/>
  <c r="R35" i="1"/>
  <c r="R36" i="1"/>
  <c r="R37" i="1"/>
  <c r="R38" i="1"/>
  <c r="R39" i="1"/>
  <c r="R40" i="1"/>
  <c r="S40" i="1" s="1"/>
  <c r="R41" i="1"/>
  <c r="S41" i="1" s="1"/>
  <c r="R42" i="1"/>
  <c r="S42" i="1" s="1"/>
  <c r="R43" i="1"/>
  <c r="S43" i="1" s="1"/>
  <c r="R44" i="1"/>
  <c r="R45" i="1"/>
  <c r="R46" i="1"/>
  <c r="R47" i="1"/>
  <c r="R48" i="1"/>
  <c r="R49" i="1"/>
  <c r="T49" i="1" s="1"/>
  <c r="R50" i="1"/>
  <c r="R51" i="1"/>
  <c r="R52" i="1"/>
  <c r="R53" i="1"/>
  <c r="R54" i="1"/>
  <c r="R55" i="1"/>
  <c r="R56" i="1"/>
  <c r="S56" i="1" s="1"/>
  <c r="R57" i="1"/>
  <c r="S57" i="1" s="1"/>
  <c r="R58" i="1"/>
  <c r="S58" i="1" s="1"/>
  <c r="R59" i="1"/>
  <c r="S59" i="1" s="1"/>
  <c r="R60" i="1"/>
  <c r="R61" i="1"/>
  <c r="R62" i="1"/>
  <c r="R63" i="1"/>
  <c r="R64" i="1"/>
  <c r="R65" i="1"/>
  <c r="T65" i="1" s="1"/>
  <c r="R66" i="1"/>
  <c r="R67" i="1"/>
  <c r="S67" i="1" s="1"/>
  <c r="R68" i="1"/>
  <c r="R69" i="1"/>
  <c r="S69" i="1" s="1"/>
  <c r="R70" i="1"/>
  <c r="R71" i="1"/>
  <c r="R72" i="1"/>
  <c r="S72" i="1" s="1"/>
  <c r="R73" i="1"/>
  <c r="S73" i="1" s="1"/>
  <c r="R74" i="1"/>
  <c r="S74" i="1" s="1"/>
  <c r="R75" i="1"/>
  <c r="S75" i="1" s="1"/>
  <c r="R76" i="1"/>
  <c r="R77" i="1"/>
  <c r="R78" i="1"/>
  <c r="R79" i="1"/>
  <c r="R80" i="1"/>
  <c r="R81" i="1"/>
  <c r="T81" i="1" s="1"/>
  <c r="R82" i="1"/>
  <c r="R83" i="1"/>
  <c r="R84" i="1"/>
  <c r="S84" i="1" s="1"/>
  <c r="R85" i="1"/>
  <c r="R86" i="1"/>
  <c r="R87" i="1"/>
  <c r="R88" i="1"/>
  <c r="S88" i="1" s="1"/>
  <c r="R89" i="1"/>
  <c r="S89" i="1" s="1"/>
  <c r="R90" i="1"/>
  <c r="S90" i="1" s="1"/>
  <c r="R91" i="1"/>
  <c r="S91" i="1" s="1"/>
  <c r="R92" i="1"/>
  <c r="R93" i="1"/>
  <c r="R94" i="1"/>
  <c r="R95" i="1"/>
  <c r="R96" i="1"/>
  <c r="R97" i="1"/>
  <c r="T97" i="1" s="1"/>
  <c r="R98" i="1"/>
  <c r="R99" i="1"/>
  <c r="R100" i="1"/>
  <c r="R101" i="1"/>
  <c r="R102" i="1"/>
  <c r="R103" i="1"/>
  <c r="R104" i="1"/>
  <c r="S104" i="1" s="1"/>
  <c r="R105" i="1"/>
  <c r="S105" i="1" s="1"/>
  <c r="R106" i="1"/>
  <c r="S106" i="1" s="1"/>
  <c r="R107" i="1"/>
  <c r="S107" i="1" s="1"/>
  <c r="R108" i="1"/>
  <c r="R109" i="1"/>
  <c r="R110" i="1"/>
  <c r="R111" i="1"/>
  <c r="R112" i="1"/>
  <c r="R113" i="1"/>
  <c r="T113" i="1" s="1"/>
  <c r="R114" i="1"/>
  <c r="R115" i="1"/>
  <c r="R116" i="1"/>
  <c r="R117" i="1"/>
  <c r="R118" i="1"/>
  <c r="R119" i="1"/>
  <c r="R120" i="1"/>
  <c r="S120" i="1" s="1"/>
  <c r="R121" i="1"/>
  <c r="S121" i="1" s="1"/>
  <c r="R122" i="1"/>
  <c r="S122" i="1" s="1"/>
  <c r="R123" i="1"/>
  <c r="S123" i="1" s="1"/>
  <c r="R124" i="1"/>
  <c r="R125" i="1"/>
  <c r="R126" i="1"/>
  <c r="R127" i="1"/>
  <c r="R128" i="1"/>
  <c r="R129" i="1"/>
  <c r="T129" i="1" s="1"/>
  <c r="R130" i="1"/>
  <c r="R131" i="1"/>
  <c r="S131" i="1" s="1"/>
  <c r="R132" i="1"/>
  <c r="R133" i="1"/>
  <c r="R134" i="1"/>
  <c r="S134" i="1" s="1"/>
  <c r="R135" i="1"/>
  <c r="R136" i="1"/>
  <c r="S136" i="1" s="1"/>
  <c r="R137" i="1"/>
  <c r="S137" i="1" s="1"/>
  <c r="R138" i="1"/>
  <c r="S138" i="1" s="1"/>
  <c r="R139" i="1"/>
  <c r="S139" i="1" s="1"/>
  <c r="R140" i="1"/>
  <c r="R141" i="1"/>
  <c r="R142" i="1"/>
  <c r="R143" i="1"/>
  <c r="R144" i="1"/>
  <c r="R145" i="1"/>
  <c r="T145" i="1" s="1"/>
  <c r="R146" i="1"/>
  <c r="R147" i="1"/>
  <c r="R148" i="1"/>
  <c r="R149" i="1"/>
  <c r="R150" i="1"/>
  <c r="R151" i="1"/>
  <c r="R152" i="1"/>
  <c r="S152" i="1" s="1"/>
  <c r="R153" i="1"/>
  <c r="S153" i="1" s="1"/>
  <c r="R154" i="1"/>
  <c r="S154" i="1" s="1"/>
  <c r="R155" i="1"/>
  <c r="S155" i="1" s="1"/>
  <c r="R156" i="1"/>
  <c r="R157" i="1"/>
  <c r="R158" i="1"/>
  <c r="R159" i="1"/>
  <c r="R160" i="1"/>
  <c r="R161" i="1"/>
  <c r="T161" i="1" s="1"/>
  <c r="R162" i="1"/>
  <c r="R163" i="1"/>
  <c r="R164" i="1"/>
  <c r="S164" i="1" s="1"/>
  <c r="R165" i="1"/>
  <c r="R166" i="1"/>
  <c r="R167" i="1"/>
  <c r="R168" i="1"/>
  <c r="S168" i="1" s="1"/>
  <c r="R169" i="1"/>
  <c r="S169" i="1" s="1"/>
  <c r="R170" i="1"/>
  <c r="S170" i="1" s="1"/>
  <c r="R171" i="1"/>
  <c r="S171" i="1" s="1"/>
  <c r="R172" i="1"/>
  <c r="R173" i="1"/>
  <c r="R174" i="1"/>
  <c r="R175" i="1"/>
  <c r="R176" i="1"/>
  <c r="R177" i="1"/>
  <c r="T177" i="1" s="1"/>
  <c r="R178" i="1"/>
  <c r="R179" i="1"/>
  <c r="R180" i="1"/>
  <c r="R181" i="1"/>
  <c r="R182" i="1"/>
  <c r="R183" i="1"/>
  <c r="R184" i="1"/>
  <c r="S184" i="1" s="1"/>
  <c r="R185" i="1"/>
  <c r="S185" i="1" s="1"/>
  <c r="R186" i="1"/>
  <c r="S186" i="1" s="1"/>
  <c r="R187" i="1"/>
  <c r="S187" i="1" s="1"/>
  <c r="R188" i="1"/>
  <c r="R189" i="1"/>
  <c r="R190" i="1"/>
  <c r="R191" i="1"/>
  <c r="R192" i="1"/>
  <c r="R193" i="1"/>
  <c r="T193" i="1" s="1"/>
  <c r="R194" i="1"/>
  <c r="R195" i="1"/>
  <c r="R196" i="1"/>
  <c r="R197" i="1"/>
  <c r="R198" i="1"/>
  <c r="R199" i="1"/>
  <c r="R200" i="1"/>
  <c r="S200" i="1" s="1"/>
  <c r="R201" i="1"/>
  <c r="S201" i="1" s="1"/>
  <c r="R202" i="1"/>
  <c r="S202" i="1" s="1"/>
  <c r="R203" i="1"/>
  <c r="S203" i="1" s="1"/>
  <c r="R204" i="1"/>
  <c r="R205" i="1"/>
  <c r="R206" i="1"/>
  <c r="R207" i="1"/>
  <c r="R208" i="1"/>
  <c r="R209" i="1"/>
  <c r="T209" i="1" s="1"/>
  <c r="R210" i="1"/>
  <c r="R211" i="1"/>
  <c r="R212" i="1"/>
  <c r="R213" i="1"/>
  <c r="R214" i="1"/>
  <c r="S214" i="1" s="1"/>
  <c r="R215" i="1"/>
  <c r="R216" i="1"/>
  <c r="S216" i="1" s="1"/>
  <c r="R217" i="1"/>
  <c r="S217" i="1" s="1"/>
  <c r="R218" i="1"/>
  <c r="S218" i="1" s="1"/>
  <c r="R219" i="1"/>
  <c r="S219" i="1" s="1"/>
  <c r="R220" i="1"/>
  <c r="R221" i="1"/>
  <c r="R222" i="1"/>
  <c r="R223" i="1"/>
  <c r="R224" i="1"/>
  <c r="R225" i="1"/>
  <c r="T225" i="1" s="1"/>
  <c r="R226" i="1"/>
  <c r="R227" i="1"/>
  <c r="R228" i="1"/>
  <c r="R229" i="1"/>
  <c r="R230" i="1"/>
  <c r="R231" i="1"/>
  <c r="R232" i="1"/>
  <c r="S232" i="1" s="1"/>
  <c r="R233" i="1"/>
  <c r="S233" i="1" s="1"/>
  <c r="R234" i="1"/>
  <c r="S234" i="1" s="1"/>
  <c r="R235" i="1"/>
  <c r="S235" i="1" s="1"/>
  <c r="R236" i="1"/>
  <c r="R237" i="1"/>
  <c r="R238" i="1"/>
  <c r="R239" i="1"/>
  <c r="R240" i="1"/>
  <c r="R241" i="1"/>
  <c r="T241" i="1" s="1"/>
  <c r="R242" i="1"/>
  <c r="R243" i="1"/>
  <c r="R244" i="1"/>
  <c r="R245" i="1"/>
  <c r="R246" i="1"/>
  <c r="R247" i="1"/>
  <c r="R248" i="1"/>
  <c r="S248" i="1" s="1"/>
  <c r="R249" i="1"/>
  <c r="S249" i="1" s="1"/>
  <c r="R250" i="1"/>
  <c r="S250" i="1" s="1"/>
  <c r="R251" i="1"/>
  <c r="S251" i="1" s="1"/>
  <c r="R252" i="1"/>
  <c r="R253" i="1"/>
  <c r="R254" i="1"/>
  <c r="R255" i="1"/>
  <c r="R256" i="1"/>
  <c r="R257" i="1"/>
  <c r="T257" i="1" s="1"/>
  <c r="R258" i="1"/>
  <c r="R259" i="1"/>
  <c r="R260" i="1"/>
  <c r="R261" i="1"/>
  <c r="R262" i="1"/>
  <c r="R263" i="1"/>
  <c r="R264" i="1"/>
  <c r="S264" i="1" s="1"/>
  <c r="R265" i="1"/>
  <c r="S265" i="1" s="1"/>
  <c r="R266" i="1"/>
  <c r="S266" i="1" s="1"/>
  <c r="R267" i="1"/>
  <c r="S267" i="1" s="1"/>
  <c r="R268" i="1"/>
  <c r="R269" i="1"/>
  <c r="R270" i="1"/>
  <c r="R271" i="1"/>
  <c r="R272" i="1"/>
  <c r="R273" i="1"/>
  <c r="T273" i="1" s="1"/>
  <c r="R274" i="1"/>
  <c r="R275" i="1"/>
  <c r="S275" i="1" s="1"/>
  <c r="R276" i="1"/>
  <c r="R277" i="1"/>
  <c r="R278" i="1"/>
  <c r="R279" i="1"/>
  <c r="R280" i="1"/>
  <c r="S280" i="1" s="1"/>
  <c r="R281" i="1"/>
  <c r="S281" i="1" s="1"/>
  <c r="R282" i="1"/>
  <c r="S282" i="1" s="1"/>
  <c r="R283" i="1"/>
  <c r="S283" i="1" s="1"/>
  <c r="R284" i="1"/>
  <c r="R285" i="1"/>
  <c r="R286" i="1"/>
  <c r="R287" i="1"/>
  <c r="R288" i="1"/>
  <c r="R289" i="1"/>
  <c r="T289" i="1" s="1"/>
  <c r="R290" i="1"/>
  <c r="R291" i="1"/>
  <c r="S291" i="1" s="1"/>
  <c r="R292" i="1"/>
  <c r="R293" i="1"/>
  <c r="R294" i="1"/>
  <c r="R295" i="1"/>
  <c r="R296" i="1"/>
  <c r="S296" i="1" s="1"/>
  <c r="R297" i="1"/>
  <c r="S297" i="1" s="1"/>
  <c r="R298" i="1"/>
  <c r="S298" i="1" s="1"/>
  <c r="R299" i="1"/>
  <c r="S299" i="1" s="1"/>
  <c r="R300" i="1"/>
  <c r="R301" i="1"/>
  <c r="R302" i="1"/>
  <c r="R303" i="1"/>
  <c r="R304" i="1"/>
  <c r="R305" i="1"/>
  <c r="T305" i="1" s="1"/>
  <c r="R306" i="1"/>
  <c r="R307" i="1"/>
  <c r="S307" i="1" s="1"/>
  <c r="R308" i="1"/>
  <c r="R309" i="1"/>
  <c r="R310" i="1"/>
  <c r="R311" i="1"/>
  <c r="R312" i="1"/>
  <c r="S312" i="1" s="1"/>
  <c r="R313" i="1"/>
  <c r="S313" i="1" s="1"/>
  <c r="R314" i="1"/>
  <c r="S314" i="1" s="1"/>
  <c r="R315" i="1"/>
  <c r="S315" i="1" s="1"/>
  <c r="R316" i="1"/>
  <c r="R317" i="1"/>
  <c r="R318" i="1"/>
  <c r="R319" i="1"/>
  <c r="R320" i="1"/>
  <c r="R321" i="1"/>
  <c r="T321" i="1" s="1"/>
  <c r="R322" i="1"/>
  <c r="R323" i="1"/>
  <c r="S323" i="1" s="1"/>
  <c r="R324" i="1"/>
  <c r="R325" i="1"/>
  <c r="R326" i="1"/>
  <c r="R327" i="1"/>
  <c r="R328" i="1"/>
  <c r="S328" i="1" s="1"/>
  <c r="R329" i="1"/>
  <c r="S329" i="1" s="1"/>
  <c r="R330" i="1"/>
  <c r="S330" i="1" s="1"/>
  <c r="R331" i="1"/>
  <c r="S331" i="1" s="1"/>
  <c r="R332" i="1"/>
  <c r="R333" i="1"/>
  <c r="R334" i="1"/>
  <c r="R335" i="1"/>
  <c r="R336" i="1"/>
  <c r="R337" i="1"/>
  <c r="T337" i="1" s="1"/>
  <c r="R338" i="1"/>
  <c r="R339" i="1"/>
  <c r="S339" i="1" s="1"/>
  <c r="R340" i="1"/>
  <c r="R341" i="1"/>
  <c r="R342" i="1"/>
  <c r="R343" i="1"/>
  <c r="R344" i="1"/>
  <c r="S344" i="1" s="1"/>
  <c r="R345" i="1"/>
  <c r="S345" i="1" s="1"/>
  <c r="R346" i="1"/>
  <c r="S346" i="1" s="1"/>
  <c r="R347" i="1"/>
  <c r="S347" i="1" s="1"/>
  <c r="R348" i="1"/>
  <c r="R349" i="1"/>
  <c r="R350" i="1"/>
  <c r="R351" i="1"/>
  <c r="R352" i="1"/>
  <c r="R353" i="1"/>
  <c r="T353" i="1" s="1"/>
  <c r="R354" i="1"/>
  <c r="R355" i="1"/>
  <c r="S355" i="1" s="1"/>
  <c r="R356" i="1"/>
  <c r="R357" i="1"/>
  <c r="R358" i="1"/>
  <c r="S358" i="1" s="1"/>
  <c r="R359" i="1"/>
  <c r="R360" i="1"/>
  <c r="S360" i="1" s="1"/>
  <c r="R361" i="1"/>
  <c r="S361" i="1" s="1"/>
  <c r="R362" i="1"/>
  <c r="S362" i="1" s="1"/>
  <c r="R363" i="1"/>
  <c r="S363" i="1" s="1"/>
  <c r="R364" i="1"/>
  <c r="R365" i="1"/>
  <c r="R366" i="1"/>
  <c r="R367" i="1"/>
  <c r="R368" i="1"/>
  <c r="R369" i="1"/>
  <c r="T369" i="1" s="1"/>
  <c r="R370" i="1"/>
  <c r="R371" i="1"/>
  <c r="S371" i="1" s="1"/>
  <c r="R372" i="1"/>
  <c r="R373" i="1"/>
  <c r="R374" i="1"/>
  <c r="S374" i="1" s="1"/>
  <c r="R375" i="1"/>
  <c r="R376" i="1"/>
  <c r="S376" i="1" s="1"/>
  <c r="R377" i="1"/>
  <c r="S377" i="1" s="1"/>
  <c r="R378" i="1"/>
  <c r="S378" i="1" s="1"/>
  <c r="R379" i="1"/>
  <c r="S379" i="1" s="1"/>
  <c r="R380" i="1"/>
  <c r="R381" i="1"/>
  <c r="R382" i="1"/>
  <c r="R383" i="1"/>
  <c r="R384" i="1"/>
  <c r="R385" i="1"/>
  <c r="T385" i="1" s="1"/>
  <c r="R386" i="1"/>
  <c r="R387" i="1"/>
  <c r="S387" i="1" s="1"/>
  <c r="R388" i="1"/>
  <c r="R389" i="1"/>
  <c r="R390" i="1"/>
  <c r="S390" i="1" s="1"/>
  <c r="R391" i="1"/>
  <c r="R392" i="1"/>
  <c r="S392" i="1" s="1"/>
  <c r="R393" i="1"/>
  <c r="S393" i="1" s="1"/>
  <c r="R394" i="1"/>
  <c r="S394" i="1" s="1"/>
  <c r="R395" i="1"/>
  <c r="S395" i="1" s="1"/>
  <c r="R396" i="1"/>
  <c r="R397" i="1"/>
  <c r="R398" i="1"/>
  <c r="R399" i="1"/>
  <c r="R400" i="1"/>
  <c r="R401" i="1"/>
  <c r="T401" i="1" s="1"/>
  <c r="R402" i="1"/>
  <c r="R403" i="1"/>
  <c r="S403" i="1" s="1"/>
  <c r="R404" i="1"/>
  <c r="S404" i="1" s="1"/>
  <c r="R405" i="1"/>
  <c r="R406" i="1"/>
  <c r="S406" i="1" s="1"/>
  <c r="R407" i="1"/>
  <c r="R408" i="1"/>
  <c r="S408" i="1" s="1"/>
  <c r="R409" i="1"/>
  <c r="S409" i="1" s="1"/>
  <c r="R410" i="1"/>
  <c r="S410" i="1" s="1"/>
  <c r="R411" i="1"/>
  <c r="R412" i="1"/>
  <c r="R413" i="1"/>
  <c r="R414" i="1"/>
  <c r="R415" i="1"/>
  <c r="R416" i="1"/>
  <c r="R417" i="1"/>
  <c r="T417" i="1" s="1"/>
  <c r="R418" i="1"/>
  <c r="R419" i="1"/>
  <c r="S419" i="1" s="1"/>
  <c r="R420" i="1"/>
  <c r="S420" i="1" s="1"/>
  <c r="R421" i="1"/>
  <c r="R422" i="1"/>
  <c r="S422" i="1" s="1"/>
  <c r="R423" i="1"/>
  <c r="R424" i="1"/>
  <c r="S424" i="1" s="1"/>
  <c r="R425" i="1"/>
  <c r="S425" i="1" s="1"/>
  <c r="R426" i="1"/>
  <c r="S426" i="1" s="1"/>
  <c r="R427" i="1"/>
  <c r="S427" i="1" s="1"/>
  <c r="R428" i="1"/>
  <c r="R429" i="1"/>
  <c r="R430" i="1"/>
  <c r="R431" i="1"/>
  <c r="R432" i="1"/>
  <c r="R433" i="1"/>
  <c r="T433" i="1" s="1"/>
  <c r="R434" i="1"/>
  <c r="R435" i="1"/>
  <c r="S435" i="1" s="1"/>
  <c r="R436" i="1"/>
  <c r="S436" i="1" s="1"/>
  <c r="R437" i="1"/>
  <c r="S437" i="1" s="1"/>
  <c r="R438" i="1"/>
  <c r="S438" i="1" s="1"/>
  <c r="R439" i="1"/>
  <c r="R440" i="1"/>
  <c r="S440" i="1" s="1"/>
  <c r="R441" i="1"/>
  <c r="S441" i="1" s="1"/>
  <c r="R442" i="1"/>
  <c r="S442" i="1" s="1"/>
  <c r="R443" i="1"/>
  <c r="R444" i="1"/>
  <c r="R445" i="1"/>
  <c r="R446" i="1"/>
  <c r="R447" i="1"/>
  <c r="R448" i="1"/>
  <c r="R449" i="1"/>
  <c r="T449" i="1" s="1"/>
  <c r="R450" i="1"/>
  <c r="R451" i="1"/>
  <c r="S451" i="1" s="1"/>
  <c r="R452" i="1"/>
  <c r="S452" i="1" s="1"/>
  <c r="R453" i="1"/>
  <c r="S453" i="1" s="1"/>
  <c r="R454" i="1"/>
  <c r="S454" i="1" s="1"/>
  <c r="R455" i="1"/>
  <c r="R456" i="1"/>
  <c r="S456" i="1" s="1"/>
  <c r="R457" i="1"/>
  <c r="S457" i="1" s="1"/>
  <c r="R458" i="1"/>
  <c r="S458" i="1" s="1"/>
  <c r="R459" i="1"/>
  <c r="S459" i="1" s="1"/>
  <c r="R460" i="1"/>
  <c r="R461" i="1"/>
  <c r="R462" i="1"/>
  <c r="R463" i="1"/>
  <c r="R464" i="1"/>
  <c r="R465" i="1"/>
  <c r="T465" i="1" s="1"/>
  <c r="R466" i="1"/>
  <c r="R467" i="1"/>
  <c r="S467" i="1" s="1"/>
  <c r="R468" i="1"/>
  <c r="S468" i="1" s="1"/>
  <c r="R469" i="1"/>
  <c r="S469" i="1" s="1"/>
  <c r="R470" i="1"/>
  <c r="S470" i="1" s="1"/>
  <c r="R471" i="1"/>
  <c r="R472" i="1"/>
  <c r="S472" i="1" s="1"/>
  <c r="R473" i="1"/>
  <c r="S473" i="1" s="1"/>
  <c r="R474" i="1"/>
  <c r="S474" i="1" s="1"/>
  <c r="R475" i="1"/>
  <c r="R476" i="1"/>
  <c r="R477" i="1"/>
  <c r="R478" i="1"/>
  <c r="R479" i="1"/>
  <c r="R480" i="1"/>
  <c r="R481" i="1"/>
  <c r="T481" i="1" s="1"/>
  <c r="R482" i="1"/>
  <c r="R483" i="1"/>
  <c r="S483" i="1" s="1"/>
  <c r="R484" i="1"/>
  <c r="S484" i="1" s="1"/>
  <c r="R485" i="1"/>
  <c r="S485" i="1" s="1"/>
  <c r="R486" i="1"/>
  <c r="S486" i="1" s="1"/>
  <c r="R487" i="1"/>
  <c r="R488" i="1"/>
  <c r="S488" i="1" s="1"/>
  <c r="R489" i="1"/>
  <c r="S489" i="1" s="1"/>
  <c r="R490" i="1"/>
  <c r="S490" i="1" s="1"/>
  <c r="R491" i="1"/>
  <c r="S491" i="1" s="1"/>
  <c r="R492" i="1"/>
  <c r="R493" i="1"/>
  <c r="R494" i="1"/>
  <c r="R495" i="1"/>
  <c r="R496" i="1"/>
  <c r="R497" i="1"/>
  <c r="T497" i="1" s="1"/>
  <c r="R498" i="1"/>
  <c r="R499" i="1"/>
  <c r="S499" i="1" s="1"/>
  <c r="R500" i="1"/>
  <c r="S500" i="1" s="1"/>
  <c r="R501" i="1"/>
  <c r="S501" i="1" s="1"/>
  <c r="R502" i="1"/>
  <c r="S502" i="1" s="1"/>
  <c r="R503" i="1"/>
  <c r="R504" i="1"/>
  <c r="S504" i="1" s="1"/>
  <c r="R505" i="1"/>
  <c r="S505" i="1" s="1"/>
  <c r="R506" i="1"/>
  <c r="S506" i="1" s="1"/>
  <c r="R507" i="1"/>
  <c r="R508" i="1"/>
  <c r="R509" i="1"/>
  <c r="R510" i="1"/>
  <c r="R511" i="1"/>
  <c r="R512" i="1"/>
  <c r="R513" i="1"/>
  <c r="T513" i="1" s="1"/>
  <c r="R514" i="1"/>
  <c r="R515" i="1"/>
  <c r="S515" i="1" s="1"/>
  <c r="R516" i="1"/>
  <c r="S516" i="1" s="1"/>
  <c r="R517" i="1"/>
  <c r="S517" i="1" s="1"/>
  <c r="R518" i="1"/>
  <c r="S518" i="1" s="1"/>
  <c r="R519" i="1"/>
  <c r="R520" i="1"/>
  <c r="S520" i="1" s="1"/>
  <c r="R521" i="1"/>
  <c r="S521" i="1" s="1"/>
  <c r="R522" i="1"/>
  <c r="S522" i="1" s="1"/>
  <c r="R523" i="1"/>
  <c r="S523" i="1" s="1"/>
  <c r="R524" i="1"/>
  <c r="R525" i="1"/>
  <c r="R526" i="1"/>
  <c r="R527" i="1"/>
  <c r="R528" i="1"/>
  <c r="R529" i="1"/>
  <c r="T529" i="1" s="1"/>
  <c r="R530" i="1"/>
  <c r="R531" i="1"/>
  <c r="S531" i="1" s="1"/>
  <c r="R532" i="1"/>
  <c r="S532" i="1" s="1"/>
  <c r="R533" i="1"/>
  <c r="S533" i="1" s="1"/>
  <c r="R534" i="1"/>
  <c r="S534" i="1" s="1"/>
  <c r="R535" i="1"/>
  <c r="R536" i="1"/>
  <c r="S536" i="1" s="1"/>
  <c r="R537" i="1"/>
  <c r="S537" i="1" s="1"/>
  <c r="R538" i="1"/>
  <c r="S538" i="1" s="1"/>
  <c r="R539" i="1"/>
  <c r="S539" i="1" s="1"/>
  <c r="R540" i="1"/>
  <c r="R541" i="1"/>
  <c r="R542" i="1"/>
  <c r="R543" i="1"/>
  <c r="R544" i="1"/>
  <c r="R545" i="1"/>
  <c r="T545" i="1" s="1"/>
  <c r="R546" i="1"/>
  <c r="R547" i="1"/>
  <c r="S547" i="1" s="1"/>
  <c r="R548" i="1"/>
  <c r="S548" i="1" s="1"/>
  <c r="R549" i="1"/>
  <c r="S549" i="1" s="1"/>
  <c r="R550" i="1"/>
  <c r="S550" i="1" s="1"/>
  <c r="R551" i="1"/>
  <c r="R552" i="1"/>
  <c r="S552" i="1" s="1"/>
  <c r="R553" i="1"/>
  <c r="S553" i="1" s="1"/>
  <c r="R554" i="1"/>
  <c r="S554" i="1" s="1"/>
  <c r="R555" i="1"/>
  <c r="S555" i="1" s="1"/>
  <c r="R556" i="1"/>
  <c r="R557" i="1"/>
  <c r="R558" i="1"/>
  <c r="R559" i="1"/>
  <c r="R560" i="1"/>
  <c r="R561" i="1"/>
  <c r="T561" i="1" s="1"/>
  <c r="R562" i="1"/>
  <c r="R563" i="1"/>
  <c r="S563" i="1" s="1"/>
  <c r="R564" i="1"/>
  <c r="S564" i="1" s="1"/>
  <c r="R565" i="1"/>
  <c r="S565" i="1" s="1"/>
  <c r="R566" i="1"/>
  <c r="S566" i="1" s="1"/>
  <c r="R567" i="1"/>
  <c r="R568" i="1"/>
  <c r="S568" i="1" s="1"/>
  <c r="R569" i="1"/>
  <c r="S569" i="1" s="1"/>
  <c r="R570" i="1"/>
  <c r="S570" i="1" s="1"/>
  <c r="R571" i="1"/>
  <c r="S571" i="1" s="1"/>
  <c r="R572" i="1"/>
  <c r="R573" i="1"/>
  <c r="R574" i="1"/>
  <c r="R575" i="1"/>
  <c r="R576" i="1"/>
  <c r="R577" i="1"/>
  <c r="T577" i="1" s="1"/>
  <c r="R578" i="1"/>
  <c r="R579" i="1"/>
  <c r="S579" i="1" s="1"/>
  <c r="R580" i="1"/>
  <c r="S580" i="1" s="1"/>
  <c r="R581" i="1"/>
  <c r="S581" i="1" s="1"/>
  <c r="R582" i="1"/>
  <c r="S582" i="1" s="1"/>
  <c r="R583" i="1"/>
  <c r="R584" i="1"/>
  <c r="S584" i="1" s="1"/>
  <c r="R585" i="1"/>
  <c r="S585" i="1" s="1"/>
  <c r="R586" i="1"/>
  <c r="S586" i="1" s="1"/>
  <c r="R587" i="1"/>
  <c r="S587" i="1" s="1"/>
  <c r="R588" i="1"/>
  <c r="R589" i="1"/>
  <c r="R590" i="1"/>
  <c r="R591" i="1"/>
  <c r="R592" i="1"/>
  <c r="R593" i="1"/>
  <c r="T593" i="1" s="1"/>
  <c r="R594" i="1"/>
  <c r="R595" i="1"/>
  <c r="S595" i="1" s="1"/>
  <c r="R596" i="1"/>
  <c r="S596" i="1" s="1"/>
  <c r="R597" i="1"/>
  <c r="S597" i="1" s="1"/>
  <c r="R598" i="1"/>
  <c r="S598" i="1" s="1"/>
  <c r="R599" i="1"/>
  <c r="R600" i="1"/>
  <c r="S600" i="1" s="1"/>
  <c r="R601" i="1"/>
  <c r="S601" i="1" s="1"/>
  <c r="R602" i="1"/>
  <c r="S602" i="1" s="1"/>
  <c r="R603" i="1"/>
  <c r="S603" i="1" s="1"/>
  <c r="R604" i="1"/>
  <c r="R605" i="1"/>
  <c r="R606" i="1"/>
  <c r="R607" i="1"/>
  <c r="R608" i="1"/>
  <c r="R609" i="1"/>
  <c r="T609" i="1" s="1"/>
  <c r="R610" i="1"/>
  <c r="R611" i="1"/>
  <c r="S611" i="1" s="1"/>
  <c r="R612" i="1"/>
  <c r="S612" i="1" s="1"/>
  <c r="R613" i="1"/>
  <c r="S613" i="1" s="1"/>
  <c r="R614" i="1"/>
  <c r="S614" i="1" s="1"/>
  <c r="R615" i="1"/>
  <c r="R616" i="1"/>
  <c r="S616" i="1" s="1"/>
  <c r="R617" i="1"/>
  <c r="S617" i="1" s="1"/>
  <c r="R618" i="1"/>
  <c r="S618" i="1" s="1"/>
  <c r="R619" i="1"/>
  <c r="S619" i="1" s="1"/>
  <c r="R620" i="1"/>
  <c r="R621" i="1"/>
  <c r="R622" i="1"/>
  <c r="R623" i="1"/>
  <c r="R624" i="1"/>
  <c r="R625" i="1"/>
  <c r="T625" i="1" s="1"/>
  <c r="R626" i="1"/>
  <c r="R627" i="1"/>
  <c r="S627" i="1" s="1"/>
  <c r="R628" i="1"/>
  <c r="S628" i="1" s="1"/>
  <c r="R629" i="1"/>
  <c r="S629" i="1" s="1"/>
  <c r="R630" i="1"/>
  <c r="S630" i="1" s="1"/>
  <c r="R631" i="1"/>
  <c r="R632" i="1"/>
  <c r="S632" i="1" s="1"/>
  <c r="R633" i="1"/>
  <c r="R634" i="1"/>
  <c r="S634" i="1" s="1"/>
  <c r="R635" i="1"/>
  <c r="S635" i="1" s="1"/>
  <c r="R636" i="1"/>
  <c r="R637" i="1"/>
  <c r="R638" i="1"/>
  <c r="R639" i="1"/>
  <c r="R640" i="1"/>
  <c r="R641" i="1"/>
  <c r="T641" i="1" s="1"/>
  <c r="R642" i="1"/>
  <c r="R643" i="1"/>
  <c r="S643" i="1" s="1"/>
  <c r="R644" i="1"/>
  <c r="S644" i="1" s="1"/>
  <c r="R645" i="1"/>
  <c r="S645" i="1" s="1"/>
  <c r="R646" i="1"/>
  <c r="S646" i="1" s="1"/>
  <c r="R647" i="1"/>
  <c r="S647" i="1" s="1"/>
  <c r="R648" i="1"/>
  <c r="S648" i="1" s="1"/>
  <c r="R649" i="1"/>
  <c r="S649" i="1" s="1"/>
  <c r="R650" i="1"/>
  <c r="S650" i="1" s="1"/>
  <c r="R651" i="1"/>
  <c r="S651" i="1" s="1"/>
  <c r="R652" i="1"/>
  <c r="R653" i="1"/>
  <c r="R654" i="1"/>
  <c r="R655" i="1"/>
  <c r="R656" i="1"/>
  <c r="R657" i="1"/>
  <c r="T657" i="1" s="1"/>
  <c r="R658" i="1"/>
  <c r="R659" i="1"/>
  <c r="S659" i="1" s="1"/>
  <c r="R660" i="1"/>
  <c r="S660" i="1" s="1"/>
  <c r="R661" i="1"/>
  <c r="S661" i="1" s="1"/>
  <c r="R662" i="1"/>
  <c r="S662" i="1" s="1"/>
  <c r="R663" i="1"/>
  <c r="R664" i="1"/>
  <c r="R665" i="1"/>
  <c r="S665" i="1" s="1"/>
  <c r="R666" i="1"/>
  <c r="S666" i="1" s="1"/>
  <c r="R667" i="1"/>
  <c r="S667" i="1" s="1"/>
  <c r="R668" i="1"/>
  <c r="R669" i="1"/>
  <c r="T669" i="1" s="1"/>
  <c r="R670" i="1"/>
  <c r="T670" i="1" s="1"/>
  <c r="R671" i="1"/>
  <c r="R672" i="1"/>
  <c r="R673" i="1"/>
  <c r="T673" i="1" s="1"/>
  <c r="R674" i="1"/>
  <c r="R675" i="1"/>
  <c r="S675" i="1" s="1"/>
  <c r="R676" i="1"/>
  <c r="S676" i="1" s="1"/>
  <c r="R677" i="1"/>
  <c r="S677" i="1" s="1"/>
  <c r="R678" i="1"/>
  <c r="S678" i="1" s="1"/>
  <c r="R679" i="1"/>
  <c r="S679" i="1" s="1"/>
  <c r="R680" i="1"/>
  <c r="S680" i="1" s="1"/>
  <c r="R681" i="1"/>
  <c r="S681" i="1" s="1"/>
  <c r="R682" i="1"/>
  <c r="S682" i="1" s="1"/>
  <c r="R683" i="1"/>
  <c r="S683" i="1" s="1"/>
  <c r="R684" i="1"/>
  <c r="R685" i="1"/>
  <c r="R686" i="1"/>
  <c r="T686" i="1" s="1"/>
  <c r="R687" i="1"/>
  <c r="R688" i="1"/>
  <c r="R689" i="1"/>
  <c r="T689" i="1" s="1"/>
  <c r="R690" i="1"/>
  <c r="R691" i="1"/>
  <c r="S691" i="1" s="1"/>
  <c r="R692" i="1"/>
  <c r="S692" i="1" s="1"/>
  <c r="R693" i="1"/>
  <c r="S693" i="1" s="1"/>
  <c r="R694" i="1"/>
  <c r="S694" i="1" s="1"/>
  <c r="R695" i="1"/>
  <c r="R696" i="1"/>
  <c r="S696" i="1" s="1"/>
  <c r="R697" i="1"/>
  <c r="S697" i="1" s="1"/>
  <c r="R698" i="1"/>
  <c r="S698" i="1" s="1"/>
  <c r="R699" i="1"/>
  <c r="S699" i="1" s="1"/>
  <c r="R700" i="1"/>
  <c r="R701" i="1"/>
  <c r="R702" i="1"/>
  <c r="T702" i="1" s="1"/>
  <c r="R703" i="1"/>
  <c r="R704" i="1"/>
  <c r="R705" i="1"/>
  <c r="T705" i="1" s="1"/>
  <c r="R706" i="1"/>
  <c r="R707" i="1"/>
  <c r="S707" i="1" s="1"/>
  <c r="R708" i="1"/>
  <c r="S708" i="1" s="1"/>
  <c r="R709" i="1"/>
  <c r="S709" i="1" s="1"/>
  <c r="R710" i="1"/>
  <c r="S710" i="1" s="1"/>
  <c r="R711" i="1"/>
  <c r="R712" i="1"/>
  <c r="S712" i="1" s="1"/>
  <c r="R713" i="1"/>
  <c r="S713" i="1" s="1"/>
  <c r="R714" i="1"/>
  <c r="S714" i="1" s="1"/>
  <c r="R715" i="1"/>
  <c r="S715" i="1" s="1"/>
  <c r="R716" i="1"/>
  <c r="R717" i="1"/>
  <c r="R718" i="1"/>
  <c r="T718" i="1" s="1"/>
  <c r="R719" i="1"/>
  <c r="R720" i="1"/>
  <c r="T720" i="1" s="1"/>
  <c r="R721" i="1"/>
  <c r="T721" i="1" s="1"/>
  <c r="R722" i="1"/>
  <c r="R723" i="1"/>
  <c r="S723" i="1" s="1"/>
  <c r="R724" i="1"/>
  <c r="S724" i="1" s="1"/>
  <c r="R725" i="1"/>
  <c r="S725" i="1" s="1"/>
  <c r="R726" i="1"/>
  <c r="S726" i="1" s="1"/>
  <c r="R727" i="1"/>
  <c r="R728" i="1"/>
  <c r="S728" i="1" s="1"/>
  <c r="R729" i="1"/>
  <c r="S729" i="1" s="1"/>
  <c r="R730" i="1"/>
  <c r="S730" i="1" s="1"/>
  <c r="R731" i="1"/>
  <c r="S731" i="1" s="1"/>
  <c r="R732" i="1"/>
  <c r="R733" i="1"/>
  <c r="R734" i="1"/>
  <c r="T734" i="1" s="1"/>
  <c r="R735" i="1"/>
  <c r="R736" i="1"/>
  <c r="T736" i="1" s="1"/>
  <c r="R737" i="1"/>
  <c r="T737" i="1" s="1"/>
  <c r="R738" i="1"/>
  <c r="R739" i="1"/>
  <c r="S739" i="1" s="1"/>
  <c r="R740" i="1"/>
  <c r="S740" i="1" s="1"/>
  <c r="R741" i="1"/>
  <c r="S741" i="1" s="1"/>
  <c r="R742" i="1"/>
  <c r="S742" i="1" s="1"/>
  <c r="R743" i="1"/>
  <c r="R744" i="1"/>
  <c r="S744" i="1" s="1"/>
  <c r="R745" i="1"/>
  <c r="S745" i="1" s="1"/>
  <c r="R746" i="1"/>
  <c r="S746" i="1" s="1"/>
  <c r="R747" i="1"/>
  <c r="S747" i="1" s="1"/>
  <c r="R748" i="1"/>
  <c r="R749" i="1"/>
  <c r="R750" i="1"/>
  <c r="T750" i="1" s="1"/>
  <c r="R751" i="1"/>
  <c r="R752" i="1"/>
  <c r="T752" i="1" s="1"/>
  <c r="R753" i="1"/>
  <c r="T753" i="1" s="1"/>
  <c r="R754" i="1"/>
  <c r="R755" i="1"/>
  <c r="S755" i="1" s="1"/>
  <c r="R756" i="1"/>
  <c r="S756" i="1" s="1"/>
  <c r="R757" i="1"/>
  <c r="S757" i="1" s="1"/>
  <c r="R758" i="1"/>
  <c r="S758" i="1" s="1"/>
  <c r="R759" i="1"/>
  <c r="R760" i="1"/>
  <c r="S760" i="1" s="1"/>
  <c r="R761" i="1"/>
  <c r="S761" i="1" s="1"/>
  <c r="R762" i="1"/>
  <c r="S762" i="1" s="1"/>
  <c r="R763" i="1"/>
  <c r="S763" i="1" s="1"/>
  <c r="R764" i="1"/>
  <c r="R765" i="1"/>
  <c r="R766" i="1"/>
  <c r="T766" i="1" s="1"/>
  <c r="R767" i="1"/>
  <c r="R768" i="1"/>
  <c r="T768" i="1" s="1"/>
  <c r="R769" i="1"/>
  <c r="T769" i="1" s="1"/>
  <c r="R770" i="1"/>
  <c r="R771" i="1"/>
  <c r="S771" i="1" s="1"/>
  <c r="R772" i="1"/>
  <c r="S772" i="1" s="1"/>
  <c r="R773" i="1"/>
  <c r="S773" i="1" s="1"/>
  <c r="R774" i="1"/>
  <c r="S774" i="1" s="1"/>
  <c r="R775" i="1"/>
  <c r="S775" i="1" s="1"/>
  <c r="R776" i="1"/>
  <c r="S776" i="1" s="1"/>
  <c r="R777" i="1"/>
  <c r="S777" i="1" s="1"/>
  <c r="R778" i="1"/>
  <c r="S778" i="1" s="1"/>
  <c r="R779" i="1"/>
  <c r="R780" i="1"/>
  <c r="R781" i="1"/>
  <c r="R782" i="1"/>
  <c r="T782" i="1" s="1"/>
  <c r="R783" i="1"/>
  <c r="R784" i="1"/>
  <c r="T784" i="1" s="1"/>
  <c r="R785" i="1"/>
  <c r="T785" i="1" s="1"/>
  <c r="R786" i="1"/>
  <c r="R787" i="1"/>
  <c r="S787" i="1" s="1"/>
  <c r="R788" i="1"/>
  <c r="S788" i="1" s="1"/>
  <c r="R789" i="1"/>
  <c r="S789" i="1" s="1"/>
  <c r="R790" i="1"/>
  <c r="S790" i="1" s="1"/>
  <c r="R791" i="1"/>
  <c r="S791" i="1" s="1"/>
  <c r="R792" i="1"/>
  <c r="S792" i="1" s="1"/>
  <c r="R793" i="1"/>
  <c r="S793" i="1" s="1"/>
  <c r="R794" i="1"/>
  <c r="S794" i="1" s="1"/>
  <c r="R795" i="1"/>
  <c r="S795" i="1" s="1"/>
  <c r="R796" i="1"/>
  <c r="R797" i="1"/>
  <c r="R798" i="1"/>
  <c r="T798" i="1" s="1"/>
  <c r="R799" i="1"/>
  <c r="R800" i="1"/>
  <c r="T800" i="1" s="1"/>
  <c r="R801" i="1"/>
  <c r="T801" i="1" s="1"/>
  <c r="R802" i="1"/>
  <c r="R803" i="1"/>
  <c r="S803" i="1" s="1"/>
  <c r="R804" i="1"/>
  <c r="S804" i="1" s="1"/>
  <c r="R805" i="1"/>
  <c r="S805" i="1" s="1"/>
  <c r="R806" i="1"/>
  <c r="S806" i="1" s="1"/>
  <c r="R807" i="1"/>
  <c r="R808" i="1"/>
  <c r="S808" i="1" s="1"/>
  <c r="R809" i="1"/>
  <c r="S809" i="1" s="1"/>
  <c r="R810" i="1"/>
  <c r="R811" i="1"/>
  <c r="R812" i="1"/>
  <c r="R813" i="1"/>
  <c r="R814" i="1"/>
  <c r="T814" i="1" s="1"/>
  <c r="R815" i="1"/>
  <c r="R816" i="1"/>
  <c r="T816" i="1" s="1"/>
  <c r="R817" i="1"/>
  <c r="T817" i="1" s="1"/>
  <c r="R818" i="1"/>
  <c r="R819" i="1"/>
  <c r="S819" i="1" s="1"/>
  <c r="R820" i="1"/>
  <c r="S820" i="1" s="1"/>
  <c r="R821" i="1"/>
  <c r="S821" i="1" s="1"/>
  <c r="R822" i="1"/>
  <c r="S822" i="1" s="1"/>
  <c r="R823" i="1"/>
  <c r="S823" i="1" s="1"/>
  <c r="R824" i="1"/>
  <c r="S824" i="1" s="1"/>
  <c r="R825" i="1"/>
  <c r="S825" i="1" s="1"/>
  <c r="R826" i="1"/>
  <c r="S826" i="1" s="1"/>
  <c r="R827" i="1"/>
  <c r="S827" i="1" s="1"/>
  <c r="R828" i="1"/>
  <c r="R829" i="1"/>
  <c r="T829" i="1" s="1"/>
  <c r="R830" i="1"/>
  <c r="T830" i="1" s="1"/>
  <c r="R831" i="1"/>
  <c r="R832" i="1"/>
  <c r="T832" i="1" s="1"/>
  <c r="R833" i="1"/>
  <c r="T833" i="1" s="1"/>
  <c r="R834" i="1"/>
  <c r="R835" i="1"/>
  <c r="S835" i="1" s="1"/>
  <c r="R836" i="1"/>
  <c r="S836" i="1" s="1"/>
  <c r="R837" i="1"/>
  <c r="S837" i="1" s="1"/>
  <c r="R838" i="1"/>
  <c r="S838" i="1" s="1"/>
  <c r="R839" i="1"/>
  <c r="R840" i="1"/>
  <c r="S840" i="1" s="1"/>
  <c r="R841" i="1"/>
  <c r="R842" i="1"/>
  <c r="R843" i="1"/>
  <c r="R844" i="1"/>
  <c r="R845" i="1"/>
  <c r="R846" i="1"/>
  <c r="T846" i="1" s="1"/>
  <c r="R847" i="1"/>
  <c r="R848" i="1"/>
  <c r="T848" i="1" s="1"/>
  <c r="R849" i="1"/>
  <c r="T849" i="1" s="1"/>
  <c r="R850" i="1"/>
  <c r="R851" i="1"/>
  <c r="S851" i="1" s="1"/>
  <c r="R852" i="1"/>
  <c r="S852" i="1" s="1"/>
  <c r="R853" i="1"/>
  <c r="S853" i="1" s="1"/>
  <c r="R854" i="1"/>
  <c r="S854" i="1" s="1"/>
  <c r="R855" i="1"/>
  <c r="R856" i="1"/>
  <c r="S856" i="1" s="1"/>
  <c r="R857" i="1"/>
  <c r="S857" i="1" s="1"/>
  <c r="R858" i="1"/>
  <c r="S858" i="1" s="1"/>
  <c r="R859" i="1"/>
  <c r="S859" i="1" s="1"/>
  <c r="R860" i="1"/>
  <c r="R861" i="1"/>
  <c r="R862" i="1"/>
  <c r="T862" i="1" s="1"/>
  <c r="R863" i="1"/>
  <c r="R864" i="1"/>
  <c r="T864" i="1" s="1"/>
  <c r="R865" i="1"/>
  <c r="T865" i="1" s="1"/>
  <c r="R866" i="1"/>
  <c r="R867" i="1"/>
  <c r="S867" i="1" s="1"/>
  <c r="R868" i="1"/>
  <c r="S868" i="1" s="1"/>
  <c r="R869" i="1"/>
  <c r="S869" i="1" s="1"/>
  <c r="R870" i="1"/>
  <c r="S870" i="1" s="1"/>
  <c r="R871" i="1"/>
  <c r="R872" i="1"/>
  <c r="S872" i="1" s="1"/>
  <c r="R873" i="1"/>
  <c r="R874" i="1"/>
  <c r="R875" i="1"/>
  <c r="R876" i="1"/>
  <c r="R877" i="1"/>
  <c r="R878" i="1"/>
  <c r="T878" i="1" s="1"/>
  <c r="R879" i="1"/>
  <c r="T879" i="1" s="1"/>
  <c r="R880" i="1"/>
  <c r="T880" i="1" s="1"/>
  <c r="R881" i="1"/>
  <c r="R882" i="1"/>
  <c r="R883" i="1"/>
  <c r="S883" i="1" s="1"/>
  <c r="R884" i="1"/>
  <c r="S884" i="1" s="1"/>
  <c r="R885" i="1"/>
  <c r="S885" i="1" s="1"/>
  <c r="R886" i="1"/>
  <c r="S886" i="1" s="1"/>
  <c r="R887" i="1"/>
  <c r="R888" i="1"/>
  <c r="S888" i="1" s="1"/>
  <c r="R889" i="1"/>
  <c r="S889" i="1" s="1"/>
  <c r="R890" i="1"/>
  <c r="S890" i="1" s="1"/>
  <c r="R891" i="1"/>
  <c r="S891" i="1" s="1"/>
  <c r="R892" i="1"/>
  <c r="R893" i="1"/>
  <c r="R894" i="1"/>
  <c r="T894" i="1" s="1"/>
  <c r="R895" i="1"/>
  <c r="T895" i="1" s="1"/>
  <c r="R896" i="1"/>
  <c r="T896" i="1" s="1"/>
  <c r="R897" i="1"/>
  <c r="R898" i="1"/>
  <c r="R899" i="1"/>
  <c r="S899" i="1" s="1"/>
  <c r="R900" i="1"/>
  <c r="S900" i="1" s="1"/>
  <c r="R901" i="1"/>
  <c r="S901" i="1" s="1"/>
  <c r="R902" i="1"/>
  <c r="S902" i="1" s="1"/>
  <c r="R903" i="1"/>
  <c r="S903" i="1" s="1"/>
  <c r="R904" i="1"/>
  <c r="R905" i="1"/>
  <c r="R906" i="1"/>
  <c r="R907" i="1"/>
  <c r="R908" i="1"/>
  <c r="R909" i="1"/>
  <c r="R910" i="1"/>
  <c r="T910" i="1" s="1"/>
  <c r="R911" i="1"/>
  <c r="T911" i="1" s="1"/>
  <c r="R912" i="1"/>
  <c r="T912" i="1" s="1"/>
  <c r="R913" i="1"/>
  <c r="T913" i="1" s="1"/>
  <c r="R914" i="1"/>
  <c r="R915" i="1"/>
  <c r="S915" i="1" s="1"/>
  <c r="R916" i="1"/>
  <c r="S916" i="1" s="1"/>
  <c r="R917" i="1"/>
  <c r="S917" i="1" s="1"/>
  <c r="R918" i="1"/>
  <c r="S918" i="1" s="1"/>
  <c r="R919" i="1"/>
  <c r="R920" i="1"/>
  <c r="S920" i="1" s="1"/>
  <c r="R921" i="1"/>
  <c r="S921" i="1" s="1"/>
  <c r="R922" i="1"/>
  <c r="S922" i="1" s="1"/>
  <c r="R923" i="1"/>
  <c r="S923" i="1" s="1"/>
  <c r="R924" i="1"/>
  <c r="R925" i="1"/>
  <c r="R926" i="1"/>
  <c r="T926" i="1" s="1"/>
  <c r="R927" i="1"/>
  <c r="T927" i="1" s="1"/>
  <c r="R928" i="1"/>
  <c r="T928" i="1" s="1"/>
  <c r="R929" i="1"/>
  <c r="R930" i="1"/>
  <c r="R931" i="1"/>
  <c r="S931" i="1" s="1"/>
  <c r="R932" i="1"/>
  <c r="S932" i="1" s="1"/>
  <c r="R933" i="1"/>
  <c r="S933" i="1" s="1"/>
  <c r="R934" i="1"/>
  <c r="S934" i="1" s="1"/>
  <c r="R935" i="1"/>
  <c r="S935" i="1" s="1"/>
  <c r="R936" i="1"/>
  <c r="R937" i="1"/>
  <c r="R938" i="1"/>
  <c r="R939" i="1"/>
  <c r="S939" i="1" s="1"/>
  <c r="R940" i="1"/>
  <c r="R941" i="1"/>
  <c r="R942" i="1"/>
  <c r="T942" i="1" s="1"/>
  <c r="R943" i="1"/>
  <c r="T943" i="1" s="1"/>
  <c r="R944" i="1"/>
  <c r="T944" i="1" s="1"/>
  <c r="R945" i="1"/>
  <c r="R946" i="1"/>
  <c r="R947" i="1"/>
  <c r="S947" i="1" s="1"/>
  <c r="R948" i="1"/>
  <c r="S948" i="1" s="1"/>
  <c r="R949" i="1"/>
  <c r="S949" i="1" s="1"/>
  <c r="R950" i="1"/>
  <c r="S950" i="1" s="1"/>
  <c r="R951" i="1"/>
  <c r="R952" i="1"/>
  <c r="S952" i="1" s="1"/>
  <c r="R953" i="1"/>
  <c r="S953" i="1" s="1"/>
  <c r="R954" i="1"/>
  <c r="S954" i="1" s="1"/>
  <c r="R955" i="1"/>
  <c r="S955" i="1" s="1"/>
  <c r="R956" i="1"/>
  <c r="R957" i="1"/>
  <c r="R958" i="1"/>
  <c r="T958" i="1" s="1"/>
  <c r="R959" i="1"/>
  <c r="T959" i="1" s="1"/>
  <c r="R960" i="1"/>
  <c r="T960" i="1" s="1"/>
  <c r="R961" i="1"/>
  <c r="T961" i="1" s="1"/>
  <c r="R962" i="1"/>
  <c r="R963" i="1"/>
  <c r="S963" i="1" s="1"/>
  <c r="R964" i="1"/>
  <c r="S964" i="1" s="1"/>
  <c r="R965" i="1"/>
  <c r="S965" i="1" s="1"/>
  <c r="R966" i="1"/>
  <c r="S966" i="1" s="1"/>
  <c r="R967" i="1"/>
  <c r="R968" i="1"/>
  <c r="R969" i="1"/>
  <c r="R970" i="1"/>
  <c r="R971" i="1"/>
  <c r="S971" i="1" s="1"/>
  <c r="R972" i="1"/>
  <c r="R973" i="1"/>
  <c r="R974" i="1"/>
  <c r="T974" i="1" s="1"/>
  <c r="R975" i="1"/>
  <c r="T975" i="1" s="1"/>
  <c r="R976" i="1"/>
  <c r="T976" i="1" s="1"/>
  <c r="R977" i="1"/>
  <c r="R978" i="1"/>
  <c r="R979" i="1"/>
  <c r="S979" i="1" s="1"/>
  <c r="R980" i="1"/>
  <c r="S980" i="1" s="1"/>
  <c r="R981" i="1"/>
  <c r="S981" i="1" s="1"/>
  <c r="R982" i="1"/>
  <c r="S982" i="1" s="1"/>
  <c r="R983" i="1"/>
  <c r="R984" i="1"/>
  <c r="S984" i="1" s="1"/>
  <c r="R985" i="1"/>
  <c r="S985" i="1" s="1"/>
  <c r="R986" i="1"/>
  <c r="S986" i="1" s="1"/>
  <c r="R987" i="1"/>
  <c r="S987" i="1" s="1"/>
  <c r="R988" i="1"/>
  <c r="R989" i="1"/>
  <c r="R990" i="1"/>
  <c r="T990" i="1" s="1"/>
  <c r="R991" i="1"/>
  <c r="T991" i="1" s="1"/>
  <c r="R992" i="1"/>
  <c r="T992" i="1" s="1"/>
  <c r="R993" i="1"/>
  <c r="T993" i="1" s="1"/>
  <c r="R994" i="1"/>
  <c r="R995" i="1"/>
  <c r="S995" i="1" s="1"/>
  <c r="R996" i="1"/>
  <c r="S996" i="1" s="1"/>
  <c r="R997" i="1"/>
  <c r="S997" i="1" s="1"/>
  <c r="R998" i="1"/>
  <c r="S998" i="1" s="1"/>
  <c r="R999" i="1"/>
  <c r="R1000" i="1"/>
  <c r="R1001" i="1"/>
  <c r="R2" i="1"/>
  <c r="S2" i="1" s="1"/>
  <c r="O3" i="1"/>
  <c r="O4" i="1"/>
  <c r="P4" i="1" s="1"/>
  <c r="O5" i="1"/>
  <c r="P5" i="1" s="1"/>
  <c r="O6" i="1"/>
  <c r="O7" i="1"/>
  <c r="Q7" i="1" s="1"/>
  <c r="O8" i="1"/>
  <c r="Q8" i="1" s="1"/>
  <c r="O9" i="1"/>
  <c r="Q9" i="1" s="1"/>
  <c r="O10" i="1"/>
  <c r="Q10" i="1" s="1"/>
  <c r="O11" i="1"/>
  <c r="O12" i="1"/>
  <c r="P12" i="1" s="1"/>
  <c r="O13" i="1"/>
  <c r="P13" i="1" s="1"/>
  <c r="O14" i="1"/>
  <c r="O15" i="1"/>
  <c r="P15" i="1" s="1"/>
  <c r="O16" i="1"/>
  <c r="P16" i="1" s="1"/>
  <c r="O17" i="1"/>
  <c r="P17" i="1" s="1"/>
  <c r="O18" i="1"/>
  <c r="O19" i="1"/>
  <c r="P19" i="1" s="1"/>
  <c r="O20" i="1"/>
  <c r="P20" i="1" s="1"/>
  <c r="O21" i="1"/>
  <c r="P21" i="1" s="1"/>
  <c r="O22" i="1"/>
  <c r="P22" i="1" s="1"/>
  <c r="O23" i="1"/>
  <c r="Q23" i="1" s="1"/>
  <c r="O24" i="1"/>
  <c r="Q24" i="1" s="1"/>
  <c r="O25" i="1"/>
  <c r="O26" i="1"/>
  <c r="Q26" i="1" s="1"/>
  <c r="O27" i="1"/>
  <c r="O28" i="1"/>
  <c r="P28" i="1" s="1"/>
  <c r="O29" i="1"/>
  <c r="P29" i="1" s="1"/>
  <c r="O30" i="1"/>
  <c r="P30" i="1" s="1"/>
  <c r="O31" i="1"/>
  <c r="O32" i="1"/>
  <c r="O33" i="1"/>
  <c r="O34" i="1"/>
  <c r="P34" i="1" s="1"/>
  <c r="O35" i="1"/>
  <c r="P35" i="1" s="1"/>
  <c r="O36" i="1"/>
  <c r="P36" i="1" s="1"/>
  <c r="O37" i="1"/>
  <c r="P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O44" i="1"/>
  <c r="P44" i="1" s="1"/>
  <c r="O45" i="1"/>
  <c r="P45" i="1" s="1"/>
  <c r="O46" i="1"/>
  <c r="P46" i="1" s="1"/>
  <c r="O47" i="1"/>
  <c r="O48" i="1"/>
  <c r="P48" i="1" s="1"/>
  <c r="O49" i="1"/>
  <c r="P49" i="1" s="1"/>
  <c r="O50" i="1"/>
  <c r="O51" i="1"/>
  <c r="P51" i="1" s="1"/>
  <c r="O52" i="1"/>
  <c r="P52" i="1" s="1"/>
  <c r="O53" i="1"/>
  <c r="P53" i="1" s="1"/>
  <c r="O54" i="1"/>
  <c r="O55" i="1"/>
  <c r="O56" i="1"/>
  <c r="P56" i="1" s="1"/>
  <c r="O57" i="1"/>
  <c r="O58" i="1"/>
  <c r="O59" i="1"/>
  <c r="O60" i="1"/>
  <c r="P60" i="1" s="1"/>
  <c r="O61" i="1"/>
  <c r="O62" i="1"/>
  <c r="P62" i="1" s="1"/>
  <c r="O63" i="1"/>
  <c r="O64" i="1"/>
  <c r="P64" i="1" s="1"/>
  <c r="O65" i="1"/>
  <c r="P65" i="1" s="1"/>
  <c r="O66" i="1"/>
  <c r="O67" i="1"/>
  <c r="P67" i="1" s="1"/>
  <c r="O68" i="1"/>
  <c r="P68" i="1" s="1"/>
  <c r="O69" i="1"/>
  <c r="P69" i="1" s="1"/>
  <c r="O70" i="1"/>
  <c r="P70" i="1" s="1"/>
  <c r="O71" i="1"/>
  <c r="Q71" i="1" s="1"/>
  <c r="O72" i="1"/>
  <c r="Q72" i="1" s="1"/>
  <c r="O73" i="1"/>
  <c r="O74" i="1"/>
  <c r="O75" i="1"/>
  <c r="O76" i="1"/>
  <c r="P76" i="1" s="1"/>
  <c r="O77" i="1"/>
  <c r="P77" i="1" s="1"/>
  <c r="O78" i="1"/>
  <c r="P78" i="1" s="1"/>
  <c r="O79" i="1"/>
  <c r="O80" i="1"/>
  <c r="P80" i="1" s="1"/>
  <c r="O81" i="1"/>
  <c r="P81" i="1" s="1"/>
  <c r="O82" i="1"/>
  <c r="O83" i="1"/>
  <c r="P83" i="1" s="1"/>
  <c r="O84" i="1"/>
  <c r="P84" i="1" s="1"/>
  <c r="O85" i="1"/>
  <c r="O86" i="1"/>
  <c r="Q86" i="1" s="1"/>
  <c r="O87" i="1"/>
  <c r="Q87" i="1" s="1"/>
  <c r="O88" i="1"/>
  <c r="Q88" i="1" s="1"/>
  <c r="O89" i="1"/>
  <c r="Q89" i="1" s="1"/>
  <c r="O90" i="1"/>
  <c r="Q90" i="1" s="1"/>
  <c r="O91" i="1"/>
  <c r="O92" i="1"/>
  <c r="P92" i="1" s="1"/>
  <c r="O93" i="1"/>
  <c r="O94" i="1"/>
  <c r="P94" i="1" s="1"/>
  <c r="O95" i="1"/>
  <c r="O96" i="1"/>
  <c r="O97" i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O106" i="1"/>
  <c r="O107" i="1"/>
  <c r="O108" i="1"/>
  <c r="P108" i="1" s="1"/>
  <c r="O109" i="1"/>
  <c r="P109" i="1" s="1"/>
  <c r="O110" i="1"/>
  <c r="P110" i="1" s="1"/>
  <c r="O111" i="1"/>
  <c r="O112" i="1"/>
  <c r="P112" i="1" s="1"/>
  <c r="O113" i="1"/>
  <c r="P113" i="1" s="1"/>
  <c r="O114" i="1"/>
  <c r="O115" i="1"/>
  <c r="P115" i="1" s="1"/>
  <c r="O116" i="1"/>
  <c r="O117" i="1"/>
  <c r="O118" i="1"/>
  <c r="P118" i="1" s="1"/>
  <c r="O119" i="1"/>
  <c r="Q119" i="1" s="1"/>
  <c r="O120" i="1"/>
  <c r="Q120" i="1" s="1"/>
  <c r="O121" i="1"/>
  <c r="O122" i="1"/>
  <c r="Q122" i="1" s="1"/>
  <c r="O123" i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O131" i="1"/>
  <c r="P131" i="1" s="1"/>
  <c r="O132" i="1"/>
  <c r="P132" i="1" s="1"/>
  <c r="O133" i="1"/>
  <c r="O134" i="1"/>
  <c r="O135" i="1"/>
  <c r="Q135" i="1" s="1"/>
  <c r="O136" i="1"/>
  <c r="Q136" i="1" s="1"/>
  <c r="O137" i="1"/>
  <c r="P137" i="1" s="1"/>
  <c r="O138" i="1"/>
  <c r="O139" i="1"/>
  <c r="O140" i="1"/>
  <c r="P140" i="1" s="1"/>
  <c r="O141" i="1"/>
  <c r="P141" i="1" s="1"/>
  <c r="O142" i="1"/>
  <c r="O143" i="1"/>
  <c r="O144" i="1"/>
  <c r="P144" i="1" s="1"/>
  <c r="O145" i="1"/>
  <c r="P145" i="1" s="1"/>
  <c r="O146" i="1"/>
  <c r="O147" i="1"/>
  <c r="P147" i="1" s="1"/>
  <c r="O148" i="1"/>
  <c r="O149" i="1"/>
  <c r="O150" i="1"/>
  <c r="P150" i="1" s="1"/>
  <c r="O151" i="1"/>
  <c r="P151" i="1" s="1"/>
  <c r="O152" i="1"/>
  <c r="Q152" i="1" s="1"/>
  <c r="O153" i="1"/>
  <c r="O154" i="1"/>
  <c r="O155" i="1"/>
  <c r="O156" i="1"/>
  <c r="P156" i="1" s="1"/>
  <c r="O157" i="1"/>
  <c r="P157" i="1" s="1"/>
  <c r="O158" i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O169" i="1"/>
  <c r="Q169" i="1" s="1"/>
  <c r="O170" i="1"/>
  <c r="Q170" i="1" s="1"/>
  <c r="O171" i="1"/>
  <c r="O172" i="1"/>
  <c r="P172" i="1" s="1"/>
  <c r="O173" i="1"/>
  <c r="O174" i="1"/>
  <c r="O175" i="1"/>
  <c r="O176" i="1"/>
  <c r="O177" i="1"/>
  <c r="O178" i="1"/>
  <c r="O179" i="1"/>
  <c r="P179" i="1" s="1"/>
  <c r="O180" i="1"/>
  <c r="P180" i="1" s="1"/>
  <c r="O181" i="1"/>
  <c r="O182" i="1"/>
  <c r="O183" i="1"/>
  <c r="Q183" i="1" s="1"/>
  <c r="O184" i="1"/>
  <c r="Q184" i="1" s="1"/>
  <c r="O185" i="1"/>
  <c r="O186" i="1"/>
  <c r="O187" i="1"/>
  <c r="O188" i="1"/>
  <c r="P188" i="1" s="1"/>
  <c r="O189" i="1"/>
  <c r="P189" i="1" s="1"/>
  <c r="O190" i="1"/>
  <c r="P190" i="1" s="1"/>
  <c r="O191" i="1"/>
  <c r="O192" i="1"/>
  <c r="P192" i="1" s="1"/>
  <c r="O193" i="1"/>
  <c r="P193" i="1" s="1"/>
  <c r="O194" i="1"/>
  <c r="O195" i="1"/>
  <c r="P195" i="1" s="1"/>
  <c r="O196" i="1"/>
  <c r="P196" i="1" s="1"/>
  <c r="O197" i="1"/>
  <c r="O198" i="1"/>
  <c r="Q198" i="1" s="1"/>
  <c r="O199" i="1"/>
  <c r="Q199" i="1" s="1"/>
  <c r="O200" i="1"/>
  <c r="Q200" i="1" s="1"/>
  <c r="O201" i="1"/>
  <c r="O202" i="1"/>
  <c r="Q202" i="1" s="1"/>
  <c r="O203" i="1"/>
  <c r="O204" i="1"/>
  <c r="P204" i="1" s="1"/>
  <c r="O205" i="1"/>
  <c r="P205" i="1" s="1"/>
  <c r="O206" i="1"/>
  <c r="P206" i="1" s="1"/>
  <c r="O207" i="1"/>
  <c r="O208" i="1"/>
  <c r="O209" i="1"/>
  <c r="O210" i="1"/>
  <c r="O211" i="1"/>
  <c r="O212" i="1"/>
  <c r="O213" i="1"/>
  <c r="P213" i="1" s="1"/>
  <c r="O214" i="1"/>
  <c r="O215" i="1"/>
  <c r="O216" i="1"/>
  <c r="O217" i="1"/>
  <c r="O218" i="1"/>
  <c r="O219" i="1"/>
  <c r="O220" i="1"/>
  <c r="P220" i="1" s="1"/>
  <c r="O221" i="1"/>
  <c r="P221" i="1" s="1"/>
  <c r="O222" i="1"/>
  <c r="P222" i="1" s="1"/>
  <c r="O223" i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Q231" i="1" s="1"/>
  <c r="O232" i="1"/>
  <c r="Q232" i="1" s="1"/>
  <c r="O233" i="1"/>
  <c r="O234" i="1"/>
  <c r="O235" i="1"/>
  <c r="O236" i="1"/>
  <c r="P236" i="1" s="1"/>
  <c r="O237" i="1"/>
  <c r="O238" i="1"/>
  <c r="P238" i="1" s="1"/>
  <c r="O239" i="1"/>
  <c r="P239" i="1" s="1"/>
  <c r="O240" i="1"/>
  <c r="P240" i="1" s="1"/>
  <c r="O241" i="1"/>
  <c r="P241" i="1" s="1"/>
  <c r="O242" i="1"/>
  <c r="O243" i="1"/>
  <c r="P243" i="1" s="1"/>
  <c r="O244" i="1"/>
  <c r="P244" i="1" s="1"/>
  <c r="O245" i="1"/>
  <c r="O246" i="1"/>
  <c r="O247" i="1"/>
  <c r="Q247" i="1" s="1"/>
  <c r="O248" i="1"/>
  <c r="Q248" i="1" s="1"/>
  <c r="O249" i="1"/>
  <c r="Q249" i="1" s="1"/>
  <c r="O250" i="1"/>
  <c r="Q250" i="1" s="1"/>
  <c r="O251" i="1"/>
  <c r="O252" i="1"/>
  <c r="P252" i="1" s="1"/>
  <c r="O253" i="1"/>
  <c r="P253" i="1" s="1"/>
  <c r="O254" i="1"/>
  <c r="O255" i="1"/>
  <c r="O256" i="1"/>
  <c r="P256" i="1" s="1"/>
  <c r="O257" i="1"/>
  <c r="P257" i="1" s="1"/>
  <c r="O258" i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Q264" i="1" s="1"/>
  <c r="O265" i="1"/>
  <c r="O266" i="1"/>
  <c r="O267" i="1"/>
  <c r="O268" i="1"/>
  <c r="P268" i="1" s="1"/>
  <c r="O269" i="1"/>
  <c r="O270" i="1"/>
  <c r="O271" i="1"/>
  <c r="O272" i="1"/>
  <c r="P272" i="1" s="1"/>
  <c r="O273" i="1"/>
  <c r="P273" i="1" s="1"/>
  <c r="O274" i="1"/>
  <c r="O275" i="1"/>
  <c r="P275" i="1" s="1"/>
  <c r="O276" i="1"/>
  <c r="P276" i="1" s="1"/>
  <c r="O277" i="1"/>
  <c r="P277" i="1" s="1"/>
  <c r="O278" i="1"/>
  <c r="O279" i="1"/>
  <c r="Q279" i="1" s="1"/>
  <c r="O280" i="1"/>
  <c r="Q280" i="1" s="1"/>
  <c r="O281" i="1"/>
  <c r="Q281" i="1" s="1"/>
  <c r="O282" i="1"/>
  <c r="Q282" i="1" s="1"/>
  <c r="O283" i="1"/>
  <c r="O284" i="1"/>
  <c r="P284" i="1" s="1"/>
  <c r="O285" i="1"/>
  <c r="P285" i="1" s="1"/>
  <c r="O286" i="1"/>
  <c r="O287" i="1"/>
  <c r="P287" i="1" s="1"/>
  <c r="O288" i="1"/>
  <c r="P288" i="1" s="1"/>
  <c r="O289" i="1"/>
  <c r="P289" i="1" s="1"/>
  <c r="O290" i="1"/>
  <c r="P290" i="1" s="1"/>
  <c r="O291" i="1"/>
  <c r="O292" i="1"/>
  <c r="O293" i="1"/>
  <c r="P293" i="1" s="1"/>
  <c r="O294" i="1"/>
  <c r="P294" i="1" s="1"/>
  <c r="O295" i="1"/>
  <c r="Q295" i="1" s="1"/>
  <c r="O296" i="1"/>
  <c r="Q296" i="1" s="1"/>
  <c r="O297" i="1"/>
  <c r="O298" i="1"/>
  <c r="O299" i="1"/>
  <c r="O300" i="1"/>
  <c r="P300" i="1" s="1"/>
  <c r="O301" i="1"/>
  <c r="P301" i="1" s="1"/>
  <c r="O302" i="1"/>
  <c r="O303" i="1"/>
  <c r="O304" i="1"/>
  <c r="P304" i="1" s="1"/>
  <c r="O305" i="1"/>
  <c r="P305" i="1" s="1"/>
  <c r="O306" i="1"/>
  <c r="O307" i="1"/>
  <c r="P307" i="1" s="1"/>
  <c r="O308" i="1"/>
  <c r="P308" i="1" s="1"/>
  <c r="O309" i="1"/>
  <c r="P309" i="1" s="1"/>
  <c r="O310" i="1"/>
  <c r="Q310" i="1" s="1"/>
  <c r="O311" i="1"/>
  <c r="Q311" i="1" s="1"/>
  <c r="O312" i="1"/>
  <c r="Q312" i="1" s="1"/>
  <c r="O313" i="1"/>
  <c r="O314" i="1"/>
  <c r="O315" i="1"/>
  <c r="O316" i="1"/>
  <c r="P316" i="1" s="1"/>
  <c r="O317" i="1"/>
  <c r="P317" i="1" s="1"/>
  <c r="O318" i="1"/>
  <c r="O319" i="1"/>
  <c r="O320" i="1"/>
  <c r="P320" i="1" s="1"/>
  <c r="O321" i="1"/>
  <c r="P321" i="1" s="1"/>
  <c r="O322" i="1"/>
  <c r="O323" i="1"/>
  <c r="P323" i="1" s="1"/>
  <c r="O324" i="1"/>
  <c r="O325" i="1"/>
  <c r="O326" i="1"/>
  <c r="P326" i="1" s="1"/>
  <c r="O327" i="1"/>
  <c r="P327" i="1" s="1"/>
  <c r="O328" i="1"/>
  <c r="P328" i="1" s="1"/>
  <c r="O329" i="1"/>
  <c r="O330" i="1"/>
  <c r="Q330" i="1" s="1"/>
  <c r="O331" i="1"/>
  <c r="O332" i="1"/>
  <c r="P332" i="1" s="1"/>
  <c r="O333" i="1"/>
  <c r="P333" i="1" s="1"/>
  <c r="O334" i="1"/>
  <c r="O335" i="1"/>
  <c r="O336" i="1"/>
  <c r="O337" i="1"/>
  <c r="P337" i="1" s="1"/>
  <c r="O338" i="1"/>
  <c r="O339" i="1"/>
  <c r="P339" i="1" s="1"/>
  <c r="O340" i="1"/>
  <c r="P340" i="1" s="1"/>
  <c r="O341" i="1"/>
  <c r="P341" i="1" s="1"/>
  <c r="O342" i="1"/>
  <c r="O343" i="1"/>
  <c r="Q343" i="1" s="1"/>
  <c r="O344" i="1"/>
  <c r="Q344" i="1" s="1"/>
  <c r="O345" i="1"/>
  <c r="O346" i="1"/>
  <c r="O347" i="1"/>
  <c r="O348" i="1"/>
  <c r="P348" i="1" s="1"/>
  <c r="O349" i="1"/>
  <c r="P349" i="1" s="1"/>
  <c r="O350" i="1"/>
  <c r="O351" i="1"/>
  <c r="O352" i="1"/>
  <c r="P352" i="1" s="1"/>
  <c r="O353" i="1"/>
  <c r="P353" i="1" s="1"/>
  <c r="O354" i="1"/>
  <c r="Q354" i="1" s="1"/>
  <c r="O355" i="1"/>
  <c r="Q355" i="1" s="1"/>
  <c r="O356" i="1"/>
  <c r="P356" i="1" s="1"/>
  <c r="O357" i="1"/>
  <c r="Q357" i="1" s="1"/>
  <c r="O358" i="1"/>
  <c r="Q358" i="1" s="1"/>
  <c r="O359" i="1"/>
  <c r="Q359" i="1" s="1"/>
  <c r="O360" i="1"/>
  <c r="Q360" i="1" s="1"/>
  <c r="O361" i="1"/>
  <c r="O362" i="1"/>
  <c r="O363" i="1"/>
  <c r="O364" i="1"/>
  <c r="P364" i="1" s="1"/>
  <c r="O365" i="1"/>
  <c r="P365" i="1" s="1"/>
  <c r="O366" i="1"/>
  <c r="O367" i="1"/>
  <c r="O368" i="1"/>
  <c r="P368" i="1" s="1"/>
  <c r="O369" i="1"/>
  <c r="P369" i="1" s="1"/>
  <c r="O370" i="1"/>
  <c r="O371" i="1"/>
  <c r="P371" i="1" s="1"/>
  <c r="O372" i="1"/>
  <c r="P372" i="1" s="1"/>
  <c r="O373" i="1"/>
  <c r="P373" i="1" s="1"/>
  <c r="O374" i="1"/>
  <c r="O375" i="1"/>
  <c r="O376" i="1"/>
  <c r="O377" i="1"/>
  <c r="O378" i="1"/>
  <c r="O379" i="1"/>
  <c r="O380" i="1"/>
  <c r="P380" i="1" s="1"/>
  <c r="O381" i="1"/>
  <c r="P381" i="1" s="1"/>
  <c r="O382" i="1"/>
  <c r="P382" i="1" s="1"/>
  <c r="O383" i="1"/>
  <c r="O384" i="1"/>
  <c r="P384" i="1" s="1"/>
  <c r="O385" i="1"/>
  <c r="O386" i="1"/>
  <c r="O387" i="1"/>
  <c r="O388" i="1"/>
  <c r="P388" i="1" s="1"/>
  <c r="O389" i="1"/>
  <c r="O390" i="1"/>
  <c r="O391" i="1"/>
  <c r="Q391" i="1" s="1"/>
  <c r="O392" i="1"/>
  <c r="Q392" i="1" s="1"/>
  <c r="O393" i="1"/>
  <c r="O394" i="1"/>
  <c r="O395" i="1"/>
  <c r="O396" i="1"/>
  <c r="P396" i="1" s="1"/>
  <c r="O397" i="1"/>
  <c r="P397" i="1" s="1"/>
  <c r="O398" i="1"/>
  <c r="O399" i="1"/>
  <c r="P399" i="1" s="1"/>
  <c r="O400" i="1"/>
  <c r="P400" i="1" s="1"/>
  <c r="O401" i="1"/>
  <c r="P401" i="1" s="1"/>
  <c r="O402" i="1"/>
  <c r="O403" i="1"/>
  <c r="Q403" i="1" s="1"/>
  <c r="O404" i="1"/>
  <c r="P404" i="1" s="1"/>
  <c r="O405" i="1"/>
  <c r="O406" i="1"/>
  <c r="Q406" i="1" s="1"/>
  <c r="O407" i="1"/>
  <c r="Q407" i="1" s="1"/>
  <c r="O408" i="1"/>
  <c r="Q408" i="1" s="1"/>
  <c r="O409" i="1"/>
  <c r="O410" i="1"/>
  <c r="O411" i="1"/>
  <c r="O412" i="1"/>
  <c r="P412" i="1" s="1"/>
  <c r="O413" i="1"/>
  <c r="P413" i="1" s="1"/>
  <c r="O414" i="1"/>
  <c r="P414" i="1" s="1"/>
  <c r="O415" i="1"/>
  <c r="O416" i="1"/>
  <c r="P416" i="1" s="1"/>
  <c r="O417" i="1"/>
  <c r="P417" i="1" s="1"/>
  <c r="O418" i="1"/>
  <c r="O419" i="1"/>
  <c r="O420" i="1"/>
  <c r="P420" i="1" s="1"/>
  <c r="O421" i="1"/>
  <c r="O422" i="1"/>
  <c r="O423" i="1"/>
  <c r="Q423" i="1" s="1"/>
  <c r="O424" i="1"/>
  <c r="Q424" i="1" s="1"/>
  <c r="O425" i="1"/>
  <c r="O426" i="1"/>
  <c r="O427" i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O435" i="1"/>
  <c r="P435" i="1" s="1"/>
  <c r="O436" i="1"/>
  <c r="P436" i="1" s="1"/>
  <c r="O437" i="1"/>
  <c r="P437" i="1" s="1"/>
  <c r="O438" i="1"/>
  <c r="O439" i="1"/>
  <c r="Q439" i="1" s="1"/>
  <c r="O440" i="1"/>
  <c r="Q440" i="1" s="1"/>
  <c r="O441" i="1"/>
  <c r="O442" i="1"/>
  <c r="O443" i="1"/>
  <c r="O444" i="1"/>
  <c r="P444" i="1" s="1"/>
  <c r="O445" i="1"/>
  <c r="P445" i="1" s="1"/>
  <c r="O446" i="1"/>
  <c r="P446" i="1" s="1"/>
  <c r="O447" i="1"/>
  <c r="P447" i="1" s="1"/>
  <c r="O448" i="1"/>
  <c r="O449" i="1"/>
  <c r="O450" i="1"/>
  <c r="O451" i="1"/>
  <c r="P451" i="1" s="1"/>
  <c r="O452" i="1"/>
  <c r="O453" i="1"/>
  <c r="P453" i="1" s="1"/>
  <c r="O454" i="1"/>
  <c r="O455" i="1"/>
  <c r="Q455" i="1" s="1"/>
  <c r="O456" i="1"/>
  <c r="Q456" i="1" s="1"/>
  <c r="O457" i="1"/>
  <c r="O458" i="1"/>
  <c r="O459" i="1"/>
  <c r="O460" i="1"/>
  <c r="P460" i="1" s="1"/>
  <c r="O461" i="1"/>
  <c r="P461" i="1" s="1"/>
  <c r="O462" i="1"/>
  <c r="P462" i="1" s="1"/>
  <c r="O463" i="1"/>
  <c r="O464" i="1"/>
  <c r="P464" i="1" s="1"/>
  <c r="O465" i="1"/>
  <c r="P465" i="1" s="1"/>
  <c r="O466" i="1"/>
  <c r="O467" i="1"/>
  <c r="P467" i="1" s="1"/>
  <c r="O468" i="1"/>
  <c r="P468" i="1" s="1"/>
  <c r="O469" i="1"/>
  <c r="P469" i="1" s="1"/>
  <c r="O470" i="1"/>
  <c r="Q470" i="1" s="1"/>
  <c r="O471" i="1"/>
  <c r="Q471" i="1" s="1"/>
  <c r="O472" i="1"/>
  <c r="Q472" i="1" s="1"/>
  <c r="O473" i="1"/>
  <c r="O474" i="1"/>
  <c r="O475" i="1"/>
  <c r="O476" i="1"/>
  <c r="P476" i="1" s="1"/>
  <c r="O477" i="1"/>
  <c r="P477" i="1" s="1"/>
  <c r="O478" i="1"/>
  <c r="P478" i="1" s="1"/>
  <c r="O479" i="1"/>
  <c r="O480" i="1"/>
  <c r="P480" i="1" s="1"/>
  <c r="O481" i="1"/>
  <c r="O482" i="1"/>
  <c r="O483" i="1"/>
  <c r="Q483" i="1" s="1"/>
  <c r="O484" i="1"/>
  <c r="Q484" i="1" s="1"/>
  <c r="O485" i="1"/>
  <c r="O486" i="1"/>
  <c r="O487" i="1"/>
  <c r="O488" i="1"/>
  <c r="P488" i="1" s="1"/>
  <c r="O489" i="1"/>
  <c r="P489" i="1" s="1"/>
  <c r="O490" i="1"/>
  <c r="O491" i="1"/>
  <c r="O492" i="1"/>
  <c r="P492" i="1" s="1"/>
  <c r="O493" i="1"/>
  <c r="P493" i="1" s="1"/>
  <c r="O494" i="1"/>
  <c r="O495" i="1"/>
  <c r="O496" i="1"/>
  <c r="P496" i="1" s="1"/>
  <c r="O497" i="1"/>
  <c r="P497" i="1" s="1"/>
  <c r="O498" i="1"/>
  <c r="O499" i="1"/>
  <c r="P499" i="1" s="1"/>
  <c r="O500" i="1"/>
  <c r="P500" i="1" s="1"/>
  <c r="O501" i="1"/>
  <c r="P501" i="1" s="1"/>
  <c r="O502" i="1"/>
  <c r="O503" i="1"/>
  <c r="Q503" i="1" s="1"/>
  <c r="O504" i="1"/>
  <c r="Q504" i="1" s="1"/>
  <c r="O505" i="1"/>
  <c r="O506" i="1"/>
  <c r="O507" i="1"/>
  <c r="O508" i="1"/>
  <c r="P508" i="1" s="1"/>
  <c r="O509" i="1"/>
  <c r="O510" i="1"/>
  <c r="O511" i="1"/>
  <c r="O512" i="1"/>
  <c r="O513" i="1"/>
  <c r="P513" i="1" s="1"/>
  <c r="O514" i="1"/>
  <c r="O515" i="1"/>
  <c r="O516" i="1"/>
  <c r="P516" i="1" s="1"/>
  <c r="O517" i="1"/>
  <c r="O518" i="1"/>
  <c r="O519" i="1"/>
  <c r="Q519" i="1" s="1"/>
  <c r="O520" i="1"/>
  <c r="Q520" i="1" s="1"/>
  <c r="O521" i="1"/>
  <c r="O522" i="1"/>
  <c r="O523" i="1"/>
  <c r="O524" i="1"/>
  <c r="P524" i="1" s="1"/>
  <c r="O525" i="1"/>
  <c r="P525" i="1" s="1"/>
  <c r="O526" i="1"/>
  <c r="O527" i="1"/>
  <c r="O528" i="1"/>
  <c r="P528" i="1" s="1"/>
  <c r="O529" i="1"/>
  <c r="P529" i="1" s="1"/>
  <c r="O530" i="1"/>
  <c r="O531" i="1"/>
  <c r="O532" i="1"/>
  <c r="P532" i="1" s="1"/>
  <c r="O533" i="1"/>
  <c r="P533" i="1" s="1"/>
  <c r="O534" i="1"/>
  <c r="P534" i="1" s="1"/>
  <c r="O535" i="1"/>
  <c r="O536" i="1"/>
  <c r="P536" i="1" s="1"/>
  <c r="O537" i="1"/>
  <c r="O538" i="1"/>
  <c r="P538" i="1" s="1"/>
  <c r="O539" i="1"/>
  <c r="O540" i="1"/>
  <c r="P540" i="1" s="1"/>
  <c r="O541" i="1"/>
  <c r="O542" i="1"/>
  <c r="P542" i="1" s="1"/>
  <c r="O543" i="1"/>
  <c r="O544" i="1"/>
  <c r="P544" i="1" s="1"/>
  <c r="O545" i="1"/>
  <c r="O546" i="1"/>
  <c r="P546" i="1" s="1"/>
  <c r="O547" i="1"/>
  <c r="P547" i="1" s="1"/>
  <c r="O548" i="1"/>
  <c r="P548" i="1" s="1"/>
  <c r="O549" i="1"/>
  <c r="P549" i="1" s="1"/>
  <c r="O550" i="1"/>
  <c r="O551" i="1"/>
  <c r="Q551" i="1" s="1"/>
  <c r="O552" i="1"/>
  <c r="Q552" i="1" s="1"/>
  <c r="O553" i="1"/>
  <c r="O554" i="1"/>
  <c r="O555" i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O563" i="1"/>
  <c r="P563" i="1" s="1"/>
  <c r="O564" i="1"/>
  <c r="P564" i="1" s="1"/>
  <c r="O565" i="1"/>
  <c r="P565" i="1" s="1"/>
  <c r="O566" i="1"/>
  <c r="Q566" i="1" s="1"/>
  <c r="O567" i="1"/>
  <c r="Q567" i="1" s="1"/>
  <c r="O568" i="1"/>
  <c r="Q568" i="1" s="1"/>
  <c r="O569" i="1"/>
  <c r="O570" i="1"/>
  <c r="O571" i="1"/>
  <c r="O572" i="1"/>
  <c r="O573" i="1"/>
  <c r="P573" i="1" s="1"/>
  <c r="O574" i="1"/>
  <c r="O575" i="1"/>
  <c r="O576" i="1"/>
  <c r="O577" i="1"/>
  <c r="P577" i="1" s="1"/>
  <c r="O578" i="1"/>
  <c r="O579" i="1"/>
  <c r="P579" i="1" s="1"/>
  <c r="O580" i="1"/>
  <c r="P580" i="1" s="1"/>
  <c r="O581" i="1"/>
  <c r="P581" i="1" s="1"/>
  <c r="O582" i="1"/>
  <c r="P582" i="1" s="1"/>
  <c r="O583" i="1"/>
  <c r="Q583" i="1" s="1"/>
  <c r="O584" i="1"/>
  <c r="Q584" i="1" s="1"/>
  <c r="O585" i="1"/>
  <c r="O586" i="1"/>
  <c r="O587" i="1"/>
  <c r="O588" i="1"/>
  <c r="P588" i="1" s="1"/>
  <c r="O589" i="1"/>
  <c r="P589" i="1" s="1"/>
  <c r="O590" i="1"/>
  <c r="O591" i="1"/>
  <c r="P591" i="1" s="1"/>
  <c r="O592" i="1"/>
  <c r="P592" i="1" s="1"/>
  <c r="O593" i="1"/>
  <c r="P593" i="1" s="1"/>
  <c r="O594" i="1"/>
  <c r="O595" i="1"/>
  <c r="P595" i="1" s="1"/>
  <c r="O596" i="1"/>
  <c r="P596" i="1" s="1"/>
  <c r="O597" i="1"/>
  <c r="O598" i="1"/>
  <c r="O599" i="1"/>
  <c r="Q599" i="1" s="1"/>
  <c r="O600" i="1"/>
  <c r="Q600" i="1" s="1"/>
  <c r="O601" i="1"/>
  <c r="O602" i="1"/>
  <c r="O603" i="1"/>
  <c r="O604" i="1"/>
  <c r="P604" i="1" s="1"/>
  <c r="O605" i="1"/>
  <c r="O606" i="1"/>
  <c r="O607" i="1"/>
  <c r="P607" i="1" s="1"/>
  <c r="O608" i="1"/>
  <c r="P608" i="1" s="1"/>
  <c r="O609" i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Q615" i="1" s="1"/>
  <c r="O616" i="1"/>
  <c r="Q616" i="1" s="1"/>
  <c r="O617" i="1"/>
  <c r="O618" i="1"/>
  <c r="O619" i="1"/>
  <c r="O620" i="1"/>
  <c r="P620" i="1" s="1"/>
  <c r="O621" i="1"/>
  <c r="P621" i="1" s="1"/>
  <c r="O622" i="1"/>
  <c r="P622" i="1" s="1"/>
  <c r="O623" i="1"/>
  <c r="O624" i="1"/>
  <c r="P624" i="1" s="1"/>
  <c r="O625" i="1"/>
  <c r="P625" i="1" s="1"/>
  <c r="O626" i="1"/>
  <c r="O627" i="1"/>
  <c r="P627" i="1" s="1"/>
  <c r="O628" i="1"/>
  <c r="O629" i="1"/>
  <c r="O630" i="1"/>
  <c r="O631" i="1"/>
  <c r="Q631" i="1" s="1"/>
  <c r="O632" i="1"/>
  <c r="Q632" i="1" s="1"/>
  <c r="O633" i="1"/>
  <c r="O634" i="1"/>
  <c r="O635" i="1"/>
  <c r="O636" i="1"/>
  <c r="P636" i="1" s="1"/>
  <c r="O637" i="1"/>
  <c r="P637" i="1" s="1"/>
  <c r="O638" i="1"/>
  <c r="P638" i="1" s="1"/>
  <c r="O639" i="1"/>
  <c r="O640" i="1"/>
  <c r="P640" i="1" s="1"/>
  <c r="O641" i="1"/>
  <c r="P641" i="1" s="1"/>
  <c r="O642" i="1"/>
  <c r="O643" i="1"/>
  <c r="P643" i="1" s="1"/>
  <c r="O644" i="1"/>
  <c r="P644" i="1" s="1"/>
  <c r="O645" i="1"/>
  <c r="P645" i="1" s="1"/>
  <c r="O646" i="1"/>
  <c r="P646" i="1" s="1"/>
  <c r="O647" i="1"/>
  <c r="O648" i="1"/>
  <c r="O649" i="1"/>
  <c r="O650" i="1"/>
  <c r="O651" i="1"/>
  <c r="O652" i="1"/>
  <c r="P652" i="1" s="1"/>
  <c r="O653" i="1"/>
  <c r="P653" i="1" s="1"/>
  <c r="O654" i="1"/>
  <c r="O655" i="1"/>
  <c r="O656" i="1"/>
  <c r="O657" i="1"/>
  <c r="O658" i="1"/>
  <c r="O659" i="1"/>
  <c r="Q659" i="1" s="1"/>
  <c r="O660" i="1"/>
  <c r="P660" i="1" s="1"/>
  <c r="O661" i="1"/>
  <c r="O662" i="1"/>
  <c r="O663" i="1"/>
  <c r="Q663" i="1" s="1"/>
  <c r="O664" i="1"/>
  <c r="Q664" i="1" s="1"/>
  <c r="O665" i="1"/>
  <c r="O666" i="1"/>
  <c r="O667" i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O678" i="1"/>
  <c r="P678" i="1" s="1"/>
  <c r="O679" i="1"/>
  <c r="Q679" i="1" s="1"/>
  <c r="O680" i="1"/>
  <c r="Q680" i="1" s="1"/>
  <c r="O681" i="1"/>
  <c r="O682" i="1"/>
  <c r="O683" i="1"/>
  <c r="O684" i="1"/>
  <c r="P684" i="1" s="1"/>
  <c r="O685" i="1"/>
  <c r="P685" i="1" s="1"/>
  <c r="O686" i="1"/>
  <c r="O687" i="1"/>
  <c r="O688" i="1"/>
  <c r="P688" i="1" s="1"/>
  <c r="O689" i="1"/>
  <c r="P689" i="1" s="1"/>
  <c r="O690" i="1"/>
  <c r="O691" i="1"/>
  <c r="P691" i="1" s="1"/>
  <c r="O692" i="1"/>
  <c r="O693" i="1"/>
  <c r="Q693" i="1" s="1"/>
  <c r="O694" i="1"/>
  <c r="O695" i="1"/>
  <c r="O696" i="1"/>
  <c r="Q696" i="1" s="1"/>
  <c r="O697" i="1"/>
  <c r="P697" i="1" s="1"/>
  <c r="O698" i="1"/>
  <c r="O699" i="1"/>
  <c r="O700" i="1"/>
  <c r="P700" i="1" s="1"/>
  <c r="O701" i="1"/>
  <c r="P701" i="1" s="1"/>
  <c r="O702" i="1"/>
  <c r="O703" i="1"/>
  <c r="O704" i="1"/>
  <c r="P704" i="1" s="1"/>
  <c r="O705" i="1"/>
  <c r="P705" i="1" s="1"/>
  <c r="O706" i="1"/>
  <c r="O707" i="1"/>
  <c r="P707" i="1" s="1"/>
  <c r="O708" i="1"/>
  <c r="P708" i="1" s="1"/>
  <c r="O709" i="1"/>
  <c r="P709" i="1" s="1"/>
  <c r="O710" i="1"/>
  <c r="O711" i="1"/>
  <c r="Q711" i="1" s="1"/>
  <c r="O712" i="1"/>
  <c r="Q712" i="1" s="1"/>
  <c r="O713" i="1"/>
  <c r="O714" i="1"/>
  <c r="O715" i="1"/>
  <c r="O716" i="1"/>
  <c r="P716" i="1" s="1"/>
  <c r="O717" i="1"/>
  <c r="P717" i="1" s="1"/>
  <c r="O718" i="1"/>
  <c r="O719" i="1"/>
  <c r="P719" i="1" s="1"/>
  <c r="O720" i="1"/>
  <c r="P720" i="1" s="1"/>
  <c r="O721" i="1"/>
  <c r="O722" i="1"/>
  <c r="O723" i="1"/>
  <c r="P723" i="1" s="1"/>
  <c r="O724" i="1"/>
  <c r="O725" i="1"/>
  <c r="O726" i="1"/>
  <c r="P726" i="1" s="1"/>
  <c r="O727" i="1"/>
  <c r="Q727" i="1" s="1"/>
  <c r="O728" i="1"/>
  <c r="Q728" i="1" s="1"/>
  <c r="O729" i="1"/>
  <c r="O730" i="1"/>
  <c r="O731" i="1"/>
  <c r="O732" i="1"/>
  <c r="P732" i="1" s="1"/>
  <c r="O733" i="1"/>
  <c r="P733" i="1" s="1"/>
  <c r="O734" i="1"/>
  <c r="O735" i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O743" i="1"/>
  <c r="Q743" i="1" s="1"/>
  <c r="O744" i="1"/>
  <c r="Q744" i="1" s="1"/>
  <c r="O745" i="1"/>
  <c r="O746" i="1"/>
  <c r="O747" i="1"/>
  <c r="O748" i="1"/>
  <c r="P748" i="1" s="1"/>
  <c r="O749" i="1"/>
  <c r="P749" i="1" s="1"/>
  <c r="O750" i="1"/>
  <c r="O751" i="1"/>
  <c r="O752" i="1"/>
  <c r="P752" i="1" s="1"/>
  <c r="O753" i="1"/>
  <c r="P753" i="1" s="1"/>
  <c r="O754" i="1"/>
  <c r="O755" i="1"/>
  <c r="P755" i="1" s="1"/>
  <c r="O756" i="1"/>
  <c r="O757" i="1"/>
  <c r="O758" i="1"/>
  <c r="P758" i="1" s="1"/>
  <c r="O759" i="1"/>
  <c r="O760" i="1"/>
  <c r="P760" i="1" s="1"/>
  <c r="O761" i="1"/>
  <c r="O762" i="1"/>
  <c r="O763" i="1"/>
  <c r="O764" i="1"/>
  <c r="P764" i="1" s="1"/>
  <c r="O765" i="1"/>
  <c r="P765" i="1" s="1"/>
  <c r="O766" i="1"/>
  <c r="P766" i="1" s="1"/>
  <c r="O767" i="1"/>
  <c r="O768" i="1"/>
  <c r="O769" i="1"/>
  <c r="O770" i="1"/>
  <c r="O771" i="1"/>
  <c r="P771" i="1" s="1"/>
  <c r="O772" i="1"/>
  <c r="P772" i="1" s="1"/>
  <c r="O773" i="1"/>
  <c r="P773" i="1" s="1"/>
  <c r="O774" i="1"/>
  <c r="P774" i="1" s="1"/>
  <c r="O775" i="1"/>
  <c r="Q775" i="1" s="1"/>
  <c r="O776" i="1"/>
  <c r="Q776" i="1" s="1"/>
  <c r="O777" i="1"/>
  <c r="O778" i="1"/>
  <c r="O779" i="1"/>
  <c r="O780" i="1"/>
  <c r="P780" i="1" s="1"/>
  <c r="O781" i="1"/>
  <c r="P781" i="1" s="1"/>
  <c r="O782" i="1"/>
  <c r="O783" i="1"/>
  <c r="O784" i="1"/>
  <c r="P784" i="1" s="1"/>
  <c r="O785" i="1"/>
  <c r="P785" i="1" s="1"/>
  <c r="O786" i="1"/>
  <c r="O787" i="1"/>
  <c r="P787" i="1" s="1"/>
  <c r="O788" i="1"/>
  <c r="O789" i="1"/>
  <c r="O790" i="1"/>
  <c r="O791" i="1"/>
  <c r="Q791" i="1" s="1"/>
  <c r="O792" i="1"/>
  <c r="Q792" i="1" s="1"/>
  <c r="O793" i="1"/>
  <c r="O794" i="1"/>
  <c r="O795" i="1"/>
  <c r="O796" i="1"/>
  <c r="P796" i="1" s="1"/>
  <c r="O797" i="1"/>
  <c r="P797" i="1" s="1"/>
  <c r="O798" i="1"/>
  <c r="P798" i="1" s="1"/>
  <c r="O799" i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O810" i="1"/>
  <c r="O811" i="1"/>
  <c r="O812" i="1"/>
  <c r="P812" i="1" s="1"/>
  <c r="O813" i="1"/>
  <c r="P813" i="1" s="1"/>
  <c r="O814" i="1"/>
  <c r="O815" i="1"/>
  <c r="O816" i="1"/>
  <c r="P816" i="1" s="1"/>
  <c r="O817" i="1"/>
  <c r="O818" i="1"/>
  <c r="O819" i="1"/>
  <c r="O820" i="1"/>
  <c r="P820" i="1" s="1"/>
  <c r="O821" i="1"/>
  <c r="Q821" i="1" s="1"/>
  <c r="O822" i="1"/>
  <c r="Q822" i="1" s="1"/>
  <c r="O823" i="1"/>
  <c r="Q823" i="1" s="1"/>
  <c r="O824" i="1"/>
  <c r="Q824" i="1" s="1"/>
  <c r="O825" i="1"/>
  <c r="O826" i="1"/>
  <c r="O827" i="1"/>
  <c r="O828" i="1"/>
  <c r="P828" i="1" s="1"/>
  <c r="O829" i="1"/>
  <c r="P829" i="1" s="1"/>
  <c r="O830" i="1"/>
  <c r="O831" i="1"/>
  <c r="P831" i="1" s="1"/>
  <c r="O832" i="1"/>
  <c r="P832" i="1" s="1"/>
  <c r="O833" i="1"/>
  <c r="P833" i="1" s="1"/>
  <c r="O834" i="1"/>
  <c r="O835" i="1"/>
  <c r="P835" i="1" s="1"/>
  <c r="O836" i="1"/>
  <c r="P836" i="1" s="1"/>
  <c r="O837" i="1"/>
  <c r="O838" i="1"/>
  <c r="O839" i="1"/>
  <c r="Q839" i="1" s="1"/>
  <c r="O840" i="1"/>
  <c r="Q840" i="1" s="1"/>
  <c r="O841" i="1"/>
  <c r="O842" i="1"/>
  <c r="O843" i="1"/>
  <c r="O844" i="1"/>
  <c r="P844" i="1" s="1"/>
  <c r="O845" i="1"/>
  <c r="P845" i="1" s="1"/>
  <c r="O846" i="1"/>
  <c r="O847" i="1"/>
  <c r="O848" i="1"/>
  <c r="P848" i="1" s="1"/>
  <c r="O849" i="1"/>
  <c r="P849" i="1" s="1"/>
  <c r="O850" i="1"/>
  <c r="O851" i="1"/>
  <c r="P851" i="1" s="1"/>
  <c r="O852" i="1"/>
  <c r="P852" i="1" s="1"/>
  <c r="O853" i="1"/>
  <c r="O854" i="1"/>
  <c r="O855" i="1"/>
  <c r="P855" i="1" s="1"/>
  <c r="O856" i="1"/>
  <c r="Q856" i="1" s="1"/>
  <c r="O857" i="1"/>
  <c r="O858" i="1"/>
  <c r="O859" i="1"/>
  <c r="O860" i="1"/>
  <c r="P860" i="1" s="1"/>
  <c r="O861" i="1"/>
  <c r="P861" i="1" s="1"/>
  <c r="O862" i="1"/>
  <c r="O863" i="1"/>
  <c r="O864" i="1"/>
  <c r="P864" i="1" s="1"/>
  <c r="O865" i="1"/>
  <c r="P865" i="1" s="1"/>
  <c r="O866" i="1"/>
  <c r="P866" i="1" s="1"/>
  <c r="O867" i="1"/>
  <c r="O868" i="1"/>
  <c r="Q868" i="1" s="1"/>
  <c r="O869" i="1"/>
  <c r="Q869" i="1" s="1"/>
  <c r="O870" i="1"/>
  <c r="P870" i="1" s="1"/>
  <c r="O871" i="1"/>
  <c r="Q871" i="1" s="1"/>
  <c r="O872" i="1"/>
  <c r="Q872" i="1" s="1"/>
  <c r="O873" i="1"/>
  <c r="O874" i="1"/>
  <c r="O875" i="1"/>
  <c r="O876" i="1"/>
  <c r="P876" i="1" s="1"/>
  <c r="O877" i="1"/>
  <c r="P877" i="1" s="1"/>
  <c r="O878" i="1"/>
  <c r="P878" i="1" s="1"/>
  <c r="O879" i="1"/>
  <c r="P879" i="1" s="1"/>
  <c r="O880" i="1"/>
  <c r="O881" i="1"/>
  <c r="O882" i="1"/>
  <c r="O883" i="1"/>
  <c r="P883" i="1" s="1"/>
  <c r="O884" i="1"/>
  <c r="P884" i="1" s="1"/>
  <c r="O885" i="1"/>
  <c r="O886" i="1"/>
  <c r="O887" i="1"/>
  <c r="Q887" i="1" s="1"/>
  <c r="O888" i="1"/>
  <c r="Q888" i="1" s="1"/>
  <c r="O889" i="1"/>
  <c r="O890" i="1"/>
  <c r="O891" i="1"/>
  <c r="O892" i="1"/>
  <c r="P892" i="1" s="1"/>
  <c r="O893" i="1"/>
  <c r="P893" i="1" s="1"/>
  <c r="O894" i="1"/>
  <c r="P894" i="1" s="1"/>
  <c r="O895" i="1"/>
  <c r="O896" i="1"/>
  <c r="P896" i="1" s="1"/>
  <c r="O897" i="1"/>
  <c r="P897" i="1" s="1"/>
  <c r="O898" i="1"/>
  <c r="O899" i="1"/>
  <c r="P899" i="1" s="1"/>
  <c r="O900" i="1"/>
  <c r="P900" i="1" s="1"/>
  <c r="O901" i="1"/>
  <c r="P901" i="1" s="1"/>
  <c r="O902" i="1"/>
  <c r="P902" i="1" s="1"/>
  <c r="O903" i="1"/>
  <c r="O904" i="1"/>
  <c r="Q904" i="1" s="1"/>
  <c r="O905" i="1"/>
  <c r="O906" i="1"/>
  <c r="O907" i="1"/>
  <c r="O908" i="1"/>
  <c r="P908" i="1" s="1"/>
  <c r="O909" i="1"/>
  <c r="P909" i="1" s="1"/>
  <c r="O910" i="1"/>
  <c r="O911" i="1"/>
  <c r="O912" i="1"/>
  <c r="P912" i="1" s="1"/>
  <c r="O913" i="1"/>
  <c r="P913" i="1" s="1"/>
  <c r="O914" i="1"/>
  <c r="O915" i="1"/>
  <c r="P915" i="1" s="1"/>
  <c r="O916" i="1"/>
  <c r="O917" i="1"/>
  <c r="O918" i="1"/>
  <c r="O919" i="1"/>
  <c r="Q919" i="1" s="1"/>
  <c r="O920" i="1"/>
  <c r="Q920" i="1" s="1"/>
  <c r="O921" i="1"/>
  <c r="O922" i="1"/>
  <c r="O923" i="1"/>
  <c r="O924" i="1"/>
  <c r="O925" i="1"/>
  <c r="P925" i="1" s="1"/>
  <c r="O926" i="1"/>
  <c r="O927" i="1"/>
  <c r="P927" i="1" s="1"/>
  <c r="O928" i="1"/>
  <c r="O929" i="1"/>
  <c r="O930" i="1"/>
  <c r="P930" i="1" s="1"/>
  <c r="O931" i="1"/>
  <c r="P931" i="1" s="1"/>
  <c r="O932" i="1"/>
  <c r="O933" i="1"/>
  <c r="P933" i="1" s="1"/>
  <c r="O934" i="1"/>
  <c r="P934" i="1" s="1"/>
  <c r="O935" i="1"/>
  <c r="Q935" i="1" s="1"/>
  <c r="O936" i="1"/>
  <c r="Q936" i="1" s="1"/>
  <c r="O937" i="1"/>
  <c r="O938" i="1"/>
  <c r="O939" i="1"/>
  <c r="O940" i="1"/>
  <c r="P940" i="1" s="1"/>
  <c r="O941" i="1"/>
  <c r="P941" i="1" s="1"/>
  <c r="O942" i="1"/>
  <c r="O943" i="1"/>
  <c r="O944" i="1"/>
  <c r="P944" i="1" s="1"/>
  <c r="O945" i="1"/>
  <c r="P945" i="1" s="1"/>
  <c r="O946" i="1"/>
  <c r="O947" i="1"/>
  <c r="P947" i="1" s="1"/>
  <c r="O948" i="1"/>
  <c r="P948" i="1" s="1"/>
  <c r="O949" i="1"/>
  <c r="P949" i="1" s="1"/>
  <c r="O950" i="1"/>
  <c r="Q950" i="1" s="1"/>
  <c r="O951" i="1"/>
  <c r="Q951" i="1" s="1"/>
  <c r="O952" i="1"/>
  <c r="Q952" i="1" s="1"/>
  <c r="O953" i="1"/>
  <c r="O954" i="1"/>
  <c r="O955" i="1"/>
  <c r="O956" i="1"/>
  <c r="P956" i="1" s="1"/>
  <c r="O957" i="1"/>
  <c r="O958" i="1"/>
  <c r="P958" i="1" s="1"/>
  <c r="O959" i="1"/>
  <c r="O960" i="1"/>
  <c r="O961" i="1"/>
  <c r="P961" i="1" s="1"/>
  <c r="O962" i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O970" i="1"/>
  <c r="O971" i="1"/>
  <c r="O972" i="1"/>
  <c r="P972" i="1" s="1"/>
  <c r="O973" i="1"/>
  <c r="P973" i="1" s="1"/>
  <c r="O974" i="1"/>
  <c r="O975" i="1"/>
  <c r="O976" i="1"/>
  <c r="O977" i="1"/>
  <c r="O978" i="1"/>
  <c r="O979" i="1"/>
  <c r="P979" i="1" s="1"/>
  <c r="O980" i="1"/>
  <c r="P980" i="1" s="1"/>
  <c r="O981" i="1"/>
  <c r="P981" i="1" s="1"/>
  <c r="O982" i="1"/>
  <c r="P982" i="1" s="1"/>
  <c r="O983" i="1"/>
  <c r="Q983" i="1" s="1"/>
  <c r="O984" i="1"/>
  <c r="Q984" i="1" s="1"/>
  <c r="O985" i="1"/>
  <c r="O986" i="1"/>
  <c r="O987" i="1"/>
  <c r="O988" i="1"/>
  <c r="P988" i="1" s="1"/>
  <c r="O989" i="1"/>
  <c r="O990" i="1"/>
  <c r="P990" i="1" s="1"/>
  <c r="O991" i="1"/>
  <c r="O992" i="1"/>
  <c r="O993" i="1"/>
  <c r="P993" i="1" s="1"/>
  <c r="O994" i="1"/>
  <c r="P994" i="1" s="1"/>
  <c r="O995" i="1"/>
  <c r="P995" i="1" s="1"/>
  <c r="O996" i="1"/>
  <c r="P996" i="1" s="1"/>
  <c r="O997" i="1"/>
  <c r="Q997" i="1" s="1"/>
  <c r="O998" i="1"/>
  <c r="O999" i="1"/>
  <c r="Q999" i="1" s="1"/>
  <c r="O1000" i="1"/>
  <c r="Q1000" i="1" s="1"/>
  <c r="O1001" i="1"/>
  <c r="O2" i="1"/>
  <c r="Q30" i="1"/>
  <c r="Q78" i="1"/>
  <c r="Q94" i="1"/>
  <c r="Q110" i="1"/>
  <c r="Q126" i="1"/>
  <c r="Q137" i="1"/>
  <c r="Q489" i="1"/>
  <c r="Q542" i="1"/>
  <c r="Q558" i="1"/>
  <c r="Q622" i="1"/>
  <c r="Q638" i="1"/>
  <c r="Q697" i="1"/>
  <c r="T3" i="1"/>
  <c r="T4" i="1"/>
  <c r="T5" i="1"/>
  <c r="T6" i="1"/>
  <c r="T8" i="1"/>
  <c r="T9" i="1"/>
  <c r="T10" i="1"/>
  <c r="T11" i="1"/>
  <c r="T19" i="1"/>
  <c r="T20" i="1"/>
  <c r="T21" i="1"/>
  <c r="T22" i="1"/>
  <c r="T23" i="1"/>
  <c r="T24" i="1"/>
  <c r="T25" i="1"/>
  <c r="T26" i="1"/>
  <c r="T27" i="1"/>
  <c r="T35" i="1"/>
  <c r="T36" i="1"/>
  <c r="T37" i="1"/>
  <c r="T38" i="1"/>
  <c r="T40" i="1"/>
  <c r="T41" i="1"/>
  <c r="T42" i="1"/>
  <c r="T43" i="1"/>
  <c r="T51" i="1"/>
  <c r="T52" i="1"/>
  <c r="T53" i="1"/>
  <c r="T54" i="1"/>
  <c r="T55" i="1"/>
  <c r="T56" i="1"/>
  <c r="T57" i="1"/>
  <c r="T58" i="1"/>
  <c r="T59" i="1"/>
  <c r="T67" i="1"/>
  <c r="T68" i="1"/>
  <c r="T69" i="1"/>
  <c r="T70" i="1"/>
  <c r="T72" i="1"/>
  <c r="T73" i="1"/>
  <c r="T74" i="1"/>
  <c r="T75" i="1"/>
  <c r="T83" i="1"/>
  <c r="T84" i="1"/>
  <c r="T85" i="1"/>
  <c r="T86" i="1"/>
  <c r="T88" i="1"/>
  <c r="T89" i="1"/>
  <c r="T90" i="1"/>
  <c r="T91" i="1"/>
  <c r="T99" i="1"/>
  <c r="T100" i="1"/>
  <c r="T101" i="1"/>
  <c r="T102" i="1"/>
  <c r="T104" i="1"/>
  <c r="T105" i="1"/>
  <c r="T106" i="1"/>
  <c r="T107" i="1"/>
  <c r="T115" i="1"/>
  <c r="T116" i="1"/>
  <c r="T117" i="1"/>
  <c r="T118" i="1"/>
  <c r="T120" i="1"/>
  <c r="T121" i="1"/>
  <c r="T122" i="1"/>
  <c r="T123" i="1"/>
  <c r="T131" i="1"/>
  <c r="T132" i="1"/>
  <c r="T133" i="1"/>
  <c r="T134" i="1"/>
  <c r="T135" i="1"/>
  <c r="T136" i="1"/>
  <c r="T137" i="1"/>
  <c r="T138" i="1"/>
  <c r="T139" i="1"/>
  <c r="T147" i="1"/>
  <c r="T148" i="1"/>
  <c r="T149" i="1"/>
  <c r="T150" i="1"/>
  <c r="T152" i="1"/>
  <c r="T153" i="1"/>
  <c r="T154" i="1"/>
  <c r="T155" i="1"/>
  <c r="T163" i="1"/>
  <c r="T164" i="1"/>
  <c r="T165" i="1"/>
  <c r="T166" i="1"/>
  <c r="T167" i="1"/>
  <c r="T168" i="1"/>
  <c r="T169" i="1"/>
  <c r="T170" i="1"/>
  <c r="T171" i="1"/>
  <c r="T179" i="1"/>
  <c r="T180" i="1"/>
  <c r="T181" i="1"/>
  <c r="T182" i="1"/>
  <c r="T184" i="1"/>
  <c r="T185" i="1"/>
  <c r="T186" i="1"/>
  <c r="T187" i="1"/>
  <c r="T195" i="1"/>
  <c r="T196" i="1"/>
  <c r="T197" i="1"/>
  <c r="T198" i="1"/>
  <c r="T200" i="1"/>
  <c r="T201" i="1"/>
  <c r="T202" i="1"/>
  <c r="T203" i="1"/>
  <c r="T211" i="1"/>
  <c r="T212" i="1"/>
  <c r="T213" i="1"/>
  <c r="T214" i="1"/>
  <c r="T216" i="1"/>
  <c r="T217" i="1"/>
  <c r="T218" i="1"/>
  <c r="T219" i="1"/>
  <c r="T227" i="1"/>
  <c r="T228" i="1"/>
  <c r="T229" i="1"/>
  <c r="T230" i="1"/>
  <c r="T232" i="1"/>
  <c r="T233" i="1"/>
  <c r="T234" i="1"/>
  <c r="T235" i="1"/>
  <c r="T243" i="1"/>
  <c r="T244" i="1"/>
  <c r="T245" i="1"/>
  <c r="T246" i="1"/>
  <c r="T248" i="1"/>
  <c r="T249" i="1"/>
  <c r="T250" i="1"/>
  <c r="T251" i="1"/>
  <c r="T259" i="1"/>
  <c r="T260" i="1"/>
  <c r="T261" i="1"/>
  <c r="T262" i="1"/>
  <c r="T263" i="1"/>
  <c r="T264" i="1"/>
  <c r="T265" i="1"/>
  <c r="T266" i="1"/>
  <c r="T267" i="1"/>
  <c r="T275" i="1"/>
  <c r="T276" i="1"/>
  <c r="T277" i="1"/>
  <c r="T278" i="1"/>
  <c r="T279" i="1"/>
  <c r="T280" i="1"/>
  <c r="T281" i="1"/>
  <c r="T282" i="1"/>
  <c r="T283" i="1"/>
  <c r="T291" i="1"/>
  <c r="T292" i="1"/>
  <c r="T293" i="1"/>
  <c r="T294" i="1"/>
  <c r="T296" i="1"/>
  <c r="T297" i="1"/>
  <c r="T298" i="1"/>
  <c r="T299" i="1"/>
  <c r="T307" i="1"/>
  <c r="T308" i="1"/>
  <c r="T309" i="1"/>
  <c r="T310" i="1"/>
  <c r="T311" i="1"/>
  <c r="T312" i="1"/>
  <c r="T313" i="1"/>
  <c r="T314" i="1"/>
  <c r="T323" i="1"/>
  <c r="T324" i="1"/>
  <c r="T325" i="1"/>
  <c r="T326" i="1"/>
  <c r="T328" i="1"/>
  <c r="T329" i="1"/>
  <c r="T330" i="1"/>
  <c r="T331" i="1"/>
  <c r="T339" i="1"/>
  <c r="T340" i="1"/>
  <c r="T341" i="1"/>
  <c r="T342" i="1"/>
  <c r="T344" i="1"/>
  <c r="T345" i="1"/>
  <c r="T346" i="1"/>
  <c r="T355" i="1"/>
  <c r="T356" i="1"/>
  <c r="T357" i="1"/>
  <c r="T358" i="1"/>
  <c r="T360" i="1"/>
  <c r="T361" i="1"/>
  <c r="T362" i="1"/>
  <c r="T363" i="1"/>
  <c r="T371" i="1"/>
  <c r="T372" i="1"/>
  <c r="T373" i="1"/>
  <c r="T374" i="1"/>
  <c r="T376" i="1"/>
  <c r="T377" i="1"/>
  <c r="T378" i="1"/>
  <c r="T387" i="1"/>
  <c r="T388" i="1"/>
  <c r="T389" i="1"/>
  <c r="T390" i="1"/>
  <c r="T391" i="1"/>
  <c r="T392" i="1"/>
  <c r="T393" i="1"/>
  <c r="T394" i="1"/>
  <c r="T395" i="1"/>
  <c r="T403" i="1"/>
  <c r="T404" i="1"/>
  <c r="T405" i="1"/>
  <c r="T406" i="1"/>
  <c r="T408" i="1"/>
  <c r="T409" i="1"/>
  <c r="T419" i="1"/>
  <c r="T420" i="1"/>
  <c r="T421" i="1"/>
  <c r="T422" i="1"/>
  <c r="T423" i="1"/>
  <c r="T424" i="1"/>
  <c r="T425" i="1"/>
  <c r="T426" i="1"/>
  <c r="T427" i="1"/>
  <c r="T435" i="1"/>
  <c r="T436" i="1"/>
  <c r="T437" i="1"/>
  <c r="T438" i="1"/>
  <c r="T440" i="1"/>
  <c r="T451" i="1"/>
  <c r="T452" i="1"/>
  <c r="T453" i="1"/>
  <c r="T454" i="1"/>
  <c r="T456" i="1"/>
  <c r="T457" i="1"/>
  <c r="T458" i="1"/>
  <c r="T459" i="1"/>
  <c r="T467" i="1"/>
  <c r="T468" i="1"/>
  <c r="T469" i="1"/>
  <c r="T470" i="1"/>
  <c r="T472" i="1"/>
  <c r="T483" i="1"/>
  <c r="T484" i="1"/>
  <c r="T485" i="1"/>
  <c r="T486" i="1"/>
  <c r="T488" i="1"/>
  <c r="T489" i="1"/>
  <c r="T490" i="1"/>
  <c r="T491" i="1"/>
  <c r="T499" i="1"/>
  <c r="T500" i="1"/>
  <c r="T501" i="1"/>
  <c r="T502" i="1"/>
  <c r="T504" i="1"/>
  <c r="T515" i="1"/>
  <c r="T516" i="1"/>
  <c r="T517" i="1"/>
  <c r="T518" i="1"/>
  <c r="T519" i="1"/>
  <c r="T520" i="1"/>
  <c r="T521" i="1"/>
  <c r="T522" i="1"/>
  <c r="T523" i="1"/>
  <c r="T531" i="1"/>
  <c r="T532" i="1"/>
  <c r="T533" i="1"/>
  <c r="T534" i="1"/>
  <c r="T535" i="1"/>
  <c r="T537" i="1"/>
  <c r="T539" i="1"/>
  <c r="T547" i="1"/>
  <c r="T548" i="1"/>
  <c r="T549" i="1"/>
  <c r="T550" i="1"/>
  <c r="T552" i="1"/>
  <c r="T553" i="1"/>
  <c r="T554" i="1"/>
  <c r="T555" i="1"/>
  <c r="T563" i="1"/>
  <c r="T564" i="1"/>
  <c r="T565" i="1"/>
  <c r="T566" i="1"/>
  <c r="T567" i="1"/>
  <c r="T568" i="1"/>
  <c r="T570" i="1"/>
  <c r="T571" i="1"/>
  <c r="T579" i="1"/>
  <c r="T580" i="1"/>
  <c r="T581" i="1"/>
  <c r="T582" i="1"/>
  <c r="T584" i="1"/>
  <c r="T585" i="1"/>
  <c r="T586" i="1"/>
  <c r="T587" i="1"/>
  <c r="T595" i="1"/>
  <c r="T596" i="1"/>
  <c r="T597" i="1"/>
  <c r="T598" i="1"/>
  <c r="T602" i="1"/>
  <c r="T603" i="1"/>
  <c r="T611" i="1"/>
  <c r="T612" i="1"/>
  <c r="T613" i="1"/>
  <c r="T614" i="1"/>
  <c r="T616" i="1"/>
  <c r="T617" i="1"/>
  <c r="T618" i="1"/>
  <c r="T619" i="1"/>
  <c r="T627" i="1"/>
  <c r="T628" i="1"/>
  <c r="T629" i="1"/>
  <c r="T630" i="1"/>
  <c r="T634" i="1"/>
  <c r="T635" i="1"/>
  <c r="T643" i="1"/>
  <c r="T644" i="1"/>
  <c r="T645" i="1"/>
  <c r="T646" i="1"/>
  <c r="T647" i="1"/>
  <c r="T648" i="1"/>
  <c r="T650" i="1"/>
  <c r="T651" i="1"/>
  <c r="T659" i="1"/>
  <c r="T660" i="1"/>
  <c r="T661" i="1"/>
  <c r="T662" i="1"/>
  <c r="T666" i="1"/>
  <c r="T667" i="1"/>
  <c r="T675" i="1"/>
  <c r="T676" i="1"/>
  <c r="T677" i="1"/>
  <c r="T678" i="1"/>
  <c r="T679" i="1"/>
  <c r="T682" i="1"/>
  <c r="T683" i="1"/>
  <c r="T692" i="1"/>
  <c r="T693" i="1"/>
  <c r="T694" i="1"/>
  <c r="T698" i="1"/>
  <c r="T699" i="1"/>
  <c r="T707" i="1"/>
  <c r="T708" i="1"/>
  <c r="T709" i="1"/>
  <c r="T710" i="1"/>
  <c r="T714" i="1"/>
  <c r="T715" i="1"/>
  <c r="T724" i="1"/>
  <c r="T725" i="1"/>
  <c r="T726" i="1"/>
  <c r="T730" i="1"/>
  <c r="T731" i="1"/>
  <c r="T739" i="1"/>
  <c r="T740" i="1"/>
  <c r="T741" i="1"/>
  <c r="T742" i="1"/>
  <c r="T746" i="1"/>
  <c r="T747" i="1"/>
  <c r="T756" i="1"/>
  <c r="T757" i="1"/>
  <c r="T758" i="1"/>
  <c r="T762" i="1"/>
  <c r="T763" i="1"/>
  <c r="T771" i="1"/>
  <c r="T772" i="1"/>
  <c r="T773" i="1"/>
  <c r="T774" i="1"/>
  <c r="T775" i="1"/>
  <c r="T778" i="1"/>
  <c r="T787" i="1"/>
  <c r="T788" i="1"/>
  <c r="T789" i="1"/>
  <c r="T790" i="1"/>
  <c r="T791" i="1"/>
  <c r="T794" i="1"/>
  <c r="T795" i="1"/>
  <c r="T803" i="1"/>
  <c r="T804" i="1"/>
  <c r="T805" i="1"/>
  <c r="T806" i="1"/>
  <c r="T819" i="1"/>
  <c r="T820" i="1"/>
  <c r="T821" i="1"/>
  <c r="T822" i="1"/>
  <c r="T823" i="1"/>
  <c r="T826" i="1"/>
  <c r="T827" i="1"/>
  <c r="T835" i="1"/>
  <c r="T836" i="1"/>
  <c r="T837" i="1"/>
  <c r="T838" i="1"/>
  <c r="T851" i="1"/>
  <c r="T852" i="1"/>
  <c r="T853" i="1"/>
  <c r="T854" i="1"/>
  <c r="T858" i="1"/>
  <c r="T859" i="1"/>
  <c r="T867" i="1"/>
  <c r="T868" i="1"/>
  <c r="T869" i="1"/>
  <c r="T870" i="1"/>
  <c r="T872" i="1"/>
  <c r="T883" i="1"/>
  <c r="T884" i="1"/>
  <c r="T885" i="1"/>
  <c r="T886" i="1"/>
  <c r="T890" i="1"/>
  <c r="T899" i="1"/>
  <c r="T900" i="1"/>
  <c r="T901" i="1"/>
  <c r="T902" i="1"/>
  <c r="T903" i="1"/>
  <c r="T915" i="1"/>
  <c r="T916" i="1"/>
  <c r="T917" i="1"/>
  <c r="T918" i="1"/>
  <c r="T922" i="1"/>
  <c r="T923" i="1"/>
  <c r="T931" i="1"/>
  <c r="T932" i="1"/>
  <c r="T933" i="1"/>
  <c r="T934" i="1"/>
  <c r="T935" i="1"/>
  <c r="T939" i="1"/>
  <c r="T947" i="1"/>
  <c r="T948" i="1"/>
  <c r="T949" i="1"/>
  <c r="T950" i="1"/>
  <c r="T952" i="1"/>
  <c r="T953" i="1"/>
  <c r="T954" i="1"/>
  <c r="T955" i="1"/>
  <c r="T963" i="1"/>
  <c r="T964" i="1"/>
  <c r="T965" i="1"/>
  <c r="T979" i="1"/>
  <c r="T980" i="1"/>
  <c r="T981" i="1"/>
  <c r="T982" i="1"/>
  <c r="T986" i="1"/>
  <c r="T987" i="1"/>
  <c r="T995" i="1"/>
  <c r="T996" i="1"/>
  <c r="T997" i="1"/>
  <c r="Q4" i="1"/>
  <c r="Q5" i="1"/>
  <c r="Q6" i="1"/>
  <c r="Q12" i="1"/>
  <c r="Q13" i="1"/>
  <c r="Q15" i="1"/>
  <c r="Q19" i="1"/>
  <c r="Q20" i="1"/>
  <c r="Q21" i="1"/>
  <c r="Q22" i="1"/>
  <c r="Q28" i="1"/>
  <c r="Q34" i="1"/>
  <c r="Q35" i="1"/>
  <c r="Q36" i="1"/>
  <c r="Q37" i="1"/>
  <c r="Q44" i="1"/>
  <c r="Q53" i="1"/>
  <c r="Q54" i="1"/>
  <c r="Q55" i="1"/>
  <c r="Q56" i="1"/>
  <c r="Q60" i="1"/>
  <c r="Q67" i="1"/>
  <c r="Q68" i="1"/>
  <c r="Q69" i="1"/>
  <c r="Q70" i="1"/>
  <c r="Q76" i="1"/>
  <c r="Q92" i="1"/>
  <c r="Q98" i="1"/>
  <c r="Q99" i="1"/>
  <c r="Q100" i="1"/>
  <c r="Q101" i="1"/>
  <c r="Q102" i="1"/>
  <c r="Q103" i="1"/>
  <c r="Q104" i="1"/>
  <c r="Q108" i="1"/>
  <c r="Q118" i="1"/>
  <c r="Q124" i="1"/>
  <c r="Q127" i="1"/>
  <c r="Q131" i="1"/>
  <c r="Q132" i="1"/>
  <c r="Q134" i="1"/>
  <c r="Q140" i="1"/>
  <c r="Q147" i="1"/>
  <c r="Q150" i="1"/>
  <c r="Q151" i="1"/>
  <c r="Q156" i="1"/>
  <c r="Q159" i="1"/>
  <c r="Q162" i="1"/>
  <c r="Q163" i="1"/>
  <c r="Q164" i="1"/>
  <c r="Q165" i="1"/>
  <c r="Q166" i="1"/>
  <c r="Q167" i="1"/>
  <c r="Q168" i="1"/>
  <c r="Q179" i="1"/>
  <c r="Q180" i="1"/>
  <c r="Q181" i="1"/>
  <c r="Q182" i="1"/>
  <c r="Q188" i="1"/>
  <c r="Q195" i="1"/>
  <c r="Q196" i="1"/>
  <c r="Q204" i="1"/>
  <c r="Q205" i="1"/>
  <c r="Q213" i="1"/>
  <c r="Q214" i="1"/>
  <c r="Q215" i="1"/>
  <c r="Q216" i="1"/>
  <c r="Q220" i="1"/>
  <c r="Q226" i="1"/>
  <c r="Q229" i="1"/>
  <c r="Q230" i="1"/>
  <c r="Q236" i="1"/>
  <c r="Q239" i="1"/>
  <c r="Q243" i="1"/>
  <c r="Q246" i="1"/>
  <c r="Q252" i="1"/>
  <c r="Q261" i="1"/>
  <c r="Q262" i="1"/>
  <c r="Q263" i="1"/>
  <c r="Q268" i="1"/>
  <c r="Q275" i="1"/>
  <c r="Q276" i="1"/>
  <c r="Q277" i="1"/>
  <c r="Q278" i="1"/>
  <c r="Q284" i="1"/>
  <c r="Q287" i="1"/>
  <c r="Q290" i="1"/>
  <c r="Q293" i="1"/>
  <c r="Q294" i="1"/>
  <c r="Q300" i="1"/>
  <c r="Q301" i="1"/>
  <c r="Q307" i="1"/>
  <c r="Q308" i="1"/>
  <c r="Q309" i="1"/>
  <c r="Q316" i="1"/>
  <c r="Q326" i="1"/>
  <c r="Q327" i="1"/>
  <c r="Q328" i="1"/>
  <c r="Q332" i="1"/>
  <c r="Q339" i="1"/>
  <c r="Q340" i="1"/>
  <c r="Q341" i="1"/>
  <c r="Q342" i="1"/>
  <c r="Q348" i="1"/>
  <c r="Q364" i="1"/>
  <c r="Q372" i="1"/>
  <c r="Q373" i="1"/>
  <c r="Q374" i="1"/>
  <c r="Q375" i="1"/>
  <c r="Q376" i="1"/>
  <c r="Q380" i="1"/>
  <c r="Q388" i="1"/>
  <c r="Q390" i="1"/>
  <c r="Q396" i="1"/>
  <c r="Q399" i="1"/>
  <c r="Q404" i="1"/>
  <c r="Q412" i="1"/>
  <c r="Q413" i="1"/>
  <c r="Q420" i="1"/>
  <c r="Q422" i="1"/>
  <c r="Q428" i="1"/>
  <c r="Q431" i="1"/>
  <c r="Q437" i="1"/>
  <c r="Q438" i="1"/>
  <c r="Q444" i="1"/>
  <c r="Q445" i="1"/>
  <c r="Q451" i="1"/>
  <c r="Q453" i="1"/>
  <c r="Q454" i="1"/>
  <c r="Q460" i="1"/>
  <c r="Q469" i="1"/>
  <c r="Q476" i="1"/>
  <c r="Q485" i="1"/>
  <c r="Q486" i="1"/>
  <c r="Q487" i="1"/>
  <c r="Q488" i="1"/>
  <c r="Q492" i="1"/>
  <c r="Q493" i="1"/>
  <c r="Q499" i="1"/>
  <c r="Q501" i="1"/>
  <c r="Q508" i="1"/>
  <c r="Q524" i="1"/>
  <c r="Q531" i="1"/>
  <c r="Q532" i="1"/>
  <c r="Q533" i="1"/>
  <c r="Q534" i="1"/>
  <c r="Q535" i="1"/>
  <c r="Q536" i="1"/>
  <c r="Q538" i="1"/>
  <c r="Q546" i="1"/>
  <c r="Q549" i="1"/>
  <c r="Q559" i="1"/>
  <c r="Q563" i="1"/>
  <c r="Q564" i="1"/>
  <c r="Q565" i="1"/>
  <c r="Q579" i="1"/>
  <c r="Q581" i="1"/>
  <c r="Q582" i="1"/>
  <c r="Q591" i="1"/>
  <c r="Q595" i="1"/>
  <c r="Q596" i="1"/>
  <c r="Q604" i="1"/>
  <c r="Q607" i="1"/>
  <c r="Q608" i="1"/>
  <c r="Q610" i="1"/>
  <c r="Q611" i="1"/>
  <c r="Q612" i="1"/>
  <c r="Q613" i="1"/>
  <c r="Q614" i="1"/>
  <c r="Q636" i="1"/>
  <c r="Q637" i="1"/>
  <c r="Q643" i="1"/>
  <c r="Q644" i="1"/>
  <c r="Q645" i="1"/>
  <c r="Q646" i="1"/>
  <c r="Q647" i="1"/>
  <c r="Q648" i="1"/>
  <c r="Q674" i="1"/>
  <c r="Q675" i="1"/>
  <c r="Q676" i="1"/>
  <c r="Q678" i="1"/>
  <c r="Q684" i="1"/>
  <c r="Q694" i="1"/>
  <c r="Q695" i="1"/>
  <c r="Q707" i="1"/>
  <c r="Q708" i="1"/>
  <c r="Q709" i="1"/>
  <c r="Q716" i="1"/>
  <c r="Q726" i="1"/>
  <c r="Q738" i="1"/>
  <c r="Q739" i="1"/>
  <c r="Q740" i="1"/>
  <c r="Q741" i="1"/>
  <c r="Q748" i="1"/>
  <c r="Q749" i="1"/>
  <c r="Q752" i="1"/>
  <c r="Q755" i="1"/>
  <c r="Q758" i="1"/>
  <c r="Q759" i="1"/>
  <c r="Q760" i="1"/>
  <c r="Q773" i="1"/>
  <c r="Q774" i="1"/>
  <c r="Q780" i="1"/>
  <c r="Q781" i="1"/>
  <c r="Q787" i="1"/>
  <c r="Q802" i="1"/>
  <c r="Q806" i="1"/>
  <c r="Q807" i="1"/>
  <c r="Q808" i="1"/>
  <c r="Q812" i="1"/>
  <c r="Q813" i="1"/>
  <c r="Q820" i="1"/>
  <c r="Q828" i="1"/>
  <c r="Q851" i="1"/>
  <c r="Q852" i="1"/>
  <c r="Q855" i="1"/>
  <c r="Q860" i="1"/>
  <c r="Q861" i="1"/>
  <c r="Q864" i="1"/>
  <c r="Q866" i="1"/>
  <c r="Q867" i="1"/>
  <c r="Q870" i="1"/>
  <c r="Q892" i="1"/>
  <c r="Q893" i="1"/>
  <c r="Q899" i="1"/>
  <c r="Q900" i="1"/>
  <c r="Q901" i="1"/>
  <c r="Q902" i="1"/>
  <c r="Q903" i="1"/>
  <c r="Q930" i="1"/>
  <c r="Q931" i="1"/>
  <c r="Q933" i="1"/>
  <c r="Q934" i="1"/>
  <c r="Q940" i="1"/>
  <c r="Q941" i="1"/>
  <c r="Q947" i="1"/>
  <c r="Q949" i="1"/>
  <c r="Q966" i="1"/>
  <c r="Q967" i="1"/>
  <c r="Q968" i="1"/>
  <c r="Q972" i="1"/>
  <c r="Q973" i="1"/>
  <c r="Q979" i="1"/>
  <c r="Q981" i="1"/>
  <c r="Q982" i="1"/>
  <c r="T2" i="1"/>
  <c r="E4" i="5" l="1"/>
  <c r="E6" i="5"/>
  <c r="E8" i="5"/>
  <c r="E9" i="5"/>
  <c r="E11" i="5"/>
  <c r="E13" i="5"/>
  <c r="E12" i="5"/>
  <c r="E10" i="5"/>
  <c r="E7" i="5"/>
  <c r="E5" i="5"/>
  <c r="E3" i="5"/>
  <c r="Q769" i="1"/>
  <c r="P769" i="1"/>
  <c r="P385" i="1"/>
  <c r="Q385" i="1"/>
  <c r="P97" i="1"/>
  <c r="Q97" i="1"/>
  <c r="Q785" i="1"/>
  <c r="Q417" i="1"/>
  <c r="Q65" i="1"/>
  <c r="Q768" i="1"/>
  <c r="P768" i="1"/>
  <c r="Q416" i="1"/>
  <c r="Q975" i="1"/>
  <c r="P975" i="1"/>
  <c r="Q561" i="1"/>
  <c r="Q974" i="1"/>
  <c r="P974" i="1"/>
  <c r="Q846" i="1"/>
  <c r="P846" i="1"/>
  <c r="Q718" i="1"/>
  <c r="P718" i="1"/>
  <c r="Q398" i="1"/>
  <c r="P398" i="1"/>
  <c r="Q333" i="1"/>
  <c r="Q128" i="1"/>
  <c r="T984" i="1"/>
  <c r="T825" i="1"/>
  <c r="Q478" i="1"/>
  <c r="P572" i="1"/>
  <c r="Q572" i="1"/>
  <c r="Q462" i="1"/>
  <c r="Q987" i="1"/>
  <c r="P987" i="1"/>
  <c r="Q971" i="1"/>
  <c r="P971" i="1"/>
  <c r="Q955" i="1"/>
  <c r="P955" i="1"/>
  <c r="Q939" i="1"/>
  <c r="P939" i="1"/>
  <c r="Q923" i="1"/>
  <c r="P923" i="1"/>
  <c r="Q907" i="1"/>
  <c r="P907" i="1"/>
  <c r="Q891" i="1"/>
  <c r="P891" i="1"/>
  <c r="Q827" i="1"/>
  <c r="P827" i="1"/>
  <c r="Q795" i="1"/>
  <c r="P795" i="1"/>
  <c r="Q779" i="1"/>
  <c r="P779" i="1"/>
  <c r="Q763" i="1"/>
  <c r="P763" i="1"/>
  <c r="Q747" i="1"/>
  <c r="P747" i="1"/>
  <c r="Q731" i="1"/>
  <c r="P731" i="1"/>
  <c r="Q715" i="1"/>
  <c r="P715" i="1"/>
  <c r="Q699" i="1"/>
  <c r="P699" i="1"/>
  <c r="Q683" i="1"/>
  <c r="P683" i="1"/>
  <c r="Q667" i="1"/>
  <c r="P667" i="1"/>
  <c r="Q651" i="1"/>
  <c r="P651" i="1"/>
  <c r="Q635" i="1"/>
  <c r="P635" i="1"/>
  <c r="Q619" i="1"/>
  <c r="P619" i="1"/>
  <c r="Q603" i="1"/>
  <c r="P603" i="1"/>
  <c r="Q587" i="1"/>
  <c r="P587" i="1"/>
  <c r="Q571" i="1"/>
  <c r="P571" i="1"/>
  <c r="Q555" i="1"/>
  <c r="P555" i="1"/>
  <c r="Q539" i="1"/>
  <c r="P539" i="1"/>
  <c r="Q523" i="1"/>
  <c r="P523" i="1"/>
  <c r="Q507" i="1"/>
  <c r="P507" i="1"/>
  <c r="Q491" i="1"/>
  <c r="P491" i="1"/>
  <c r="Q475" i="1"/>
  <c r="P475" i="1"/>
  <c r="Q459" i="1"/>
  <c r="P459" i="1"/>
  <c r="Q443" i="1"/>
  <c r="P443" i="1"/>
  <c r="Q427" i="1"/>
  <c r="P427" i="1"/>
  <c r="Q411" i="1"/>
  <c r="P411" i="1"/>
  <c r="Q395" i="1"/>
  <c r="P395" i="1"/>
  <c r="Q379" i="1"/>
  <c r="P379" i="1"/>
  <c r="Q363" i="1"/>
  <c r="P363" i="1"/>
  <c r="Q347" i="1"/>
  <c r="P347" i="1"/>
  <c r="Q331" i="1"/>
  <c r="P331" i="1"/>
  <c r="Q315" i="1"/>
  <c r="P315" i="1"/>
  <c r="Q299" i="1"/>
  <c r="P299" i="1"/>
  <c r="Q283" i="1"/>
  <c r="P283" i="1"/>
  <c r="Q267" i="1"/>
  <c r="P267" i="1"/>
  <c r="Q251" i="1"/>
  <c r="P251" i="1"/>
  <c r="Q235" i="1"/>
  <c r="P235" i="1"/>
  <c r="Q219" i="1"/>
  <c r="P219" i="1"/>
  <c r="Q203" i="1"/>
  <c r="P203" i="1"/>
  <c r="Q187" i="1"/>
  <c r="P187" i="1"/>
  <c r="Q171" i="1"/>
  <c r="P171" i="1"/>
  <c r="Q155" i="1"/>
  <c r="P155" i="1"/>
  <c r="Q139" i="1"/>
  <c r="P139" i="1"/>
  <c r="Q123" i="1"/>
  <c r="P123" i="1"/>
  <c r="Q107" i="1"/>
  <c r="P107" i="1"/>
  <c r="Q91" i="1"/>
  <c r="P91" i="1"/>
  <c r="Q75" i="1"/>
  <c r="P75" i="1"/>
  <c r="Q59" i="1"/>
  <c r="P59" i="1"/>
  <c r="Q43" i="1"/>
  <c r="P43" i="1"/>
  <c r="Q27" i="1"/>
  <c r="P27" i="1"/>
  <c r="Q11" i="1"/>
  <c r="P11" i="1"/>
  <c r="P821" i="1"/>
  <c r="P484" i="1"/>
  <c r="P177" i="1"/>
  <c r="Q177" i="1"/>
  <c r="S873" i="1"/>
  <c r="T873" i="1"/>
  <c r="Q897" i="1"/>
  <c r="Q815" i="1"/>
  <c r="P815" i="1"/>
  <c r="T665" i="1"/>
  <c r="P750" i="1"/>
  <c r="Q750" i="1"/>
  <c r="Q590" i="1"/>
  <c r="P590" i="1"/>
  <c r="Q270" i="1"/>
  <c r="P270" i="1"/>
  <c r="Q705" i="1"/>
  <c r="T793" i="1"/>
  <c r="Q62" i="1"/>
  <c r="P605" i="1"/>
  <c r="Q605" i="1"/>
  <c r="P541" i="1"/>
  <c r="Q541" i="1"/>
  <c r="Q593" i="1"/>
  <c r="Q161" i="1"/>
  <c r="T728" i="1"/>
  <c r="Q46" i="1"/>
  <c r="P924" i="1"/>
  <c r="Q924" i="1"/>
  <c r="Q884" i="1"/>
  <c r="Q669" i="1"/>
  <c r="Q592" i="1"/>
  <c r="Q371" i="1"/>
  <c r="Q160" i="1"/>
  <c r="T824" i="1"/>
  <c r="T760" i="1"/>
  <c r="Q875" i="1"/>
  <c r="P875" i="1"/>
  <c r="Q964" i="1"/>
  <c r="Q772" i="1"/>
  <c r="Q737" i="1"/>
  <c r="Q700" i="1"/>
  <c r="Q668" i="1"/>
  <c r="Q625" i="1"/>
  <c r="Q556" i="1"/>
  <c r="Q480" i="1"/>
  <c r="Q401" i="1"/>
  <c r="Q369" i="1"/>
  <c r="Q228" i="1"/>
  <c r="Q192" i="1"/>
  <c r="Q125" i="1"/>
  <c r="Q84" i="1"/>
  <c r="Q17" i="1"/>
  <c r="Q446" i="1"/>
  <c r="P483" i="1"/>
  <c r="Q721" i="1"/>
  <c r="P721" i="1"/>
  <c r="Q609" i="1"/>
  <c r="P609" i="1"/>
  <c r="S937" i="1"/>
  <c r="T937" i="1"/>
  <c r="Q241" i="1"/>
  <c r="Q928" i="1"/>
  <c r="P928" i="1"/>
  <c r="S904" i="1"/>
  <c r="T904" i="1"/>
  <c r="Q863" i="1"/>
  <c r="P863" i="1"/>
  <c r="Q639" i="1"/>
  <c r="P639" i="1"/>
  <c r="Q814" i="1"/>
  <c r="P814" i="1"/>
  <c r="P989" i="1"/>
  <c r="Q989" i="1"/>
  <c r="P509" i="1"/>
  <c r="Q509" i="1"/>
  <c r="P237" i="1"/>
  <c r="Q237" i="1"/>
  <c r="P173" i="1"/>
  <c r="Q173" i="1"/>
  <c r="Q671" i="1"/>
  <c r="Q528" i="1"/>
  <c r="T792" i="1"/>
  <c r="Q965" i="1"/>
  <c r="Q849" i="1"/>
  <c r="Q701" i="1"/>
  <c r="Q627" i="1"/>
  <c r="Q525" i="1"/>
  <c r="Q193" i="1"/>
  <c r="Q859" i="1"/>
  <c r="P859" i="1"/>
  <c r="Q805" i="1"/>
  <c r="Q624" i="1"/>
  <c r="Q516" i="1"/>
  <c r="Q477" i="1"/>
  <c r="Q436" i="1"/>
  <c r="Q400" i="1"/>
  <c r="Q368" i="1"/>
  <c r="Q260" i="1"/>
  <c r="Q227" i="1"/>
  <c r="Q189" i="1"/>
  <c r="Q157" i="1"/>
  <c r="Q83" i="1"/>
  <c r="Q52" i="1"/>
  <c r="Q16" i="1"/>
  <c r="T857" i="1"/>
  <c r="Q990" i="1"/>
  <c r="Q430" i="1"/>
  <c r="P997" i="1"/>
  <c r="Q977" i="1"/>
  <c r="P977" i="1"/>
  <c r="P817" i="1"/>
  <c r="Q817" i="1"/>
  <c r="P209" i="1"/>
  <c r="Q209" i="1"/>
  <c r="P33" i="1"/>
  <c r="Q33" i="1"/>
  <c r="P208" i="1"/>
  <c r="Q208" i="1"/>
  <c r="Q240" i="1"/>
  <c r="Q959" i="1"/>
  <c r="P959" i="1"/>
  <c r="Q847" i="1"/>
  <c r="P847" i="1"/>
  <c r="Q767" i="1"/>
  <c r="P767" i="1"/>
  <c r="Q687" i="1"/>
  <c r="P687" i="1"/>
  <c r="P302" i="1"/>
  <c r="Q302" i="1"/>
  <c r="Q174" i="1"/>
  <c r="P174" i="1"/>
  <c r="Q337" i="1"/>
  <c r="Q704" i="1"/>
  <c r="T761" i="1"/>
  <c r="Q927" i="1"/>
  <c r="Q843" i="1"/>
  <c r="P843" i="1"/>
  <c r="Q883" i="1"/>
  <c r="Q996" i="1"/>
  <c r="Q915" i="1"/>
  <c r="Q845" i="1"/>
  <c r="Q736" i="1"/>
  <c r="Q995" i="1"/>
  <c r="Q961" i="1"/>
  <c r="Q913" i="1"/>
  <c r="Q877" i="1"/>
  <c r="Q844" i="1"/>
  <c r="Q804" i="1"/>
  <c r="Q765" i="1"/>
  <c r="Q733" i="1"/>
  <c r="Q621" i="1"/>
  <c r="Q588" i="1"/>
  <c r="Q548" i="1"/>
  <c r="Q513" i="1"/>
  <c r="Q435" i="1"/>
  <c r="Q365" i="1"/>
  <c r="Q289" i="1"/>
  <c r="Q259" i="1"/>
  <c r="Q81" i="1"/>
  <c r="Q51" i="1"/>
  <c r="T891" i="1"/>
  <c r="T856" i="1"/>
  <c r="Q958" i="1"/>
  <c r="Q414" i="1"/>
  <c r="P357" i="1"/>
  <c r="S669" i="1"/>
  <c r="Q816" i="1"/>
  <c r="Q641" i="1"/>
  <c r="Q991" i="1"/>
  <c r="P991" i="1"/>
  <c r="Q895" i="1"/>
  <c r="P895" i="1"/>
  <c r="Q799" i="1"/>
  <c r="P799" i="1"/>
  <c r="Q910" i="1"/>
  <c r="P910" i="1"/>
  <c r="P686" i="1"/>
  <c r="Q686" i="1"/>
  <c r="P286" i="1"/>
  <c r="Q286" i="1"/>
  <c r="Q158" i="1"/>
  <c r="P158" i="1"/>
  <c r="Q129" i="1"/>
  <c r="T729" i="1"/>
  <c r="P957" i="1"/>
  <c r="Q957" i="1"/>
  <c r="Q557" i="1"/>
  <c r="Q811" i="1"/>
  <c r="P811" i="1"/>
  <c r="Q925" i="1"/>
  <c r="Q848" i="1"/>
  <c r="Q963" i="1"/>
  <c r="Q879" i="1"/>
  <c r="Q771" i="1"/>
  <c r="Q660" i="1"/>
  <c r="Q589" i="1"/>
  <c r="Q994" i="1"/>
  <c r="Q956" i="1"/>
  <c r="Q912" i="1"/>
  <c r="Q876" i="1"/>
  <c r="Q836" i="1"/>
  <c r="Q803" i="1"/>
  <c r="Q764" i="1"/>
  <c r="Q732" i="1"/>
  <c r="Q691" i="1"/>
  <c r="Q653" i="1"/>
  <c r="Q620" i="1"/>
  <c r="Q547" i="1"/>
  <c r="Q433" i="1"/>
  <c r="Q397" i="1"/>
  <c r="Q323" i="1"/>
  <c r="Q288" i="1"/>
  <c r="Q257" i="1"/>
  <c r="Q225" i="1"/>
  <c r="Q115" i="1"/>
  <c r="Q80" i="1"/>
  <c r="Q49" i="1"/>
  <c r="T971" i="1"/>
  <c r="T681" i="1"/>
  <c r="T649" i="1"/>
  <c r="Q894" i="1"/>
  <c r="Q382" i="1"/>
  <c r="P355" i="1"/>
  <c r="Q657" i="1"/>
  <c r="P657" i="1"/>
  <c r="P545" i="1"/>
  <c r="Q545" i="1"/>
  <c r="Q449" i="1"/>
  <c r="P449" i="1"/>
  <c r="Q976" i="1"/>
  <c r="P976" i="1"/>
  <c r="P96" i="1"/>
  <c r="Q96" i="1"/>
  <c r="P32" i="1"/>
  <c r="Q32" i="1"/>
  <c r="S936" i="1"/>
  <c r="T936" i="1"/>
  <c r="S664" i="1"/>
  <c r="T664" i="1"/>
  <c r="Q64" i="1"/>
  <c r="Q943" i="1"/>
  <c r="P943" i="1"/>
  <c r="Q735" i="1"/>
  <c r="P735" i="1"/>
  <c r="T697" i="1"/>
  <c r="P734" i="1"/>
  <c r="Q734" i="1"/>
  <c r="Q318" i="1"/>
  <c r="P318" i="1"/>
  <c r="P254" i="1"/>
  <c r="Q254" i="1"/>
  <c r="P269" i="1"/>
  <c r="Q269" i="1"/>
  <c r="P61" i="1"/>
  <c r="Q61" i="1"/>
  <c r="Q993" i="1"/>
  <c r="Q909" i="1"/>
  <c r="Q835" i="1"/>
  <c r="Q689" i="1"/>
  <c r="Q652" i="1"/>
  <c r="Q468" i="1"/>
  <c r="Q432" i="1"/>
  <c r="Q356" i="1"/>
  <c r="Q321" i="1"/>
  <c r="Q256" i="1"/>
  <c r="Q224" i="1"/>
  <c r="Q113" i="1"/>
  <c r="Q77" i="1"/>
  <c r="Q48" i="1"/>
  <c r="T889" i="1"/>
  <c r="T713" i="1"/>
  <c r="T680" i="1"/>
  <c r="Q878" i="1"/>
  <c r="Q238" i="1"/>
  <c r="Q998" i="1"/>
  <c r="P998" i="1"/>
  <c r="Q918" i="1"/>
  <c r="P918" i="1"/>
  <c r="Q886" i="1"/>
  <c r="P886" i="1"/>
  <c r="Q854" i="1"/>
  <c r="P854" i="1"/>
  <c r="Q838" i="1"/>
  <c r="P838" i="1"/>
  <c r="Q790" i="1"/>
  <c r="P790" i="1"/>
  <c r="Q742" i="1"/>
  <c r="P742" i="1"/>
  <c r="Q710" i="1"/>
  <c r="P710" i="1"/>
  <c r="Q662" i="1"/>
  <c r="P662" i="1"/>
  <c r="Q630" i="1"/>
  <c r="P630" i="1"/>
  <c r="Q598" i="1"/>
  <c r="P598" i="1"/>
  <c r="Q550" i="1"/>
  <c r="P550" i="1"/>
  <c r="Q518" i="1"/>
  <c r="P518" i="1"/>
  <c r="Q502" i="1"/>
  <c r="P502" i="1"/>
  <c r="P354" i="1"/>
  <c r="Q929" i="1"/>
  <c r="P929" i="1"/>
  <c r="S633" i="1"/>
  <c r="T633" i="1"/>
  <c r="P992" i="1"/>
  <c r="Q992" i="1"/>
  <c r="Q911" i="1"/>
  <c r="P911" i="1"/>
  <c r="Q703" i="1"/>
  <c r="P703" i="1"/>
  <c r="Q640" i="1"/>
  <c r="Q272" i="1"/>
  <c r="Q926" i="1"/>
  <c r="P926" i="1"/>
  <c r="Q862" i="1"/>
  <c r="P862" i="1"/>
  <c r="Q782" i="1"/>
  <c r="P782" i="1"/>
  <c r="Q654" i="1"/>
  <c r="P654" i="1"/>
  <c r="Q606" i="1"/>
  <c r="P606" i="1"/>
  <c r="Q494" i="1"/>
  <c r="P494" i="1"/>
  <c r="Q350" i="1"/>
  <c r="P350" i="1"/>
  <c r="Q560" i="1"/>
  <c r="P93" i="1"/>
  <c r="Q93" i="1"/>
  <c r="Q988" i="1"/>
  <c r="Q948" i="1"/>
  <c r="Q908" i="1"/>
  <c r="Q833" i="1"/>
  <c r="Q801" i="1"/>
  <c r="Q723" i="1"/>
  <c r="Q688" i="1"/>
  <c r="Q580" i="1"/>
  <c r="Q544" i="1"/>
  <c r="Q500" i="1"/>
  <c r="Q467" i="1"/>
  <c r="Q353" i="1"/>
  <c r="Q320" i="1"/>
  <c r="Q285" i="1"/>
  <c r="Q253" i="1"/>
  <c r="Q221" i="1"/>
  <c r="Q112" i="1"/>
  <c r="Q45" i="1"/>
  <c r="T888" i="1"/>
  <c r="T809" i="1"/>
  <c r="T777" i="1"/>
  <c r="T745" i="1"/>
  <c r="T712" i="1"/>
  <c r="Q798" i="1"/>
  <c r="Q222" i="1"/>
  <c r="Q917" i="1"/>
  <c r="P917" i="1"/>
  <c r="Q885" i="1"/>
  <c r="P885" i="1"/>
  <c r="Q853" i="1"/>
  <c r="P853" i="1"/>
  <c r="Q837" i="1"/>
  <c r="P837" i="1"/>
  <c r="Q789" i="1"/>
  <c r="P789" i="1"/>
  <c r="Q757" i="1"/>
  <c r="P757" i="1"/>
  <c r="Q725" i="1"/>
  <c r="P725" i="1"/>
  <c r="Q677" i="1"/>
  <c r="P677" i="1"/>
  <c r="Q661" i="1"/>
  <c r="P661" i="1"/>
  <c r="Q629" i="1"/>
  <c r="P629" i="1"/>
  <c r="Q597" i="1"/>
  <c r="P597" i="1"/>
  <c r="Q517" i="1"/>
  <c r="P517" i="1"/>
  <c r="Q421" i="1"/>
  <c r="P421" i="1"/>
  <c r="Q405" i="1"/>
  <c r="P405" i="1"/>
  <c r="Q389" i="1"/>
  <c r="P389" i="1"/>
  <c r="P325" i="1"/>
  <c r="Q325" i="1"/>
  <c r="Q245" i="1"/>
  <c r="P245" i="1"/>
  <c r="Q197" i="1"/>
  <c r="P197" i="1"/>
  <c r="P149" i="1"/>
  <c r="Q149" i="1"/>
  <c r="Q133" i="1"/>
  <c r="P133" i="1"/>
  <c r="P117" i="1"/>
  <c r="Q117" i="1"/>
  <c r="Q85" i="1"/>
  <c r="P85" i="1"/>
  <c r="T989" i="1"/>
  <c r="S989" i="1"/>
  <c r="T973" i="1"/>
  <c r="S973" i="1"/>
  <c r="T957" i="1"/>
  <c r="S957" i="1"/>
  <c r="T941" i="1"/>
  <c r="S941" i="1"/>
  <c r="T925" i="1"/>
  <c r="S925" i="1"/>
  <c r="T909" i="1"/>
  <c r="S909" i="1"/>
  <c r="T893" i="1"/>
  <c r="S893" i="1"/>
  <c r="T877" i="1"/>
  <c r="S877" i="1"/>
  <c r="T861" i="1"/>
  <c r="S861" i="1"/>
  <c r="T845" i="1"/>
  <c r="S845" i="1"/>
  <c r="T813" i="1"/>
  <c r="S813" i="1"/>
  <c r="T797" i="1"/>
  <c r="S797" i="1"/>
  <c r="T781" i="1"/>
  <c r="S781" i="1"/>
  <c r="T765" i="1"/>
  <c r="S765" i="1"/>
  <c r="T749" i="1"/>
  <c r="S749" i="1"/>
  <c r="T733" i="1"/>
  <c r="S733" i="1"/>
  <c r="T717" i="1"/>
  <c r="S717" i="1"/>
  <c r="T701" i="1"/>
  <c r="S701" i="1"/>
  <c r="T685" i="1"/>
  <c r="S685" i="1"/>
  <c r="T653" i="1"/>
  <c r="S653" i="1"/>
  <c r="T637" i="1"/>
  <c r="S637" i="1"/>
  <c r="T621" i="1"/>
  <c r="S621" i="1"/>
  <c r="T605" i="1"/>
  <c r="S605" i="1"/>
  <c r="T589" i="1"/>
  <c r="S589" i="1"/>
  <c r="T573" i="1"/>
  <c r="S573" i="1"/>
  <c r="T557" i="1"/>
  <c r="S557" i="1"/>
  <c r="T541" i="1"/>
  <c r="S541" i="1"/>
  <c r="T525" i="1"/>
  <c r="S525" i="1"/>
  <c r="T509" i="1"/>
  <c r="S509" i="1"/>
  <c r="T493" i="1"/>
  <c r="S493" i="1"/>
  <c r="T477" i="1"/>
  <c r="S477" i="1"/>
  <c r="T461" i="1"/>
  <c r="S461" i="1"/>
  <c r="T445" i="1"/>
  <c r="S445" i="1"/>
  <c r="T429" i="1"/>
  <c r="S429" i="1"/>
  <c r="T413" i="1"/>
  <c r="S413" i="1"/>
  <c r="T397" i="1"/>
  <c r="S397" i="1"/>
  <c r="T381" i="1"/>
  <c r="S381" i="1"/>
  <c r="T365" i="1"/>
  <c r="S365" i="1"/>
  <c r="T349" i="1"/>
  <c r="S349" i="1"/>
  <c r="T333" i="1"/>
  <c r="S333" i="1"/>
  <c r="T317" i="1"/>
  <c r="S317" i="1"/>
  <c r="T301" i="1"/>
  <c r="S301" i="1"/>
  <c r="T285" i="1"/>
  <c r="S285" i="1"/>
  <c r="T269" i="1"/>
  <c r="S269" i="1"/>
  <c r="T253" i="1"/>
  <c r="S253" i="1"/>
  <c r="T237" i="1"/>
  <c r="S237" i="1"/>
  <c r="T221" i="1"/>
  <c r="S221" i="1"/>
  <c r="T205" i="1"/>
  <c r="S205" i="1"/>
  <c r="T189" i="1"/>
  <c r="S189" i="1"/>
  <c r="T173" i="1"/>
  <c r="S173" i="1"/>
  <c r="T157" i="1"/>
  <c r="S157" i="1"/>
  <c r="T141" i="1"/>
  <c r="S141" i="1"/>
  <c r="T125" i="1"/>
  <c r="S125" i="1"/>
  <c r="T109" i="1"/>
  <c r="S109" i="1"/>
  <c r="T93" i="1"/>
  <c r="S93" i="1"/>
  <c r="T77" i="1"/>
  <c r="S77" i="1"/>
  <c r="T61" i="1"/>
  <c r="S61" i="1"/>
  <c r="T45" i="1"/>
  <c r="S45" i="1"/>
  <c r="T29" i="1"/>
  <c r="S29" i="1"/>
  <c r="T13" i="1"/>
  <c r="S13" i="1"/>
  <c r="P950" i="1"/>
  <c r="Q881" i="1"/>
  <c r="P881" i="1"/>
  <c r="P960" i="1"/>
  <c r="Q960" i="1"/>
  <c r="Q880" i="1"/>
  <c r="P880" i="1"/>
  <c r="P576" i="1"/>
  <c r="Q576" i="1"/>
  <c r="P448" i="1"/>
  <c r="Q448" i="1"/>
  <c r="Q942" i="1"/>
  <c r="P942" i="1"/>
  <c r="Q830" i="1"/>
  <c r="P830" i="1"/>
  <c r="Q702" i="1"/>
  <c r="P702" i="1"/>
  <c r="Q526" i="1"/>
  <c r="P526" i="1"/>
  <c r="Q334" i="1"/>
  <c r="P334" i="1"/>
  <c r="Q672" i="1"/>
  <c r="T985" i="1"/>
  <c r="Q832" i="1"/>
  <c r="Q685" i="1"/>
  <c r="Q429" i="1"/>
  <c r="Q352" i="1"/>
  <c r="Q145" i="1"/>
  <c r="T776" i="1"/>
  <c r="Q206" i="1"/>
  <c r="P916" i="1"/>
  <c r="Q916" i="1"/>
  <c r="P788" i="1"/>
  <c r="Q788" i="1"/>
  <c r="Q756" i="1"/>
  <c r="P756" i="1"/>
  <c r="Q724" i="1"/>
  <c r="P724" i="1"/>
  <c r="Q692" i="1"/>
  <c r="P692" i="1"/>
  <c r="Q628" i="1"/>
  <c r="P628" i="1"/>
  <c r="P452" i="1"/>
  <c r="Q452" i="1"/>
  <c r="P324" i="1"/>
  <c r="Q324" i="1"/>
  <c r="P292" i="1"/>
  <c r="Q292" i="1"/>
  <c r="P212" i="1"/>
  <c r="Q212" i="1"/>
  <c r="P148" i="1"/>
  <c r="Q148" i="1"/>
  <c r="P116" i="1"/>
  <c r="Q116" i="1"/>
  <c r="T988" i="1"/>
  <c r="S988" i="1"/>
  <c r="T972" i="1"/>
  <c r="S972" i="1"/>
  <c r="T956" i="1"/>
  <c r="S956" i="1"/>
  <c r="T940" i="1"/>
  <c r="S940" i="1"/>
  <c r="T924" i="1"/>
  <c r="S924" i="1"/>
  <c r="T908" i="1"/>
  <c r="S908" i="1"/>
  <c r="T892" i="1"/>
  <c r="S892" i="1"/>
  <c r="T876" i="1"/>
  <c r="S876" i="1"/>
  <c r="T860" i="1"/>
  <c r="S860" i="1"/>
  <c r="T844" i="1"/>
  <c r="S844" i="1"/>
  <c r="T828" i="1"/>
  <c r="S828" i="1"/>
  <c r="T812" i="1"/>
  <c r="S812" i="1"/>
  <c r="T796" i="1"/>
  <c r="S796" i="1"/>
  <c r="T780" i="1"/>
  <c r="S780" i="1"/>
  <c r="T764" i="1"/>
  <c r="S764" i="1"/>
  <c r="T748" i="1"/>
  <c r="S748" i="1"/>
  <c r="T732" i="1"/>
  <c r="S732" i="1"/>
  <c r="T716" i="1"/>
  <c r="S716" i="1"/>
  <c r="T700" i="1"/>
  <c r="S700" i="1"/>
  <c r="T684" i="1"/>
  <c r="S684" i="1"/>
  <c r="T668" i="1"/>
  <c r="S668" i="1"/>
  <c r="T652" i="1"/>
  <c r="S652" i="1"/>
  <c r="T636" i="1"/>
  <c r="S636" i="1"/>
  <c r="T620" i="1"/>
  <c r="S620" i="1"/>
  <c r="T604" i="1"/>
  <c r="S604" i="1"/>
  <c r="T588" i="1"/>
  <c r="S588" i="1"/>
  <c r="T572" i="1"/>
  <c r="S572" i="1"/>
  <c r="T556" i="1"/>
  <c r="S556" i="1"/>
  <c r="T540" i="1"/>
  <c r="S540" i="1"/>
  <c r="T524" i="1"/>
  <c r="S524" i="1"/>
  <c r="T508" i="1"/>
  <c r="S508" i="1"/>
  <c r="T492" i="1"/>
  <c r="S492" i="1"/>
  <c r="T476" i="1"/>
  <c r="S476" i="1"/>
  <c r="T460" i="1"/>
  <c r="S460" i="1"/>
  <c r="T444" i="1"/>
  <c r="S444" i="1"/>
  <c r="T428" i="1"/>
  <c r="S428" i="1"/>
  <c r="T412" i="1"/>
  <c r="S412" i="1"/>
  <c r="T396" i="1"/>
  <c r="S396" i="1"/>
  <c r="T380" i="1"/>
  <c r="S380" i="1"/>
  <c r="T364" i="1"/>
  <c r="S364" i="1"/>
  <c r="T348" i="1"/>
  <c r="S348" i="1"/>
  <c r="T332" i="1"/>
  <c r="S332" i="1"/>
  <c r="T316" i="1"/>
  <c r="S316" i="1"/>
  <c r="T300" i="1"/>
  <c r="S300" i="1"/>
  <c r="T284" i="1"/>
  <c r="S284" i="1"/>
  <c r="T268" i="1"/>
  <c r="S268" i="1"/>
  <c r="T252" i="1"/>
  <c r="S252" i="1"/>
  <c r="T236" i="1"/>
  <c r="S236" i="1"/>
  <c r="T220" i="1"/>
  <c r="S220" i="1"/>
  <c r="T204" i="1"/>
  <c r="S204" i="1"/>
  <c r="T188" i="1"/>
  <c r="S188" i="1"/>
  <c r="T172" i="1"/>
  <c r="S172" i="1"/>
  <c r="T156" i="1"/>
  <c r="S156" i="1"/>
  <c r="T140" i="1"/>
  <c r="S140" i="1"/>
  <c r="T124" i="1"/>
  <c r="S124" i="1"/>
  <c r="T108" i="1"/>
  <c r="S108" i="1"/>
  <c r="T92" i="1"/>
  <c r="S92" i="1"/>
  <c r="T76" i="1"/>
  <c r="S76" i="1"/>
  <c r="T60" i="1"/>
  <c r="S60" i="1"/>
  <c r="T44" i="1"/>
  <c r="S44" i="1"/>
  <c r="T28" i="1"/>
  <c r="S28" i="1"/>
  <c r="T12" i="1"/>
  <c r="S12" i="1"/>
  <c r="S969" i="1"/>
  <c r="T969" i="1"/>
  <c r="Q176" i="1"/>
  <c r="P176" i="1"/>
  <c r="S968" i="1"/>
  <c r="T968" i="1"/>
  <c r="Q784" i="1"/>
  <c r="Q305" i="1"/>
  <c r="Q751" i="1"/>
  <c r="P751" i="1"/>
  <c r="Q623" i="1"/>
  <c r="P623" i="1"/>
  <c r="Q896" i="1"/>
  <c r="Q574" i="1"/>
  <c r="P574" i="1"/>
  <c r="P366" i="1"/>
  <c r="Q366" i="1"/>
  <c r="Q529" i="1"/>
  <c r="Q800" i="1"/>
  <c r="Q720" i="1"/>
  <c r="Q317" i="1"/>
  <c r="Q109" i="1"/>
  <c r="T808" i="1"/>
  <c r="T744" i="1"/>
  <c r="Q766" i="1"/>
  <c r="Q945" i="1"/>
  <c r="Q190" i="1"/>
  <c r="Q515" i="1"/>
  <c r="P515" i="1"/>
  <c r="Q419" i="1"/>
  <c r="P419" i="1"/>
  <c r="Q387" i="1"/>
  <c r="P387" i="1"/>
  <c r="P291" i="1"/>
  <c r="Q291" i="1"/>
  <c r="P211" i="1"/>
  <c r="Q211" i="1"/>
  <c r="P3" i="1"/>
  <c r="Q3" i="1"/>
  <c r="S907" i="1"/>
  <c r="T907" i="1"/>
  <c r="S875" i="1"/>
  <c r="T875" i="1"/>
  <c r="S843" i="1"/>
  <c r="T843" i="1"/>
  <c r="S811" i="1"/>
  <c r="T811" i="1"/>
  <c r="S779" i="1"/>
  <c r="T779" i="1"/>
  <c r="S507" i="1"/>
  <c r="T507" i="1"/>
  <c r="S475" i="1"/>
  <c r="T475" i="1"/>
  <c r="S443" i="1"/>
  <c r="T443" i="1"/>
  <c r="S411" i="1"/>
  <c r="T411" i="1"/>
  <c r="P566" i="1"/>
  <c r="P481" i="1"/>
  <c r="Q481" i="1"/>
  <c r="S1001" i="1"/>
  <c r="T1001" i="1"/>
  <c r="S905" i="1"/>
  <c r="T905" i="1"/>
  <c r="S841" i="1"/>
  <c r="T841" i="1"/>
  <c r="Q656" i="1"/>
  <c r="P656" i="1"/>
  <c r="P512" i="1"/>
  <c r="Q512" i="1"/>
  <c r="Q336" i="1"/>
  <c r="P336" i="1"/>
  <c r="S1000" i="1"/>
  <c r="T1000" i="1"/>
  <c r="Q273" i="1"/>
  <c r="Q783" i="1"/>
  <c r="P783" i="1"/>
  <c r="Q655" i="1"/>
  <c r="P655" i="1"/>
  <c r="Q673" i="1"/>
  <c r="Q304" i="1"/>
  <c r="Q510" i="1"/>
  <c r="P510" i="1"/>
  <c r="Q142" i="1"/>
  <c r="P142" i="1"/>
  <c r="T696" i="1"/>
  <c r="Q465" i="1"/>
  <c r="Q932" i="1"/>
  <c r="P932" i="1"/>
  <c r="Q831" i="1"/>
  <c r="Q797" i="1"/>
  <c r="Q719" i="1"/>
  <c r="Q577" i="1"/>
  <c r="Q497" i="1"/>
  <c r="Q464" i="1"/>
  <c r="Q384" i="1"/>
  <c r="Q349" i="1"/>
  <c r="Q144" i="1"/>
  <c r="T921" i="1"/>
  <c r="T840" i="1"/>
  <c r="Q819" i="1"/>
  <c r="P819" i="1"/>
  <c r="Q980" i="1"/>
  <c r="Q944" i="1"/>
  <c r="Q865" i="1"/>
  <c r="Q829" i="1"/>
  <c r="Q796" i="1"/>
  <c r="Q753" i="1"/>
  <c r="Q717" i="1"/>
  <c r="Q573" i="1"/>
  <c r="Q496" i="1"/>
  <c r="Q461" i="1"/>
  <c r="Q381" i="1"/>
  <c r="Q244" i="1"/>
  <c r="Q141" i="1"/>
  <c r="T920" i="1"/>
  <c r="Q670" i="1"/>
  <c r="Q978" i="1"/>
  <c r="P978" i="1"/>
  <c r="Q962" i="1"/>
  <c r="P962" i="1"/>
  <c r="Q946" i="1"/>
  <c r="P946" i="1"/>
  <c r="Q914" i="1"/>
  <c r="P914" i="1"/>
  <c r="Q898" i="1"/>
  <c r="P898" i="1"/>
  <c r="Q882" i="1"/>
  <c r="P882" i="1"/>
  <c r="Q850" i="1"/>
  <c r="P850" i="1"/>
  <c r="Q834" i="1"/>
  <c r="P834" i="1"/>
  <c r="Q818" i="1"/>
  <c r="P818" i="1"/>
  <c r="Q786" i="1"/>
  <c r="P786" i="1"/>
  <c r="Q770" i="1"/>
  <c r="P770" i="1"/>
  <c r="Q754" i="1"/>
  <c r="P754" i="1"/>
  <c r="Q722" i="1"/>
  <c r="P722" i="1"/>
  <c r="Q706" i="1"/>
  <c r="P706" i="1"/>
  <c r="Q690" i="1"/>
  <c r="P690" i="1"/>
  <c r="Q658" i="1"/>
  <c r="P658" i="1"/>
  <c r="Q642" i="1"/>
  <c r="P642" i="1"/>
  <c r="Q626" i="1"/>
  <c r="P626" i="1"/>
  <c r="Q594" i="1"/>
  <c r="P594" i="1"/>
  <c r="Q578" i="1"/>
  <c r="P578" i="1"/>
  <c r="Q562" i="1"/>
  <c r="P562" i="1"/>
  <c r="Q530" i="1"/>
  <c r="P530" i="1"/>
  <c r="Q514" i="1"/>
  <c r="P514" i="1"/>
  <c r="Q498" i="1"/>
  <c r="P498" i="1"/>
  <c r="P482" i="1"/>
  <c r="Q482" i="1"/>
  <c r="Q466" i="1"/>
  <c r="P466" i="1"/>
  <c r="Q450" i="1"/>
  <c r="P450" i="1"/>
  <c r="Q434" i="1"/>
  <c r="P434" i="1"/>
  <c r="P418" i="1"/>
  <c r="Q418" i="1"/>
  <c r="Q402" i="1"/>
  <c r="P402" i="1"/>
  <c r="Q386" i="1"/>
  <c r="P386" i="1"/>
  <c r="Q370" i="1"/>
  <c r="P370" i="1"/>
  <c r="Q338" i="1"/>
  <c r="P338" i="1"/>
  <c r="Q322" i="1"/>
  <c r="P322" i="1"/>
  <c r="Q306" i="1"/>
  <c r="P306" i="1"/>
  <c r="Q274" i="1"/>
  <c r="P274" i="1"/>
  <c r="Q258" i="1"/>
  <c r="P258" i="1"/>
  <c r="Q242" i="1"/>
  <c r="P242" i="1"/>
  <c r="Q210" i="1"/>
  <c r="P210" i="1"/>
  <c r="Q194" i="1"/>
  <c r="P194" i="1"/>
  <c r="Q178" i="1"/>
  <c r="P178" i="1"/>
  <c r="Q146" i="1"/>
  <c r="P146" i="1"/>
  <c r="Q130" i="1"/>
  <c r="P130" i="1"/>
  <c r="Q114" i="1"/>
  <c r="P114" i="1"/>
  <c r="Q82" i="1"/>
  <c r="P82" i="1"/>
  <c r="Q66" i="1"/>
  <c r="P66" i="1"/>
  <c r="Q50" i="1"/>
  <c r="P50" i="1"/>
  <c r="Q18" i="1"/>
  <c r="P18" i="1"/>
  <c r="S970" i="1"/>
  <c r="T970" i="1"/>
  <c r="S938" i="1"/>
  <c r="T938" i="1"/>
  <c r="S906" i="1"/>
  <c r="T906" i="1"/>
  <c r="S874" i="1"/>
  <c r="T874" i="1"/>
  <c r="S842" i="1"/>
  <c r="T842" i="1"/>
  <c r="S810" i="1"/>
  <c r="T810" i="1"/>
  <c r="P984" i="1"/>
  <c r="P856" i="1"/>
  <c r="P983" i="1"/>
  <c r="P170" i="1"/>
  <c r="P936" i="1"/>
  <c r="P680" i="1"/>
  <c r="P552" i="1"/>
  <c r="P250" i="1"/>
  <c r="P169" i="1"/>
  <c r="S926" i="1"/>
  <c r="P935" i="1"/>
  <c r="P249" i="1"/>
  <c r="P168" i="1"/>
  <c r="P42" i="1"/>
  <c r="Q575" i="1"/>
  <c r="P575" i="1"/>
  <c r="Q543" i="1"/>
  <c r="P543" i="1"/>
  <c r="Q527" i="1"/>
  <c r="P527" i="1"/>
  <c r="Q511" i="1"/>
  <c r="P511" i="1"/>
  <c r="Q495" i="1"/>
  <c r="P495" i="1"/>
  <c r="Q479" i="1"/>
  <c r="P479" i="1"/>
  <c r="Q463" i="1"/>
  <c r="P463" i="1"/>
  <c r="Q415" i="1"/>
  <c r="P415" i="1"/>
  <c r="Q383" i="1"/>
  <c r="P383" i="1"/>
  <c r="Q367" i="1"/>
  <c r="P367" i="1"/>
  <c r="Q351" i="1"/>
  <c r="P351" i="1"/>
  <c r="Q335" i="1"/>
  <c r="P335" i="1"/>
  <c r="Q319" i="1"/>
  <c r="P319" i="1"/>
  <c r="Q303" i="1"/>
  <c r="P303" i="1"/>
  <c r="Q271" i="1"/>
  <c r="P271" i="1"/>
  <c r="Q255" i="1"/>
  <c r="P255" i="1"/>
  <c r="Q223" i="1"/>
  <c r="P223" i="1"/>
  <c r="Q207" i="1"/>
  <c r="P207" i="1"/>
  <c r="Q191" i="1"/>
  <c r="P191" i="1"/>
  <c r="Q175" i="1"/>
  <c r="P175" i="1"/>
  <c r="Q143" i="1"/>
  <c r="P143" i="1"/>
  <c r="Q111" i="1"/>
  <c r="P111" i="1"/>
  <c r="Q95" i="1"/>
  <c r="P95" i="1"/>
  <c r="Q79" i="1"/>
  <c r="P79" i="1"/>
  <c r="Q63" i="1"/>
  <c r="P63" i="1"/>
  <c r="Q47" i="1"/>
  <c r="P47" i="1"/>
  <c r="Q31" i="1"/>
  <c r="P31" i="1"/>
  <c r="T999" i="1"/>
  <c r="S999" i="1"/>
  <c r="T983" i="1"/>
  <c r="S983" i="1"/>
  <c r="T967" i="1"/>
  <c r="S967" i="1"/>
  <c r="T951" i="1"/>
  <c r="S951" i="1"/>
  <c r="T919" i="1"/>
  <c r="S919" i="1"/>
  <c r="T887" i="1"/>
  <c r="S887" i="1"/>
  <c r="T871" i="1"/>
  <c r="S871" i="1"/>
  <c r="T855" i="1"/>
  <c r="S855" i="1"/>
  <c r="T839" i="1"/>
  <c r="S839" i="1"/>
  <c r="T807" i="1"/>
  <c r="S807" i="1"/>
  <c r="T759" i="1"/>
  <c r="S759" i="1"/>
  <c r="T743" i="1"/>
  <c r="S743" i="1"/>
  <c r="T727" i="1"/>
  <c r="S727" i="1"/>
  <c r="T711" i="1"/>
  <c r="S711" i="1"/>
  <c r="T695" i="1"/>
  <c r="S695" i="1"/>
  <c r="T663" i="1"/>
  <c r="S663" i="1"/>
  <c r="T631" i="1"/>
  <c r="S631" i="1"/>
  <c r="T615" i="1"/>
  <c r="S615" i="1"/>
  <c r="T599" i="1"/>
  <c r="S599" i="1"/>
  <c r="P888" i="1"/>
  <c r="P632" i="1"/>
  <c r="P504" i="1"/>
  <c r="P248" i="1"/>
  <c r="P41" i="1"/>
  <c r="S433" i="1"/>
  <c r="Q14" i="1"/>
  <c r="P14" i="1"/>
  <c r="P887" i="1"/>
  <c r="P375" i="1"/>
  <c r="P330" i="1"/>
  <c r="P247" i="1"/>
  <c r="P136" i="1"/>
  <c r="P40" i="1"/>
  <c r="S913" i="1"/>
  <c r="S753" i="1"/>
  <c r="P840" i="1"/>
  <c r="P712" i="1"/>
  <c r="P584" i="1"/>
  <c r="P456" i="1"/>
  <c r="P312" i="1"/>
  <c r="P246" i="1"/>
  <c r="P135" i="1"/>
  <c r="P9" i="1"/>
  <c r="S752" i="1"/>
  <c r="S241" i="1"/>
  <c r="S388" i="1"/>
  <c r="S372" i="1"/>
  <c r="S356" i="1"/>
  <c r="S340" i="1"/>
  <c r="S324" i="1"/>
  <c r="S308" i="1"/>
  <c r="S292" i="1"/>
  <c r="S276" i="1"/>
  <c r="P839" i="1"/>
  <c r="P711" i="1"/>
  <c r="P583" i="1"/>
  <c r="P455" i="1"/>
  <c r="P311" i="1"/>
  <c r="P8" i="1"/>
  <c r="S911" i="1"/>
  <c r="S750" i="1"/>
  <c r="S225" i="1"/>
  <c r="P920" i="1"/>
  <c r="P792" i="1"/>
  <c r="P664" i="1"/>
  <c r="P454" i="1"/>
  <c r="P310" i="1"/>
  <c r="P216" i="1"/>
  <c r="P7" i="1"/>
  <c r="S209" i="1"/>
  <c r="T601" i="1"/>
  <c r="T569" i="1"/>
  <c r="T538" i="1"/>
  <c r="Q2" i="1"/>
  <c r="P2" i="1"/>
  <c r="Q986" i="1"/>
  <c r="P986" i="1"/>
  <c r="Q970" i="1"/>
  <c r="P970" i="1"/>
  <c r="Q954" i="1"/>
  <c r="P954" i="1"/>
  <c r="Q938" i="1"/>
  <c r="P938" i="1"/>
  <c r="Q922" i="1"/>
  <c r="P922" i="1"/>
  <c r="Q906" i="1"/>
  <c r="P906" i="1"/>
  <c r="Q890" i="1"/>
  <c r="P890" i="1"/>
  <c r="Q874" i="1"/>
  <c r="P874" i="1"/>
  <c r="Q858" i="1"/>
  <c r="P858" i="1"/>
  <c r="Q842" i="1"/>
  <c r="P842" i="1"/>
  <c r="Q826" i="1"/>
  <c r="P826" i="1"/>
  <c r="Q810" i="1"/>
  <c r="P810" i="1"/>
  <c r="Q794" i="1"/>
  <c r="P794" i="1"/>
  <c r="Q778" i="1"/>
  <c r="P778" i="1"/>
  <c r="Q762" i="1"/>
  <c r="P762" i="1"/>
  <c r="Q746" i="1"/>
  <c r="P746" i="1"/>
  <c r="Q730" i="1"/>
  <c r="P730" i="1"/>
  <c r="Q714" i="1"/>
  <c r="P714" i="1"/>
  <c r="Q698" i="1"/>
  <c r="P698" i="1"/>
  <c r="Q682" i="1"/>
  <c r="P682" i="1"/>
  <c r="Q666" i="1"/>
  <c r="P666" i="1"/>
  <c r="Q650" i="1"/>
  <c r="P650" i="1"/>
  <c r="Q634" i="1"/>
  <c r="P634" i="1"/>
  <c r="Q618" i="1"/>
  <c r="P618" i="1"/>
  <c r="Q602" i="1"/>
  <c r="P602" i="1"/>
  <c r="Q586" i="1"/>
  <c r="P586" i="1"/>
  <c r="Q570" i="1"/>
  <c r="P570" i="1"/>
  <c r="Q554" i="1"/>
  <c r="P554" i="1"/>
  <c r="Q522" i="1"/>
  <c r="P522" i="1"/>
  <c r="Q506" i="1"/>
  <c r="P506" i="1"/>
  <c r="Q490" i="1"/>
  <c r="P490" i="1"/>
  <c r="Q474" i="1"/>
  <c r="P474" i="1"/>
  <c r="Q458" i="1"/>
  <c r="P458" i="1"/>
  <c r="Q442" i="1"/>
  <c r="P442" i="1"/>
  <c r="Q426" i="1"/>
  <c r="P426" i="1"/>
  <c r="Q410" i="1"/>
  <c r="P410" i="1"/>
  <c r="Q394" i="1"/>
  <c r="P394" i="1"/>
  <c r="Q378" i="1"/>
  <c r="P378" i="1"/>
  <c r="Q362" i="1"/>
  <c r="P362" i="1"/>
  <c r="Q346" i="1"/>
  <c r="P346" i="1"/>
  <c r="Q314" i="1"/>
  <c r="P314" i="1"/>
  <c r="Q298" i="1"/>
  <c r="P298" i="1"/>
  <c r="Q266" i="1"/>
  <c r="P266" i="1"/>
  <c r="Q234" i="1"/>
  <c r="P234" i="1"/>
  <c r="Q218" i="1"/>
  <c r="P218" i="1"/>
  <c r="Q186" i="1"/>
  <c r="P186" i="1"/>
  <c r="Q154" i="1"/>
  <c r="P154" i="1"/>
  <c r="Q138" i="1"/>
  <c r="P138" i="1"/>
  <c r="Q106" i="1"/>
  <c r="P106" i="1"/>
  <c r="Q74" i="1"/>
  <c r="P74" i="1"/>
  <c r="Q58" i="1"/>
  <c r="P58" i="1"/>
  <c r="P919" i="1"/>
  <c r="P791" i="1"/>
  <c r="P663" i="1"/>
  <c r="P535" i="1"/>
  <c r="P407" i="1"/>
  <c r="P215" i="1"/>
  <c r="P122" i="1"/>
  <c r="S879" i="1"/>
  <c r="S737" i="1"/>
  <c r="S193" i="1"/>
  <c r="T632" i="1"/>
  <c r="T600" i="1"/>
  <c r="Q1001" i="1"/>
  <c r="P1001" i="1"/>
  <c r="Q985" i="1"/>
  <c r="P985" i="1"/>
  <c r="Q969" i="1"/>
  <c r="P969" i="1"/>
  <c r="Q953" i="1"/>
  <c r="P953" i="1"/>
  <c r="Q937" i="1"/>
  <c r="P937" i="1"/>
  <c r="Q921" i="1"/>
  <c r="P921" i="1"/>
  <c r="Q905" i="1"/>
  <c r="P905" i="1"/>
  <c r="Q889" i="1"/>
  <c r="P889" i="1"/>
  <c r="Q873" i="1"/>
  <c r="P873" i="1"/>
  <c r="Q857" i="1"/>
  <c r="P857" i="1"/>
  <c r="Q841" i="1"/>
  <c r="P841" i="1"/>
  <c r="Q825" i="1"/>
  <c r="P825" i="1"/>
  <c r="Q809" i="1"/>
  <c r="P809" i="1"/>
  <c r="Q793" i="1"/>
  <c r="P793" i="1"/>
  <c r="Q777" i="1"/>
  <c r="P777" i="1"/>
  <c r="Q761" i="1"/>
  <c r="P761" i="1"/>
  <c r="Q745" i="1"/>
  <c r="P745" i="1"/>
  <c r="Q729" i="1"/>
  <c r="P729" i="1"/>
  <c r="Q713" i="1"/>
  <c r="P713" i="1"/>
  <c r="Q681" i="1"/>
  <c r="P681" i="1"/>
  <c r="Q665" i="1"/>
  <c r="P665" i="1"/>
  <c r="Q649" i="1"/>
  <c r="P649" i="1"/>
  <c r="Q633" i="1"/>
  <c r="P633" i="1"/>
  <c r="Q617" i="1"/>
  <c r="P617" i="1"/>
  <c r="Q601" i="1"/>
  <c r="P601" i="1"/>
  <c r="Q585" i="1"/>
  <c r="P585" i="1"/>
  <c r="Q569" i="1"/>
  <c r="P569" i="1"/>
  <c r="Q553" i="1"/>
  <c r="P553" i="1"/>
  <c r="Q537" i="1"/>
  <c r="P537" i="1"/>
  <c r="Q521" i="1"/>
  <c r="P521" i="1"/>
  <c r="Q505" i="1"/>
  <c r="P505" i="1"/>
  <c r="Q473" i="1"/>
  <c r="P473" i="1"/>
  <c r="Q457" i="1"/>
  <c r="P457" i="1"/>
  <c r="Q441" i="1"/>
  <c r="P441" i="1"/>
  <c r="Q425" i="1"/>
  <c r="P425" i="1"/>
  <c r="Q409" i="1"/>
  <c r="P409" i="1"/>
  <c r="Q393" i="1"/>
  <c r="P393" i="1"/>
  <c r="Q377" i="1"/>
  <c r="P377" i="1"/>
  <c r="Q361" i="1"/>
  <c r="P361" i="1"/>
  <c r="Q345" i="1"/>
  <c r="P345" i="1"/>
  <c r="Q329" i="1"/>
  <c r="P329" i="1"/>
  <c r="Q313" i="1"/>
  <c r="P313" i="1"/>
  <c r="Q297" i="1"/>
  <c r="P297" i="1"/>
  <c r="Q265" i="1"/>
  <c r="P265" i="1"/>
  <c r="Q233" i="1"/>
  <c r="P233" i="1"/>
  <c r="Q217" i="1"/>
  <c r="P217" i="1"/>
  <c r="Q201" i="1"/>
  <c r="P201" i="1"/>
  <c r="Q185" i="1"/>
  <c r="P185" i="1"/>
  <c r="Q153" i="1"/>
  <c r="P153" i="1"/>
  <c r="Q121" i="1"/>
  <c r="P121" i="1"/>
  <c r="Q105" i="1"/>
  <c r="P105" i="1"/>
  <c r="Q73" i="1"/>
  <c r="P73" i="1"/>
  <c r="Q57" i="1"/>
  <c r="P57" i="1"/>
  <c r="Q25" i="1"/>
  <c r="P25" i="1"/>
  <c r="T977" i="1"/>
  <c r="S977" i="1"/>
  <c r="T945" i="1"/>
  <c r="S945" i="1"/>
  <c r="T929" i="1"/>
  <c r="S929" i="1"/>
  <c r="T897" i="1"/>
  <c r="S897" i="1"/>
  <c r="T881" i="1"/>
  <c r="S881" i="1"/>
  <c r="P1000" i="1"/>
  <c r="P872" i="1"/>
  <c r="P744" i="1"/>
  <c r="P616" i="1"/>
  <c r="P406" i="1"/>
  <c r="P360" i="1"/>
  <c r="P214" i="1"/>
  <c r="S878" i="1"/>
  <c r="S689" i="1"/>
  <c r="S177" i="1"/>
  <c r="Q29" i="1"/>
  <c r="T536" i="1"/>
  <c r="T506" i="1"/>
  <c r="T474" i="1"/>
  <c r="T442" i="1"/>
  <c r="P999" i="1"/>
  <c r="P871" i="1"/>
  <c r="P743" i="1"/>
  <c r="P615" i="1"/>
  <c r="P487" i="1"/>
  <c r="P359" i="1"/>
  <c r="P90" i="1"/>
  <c r="S993" i="1"/>
  <c r="S686" i="1"/>
  <c r="S161" i="1"/>
  <c r="Q540" i="1"/>
  <c r="Q447" i="1"/>
  <c r="Q172" i="1"/>
  <c r="T998" i="1"/>
  <c r="T966" i="1"/>
  <c r="T755" i="1"/>
  <c r="T723" i="1"/>
  <c r="T691" i="1"/>
  <c r="T505" i="1"/>
  <c r="T473" i="1"/>
  <c r="T441" i="1"/>
  <c r="T410" i="1"/>
  <c r="T379" i="1"/>
  <c r="T347" i="1"/>
  <c r="T315" i="1"/>
  <c r="P952" i="1"/>
  <c r="P824" i="1"/>
  <c r="P696" i="1"/>
  <c r="P568" i="1"/>
  <c r="P486" i="1"/>
  <c r="P440" i="1"/>
  <c r="P282" i="1"/>
  <c r="P89" i="1"/>
  <c r="T583" i="1"/>
  <c r="S583" i="1"/>
  <c r="S567" i="1"/>
  <c r="T551" i="1"/>
  <c r="S551" i="1"/>
  <c r="S535" i="1"/>
  <c r="S519" i="1"/>
  <c r="T503" i="1"/>
  <c r="S503" i="1"/>
  <c r="T487" i="1"/>
  <c r="S487" i="1"/>
  <c r="T471" i="1"/>
  <c r="S471" i="1"/>
  <c r="T455" i="1"/>
  <c r="S455" i="1"/>
  <c r="T439" i="1"/>
  <c r="S439" i="1"/>
  <c r="S423" i="1"/>
  <c r="T407" i="1"/>
  <c r="S407" i="1"/>
  <c r="S391" i="1"/>
  <c r="T375" i="1"/>
  <c r="S375" i="1"/>
  <c r="T359" i="1"/>
  <c r="S359" i="1"/>
  <c r="T343" i="1"/>
  <c r="S343" i="1"/>
  <c r="T327" i="1"/>
  <c r="S327" i="1"/>
  <c r="S311" i="1"/>
  <c r="T295" i="1"/>
  <c r="S295" i="1"/>
  <c r="S279" i="1"/>
  <c r="S263" i="1"/>
  <c r="T247" i="1"/>
  <c r="S247" i="1"/>
  <c r="T231" i="1"/>
  <c r="S231" i="1"/>
  <c r="T215" i="1"/>
  <c r="S215" i="1"/>
  <c r="T199" i="1"/>
  <c r="S199" i="1"/>
  <c r="T183" i="1"/>
  <c r="S183" i="1"/>
  <c r="S167" i="1"/>
  <c r="T151" i="1"/>
  <c r="S151" i="1"/>
  <c r="S135" i="1"/>
  <c r="T119" i="1"/>
  <c r="S119" i="1"/>
  <c r="T103" i="1"/>
  <c r="S103" i="1"/>
  <c r="T87" i="1"/>
  <c r="S87" i="1"/>
  <c r="T71" i="1"/>
  <c r="S71" i="1"/>
  <c r="S55" i="1"/>
  <c r="T39" i="1"/>
  <c r="S39" i="1"/>
  <c r="S23" i="1"/>
  <c r="T7" i="1"/>
  <c r="S7" i="1"/>
  <c r="P39" i="1"/>
  <c r="S992" i="1"/>
  <c r="S910" i="1"/>
  <c r="S864" i="1"/>
  <c r="S800" i="1"/>
  <c r="S736" i="1"/>
  <c r="S657" i="1"/>
  <c r="S401" i="1"/>
  <c r="S145" i="1"/>
  <c r="S342" i="1"/>
  <c r="S326" i="1"/>
  <c r="S310" i="1"/>
  <c r="S294" i="1"/>
  <c r="S278" i="1"/>
  <c r="S262" i="1"/>
  <c r="S246" i="1"/>
  <c r="S230" i="1"/>
  <c r="S198" i="1"/>
  <c r="S182" i="1"/>
  <c r="S166" i="1"/>
  <c r="S150" i="1"/>
  <c r="S118" i="1"/>
  <c r="S102" i="1"/>
  <c r="S86" i="1"/>
  <c r="S70" i="1"/>
  <c r="S54" i="1"/>
  <c r="S38" i="1"/>
  <c r="S22" i="1"/>
  <c r="P200" i="1"/>
  <c r="P120" i="1"/>
  <c r="P38" i="1"/>
  <c r="S991" i="1"/>
  <c r="S862" i="1"/>
  <c r="S798" i="1"/>
  <c r="S734" i="1"/>
  <c r="S641" i="1"/>
  <c r="S385" i="1"/>
  <c r="S129" i="1"/>
  <c r="S421" i="1"/>
  <c r="S405" i="1"/>
  <c r="S389" i="1"/>
  <c r="S373" i="1"/>
  <c r="S357" i="1"/>
  <c r="S341" i="1"/>
  <c r="S325" i="1"/>
  <c r="S309" i="1"/>
  <c r="S293" i="1"/>
  <c r="S277" i="1"/>
  <c r="S261" i="1"/>
  <c r="S245" i="1"/>
  <c r="S229" i="1"/>
  <c r="S213" i="1"/>
  <c r="S197" i="1"/>
  <c r="S181" i="1"/>
  <c r="S165" i="1"/>
  <c r="S149" i="1"/>
  <c r="S133" i="1"/>
  <c r="S117" i="1"/>
  <c r="S101" i="1"/>
  <c r="S85" i="1"/>
  <c r="S53" i="1"/>
  <c r="S37" i="1"/>
  <c r="S21" i="1"/>
  <c r="S5" i="1"/>
  <c r="P199" i="1"/>
  <c r="P119" i="1"/>
  <c r="S990" i="1"/>
  <c r="S944" i="1"/>
  <c r="S625" i="1"/>
  <c r="S369" i="1"/>
  <c r="S113" i="1"/>
  <c r="S260" i="1"/>
  <c r="S244" i="1"/>
  <c r="S228" i="1"/>
  <c r="S212" i="1"/>
  <c r="S196" i="1"/>
  <c r="S180" i="1"/>
  <c r="S148" i="1"/>
  <c r="S132" i="1"/>
  <c r="S116" i="1"/>
  <c r="S100" i="1"/>
  <c r="S68" i="1"/>
  <c r="S52" i="1"/>
  <c r="S36" i="1"/>
  <c r="S20" i="1"/>
  <c r="S4" i="1"/>
  <c r="P296" i="1"/>
  <c r="P232" i="1"/>
  <c r="P198" i="1"/>
  <c r="P72" i="1"/>
  <c r="P26" i="1"/>
  <c r="S943" i="1"/>
  <c r="S849" i="1"/>
  <c r="S785" i="1"/>
  <c r="S721" i="1"/>
  <c r="S609" i="1"/>
  <c r="S353" i="1"/>
  <c r="S97" i="1"/>
  <c r="S259" i="1"/>
  <c r="S243" i="1"/>
  <c r="S227" i="1"/>
  <c r="S211" i="1"/>
  <c r="S195" i="1"/>
  <c r="S179" i="1"/>
  <c r="S163" i="1"/>
  <c r="S147" i="1"/>
  <c r="S115" i="1"/>
  <c r="S99" i="1"/>
  <c r="S83" i="1"/>
  <c r="S51" i="1"/>
  <c r="S35" i="1"/>
  <c r="S3" i="1"/>
  <c r="P295" i="1"/>
  <c r="P231" i="1"/>
  <c r="P71" i="1"/>
  <c r="S942" i="1"/>
  <c r="S896" i="1"/>
  <c r="S848" i="1"/>
  <c r="S784" i="1"/>
  <c r="S720" i="1"/>
  <c r="S593" i="1"/>
  <c r="S337" i="1"/>
  <c r="S81" i="1"/>
  <c r="T994" i="1"/>
  <c r="S994" i="1"/>
  <c r="T978" i="1"/>
  <c r="S978" i="1"/>
  <c r="T962" i="1"/>
  <c r="S962" i="1"/>
  <c r="T946" i="1"/>
  <c r="S946" i="1"/>
  <c r="T930" i="1"/>
  <c r="S930" i="1"/>
  <c r="T914" i="1"/>
  <c r="S914" i="1"/>
  <c r="T898" i="1"/>
  <c r="S898" i="1"/>
  <c r="T882" i="1"/>
  <c r="S882" i="1"/>
  <c r="T866" i="1"/>
  <c r="S866" i="1"/>
  <c r="T850" i="1"/>
  <c r="S850" i="1"/>
  <c r="T834" i="1"/>
  <c r="S834" i="1"/>
  <c r="T818" i="1"/>
  <c r="S818" i="1"/>
  <c r="T802" i="1"/>
  <c r="S802" i="1"/>
  <c r="T786" i="1"/>
  <c r="S786" i="1"/>
  <c r="T770" i="1"/>
  <c r="S770" i="1"/>
  <c r="T754" i="1"/>
  <c r="S754" i="1"/>
  <c r="T738" i="1"/>
  <c r="S738" i="1"/>
  <c r="T722" i="1"/>
  <c r="S722" i="1"/>
  <c r="T706" i="1"/>
  <c r="S706" i="1"/>
  <c r="T690" i="1"/>
  <c r="S690" i="1"/>
  <c r="T674" i="1"/>
  <c r="S674" i="1"/>
  <c r="T658" i="1"/>
  <c r="S658" i="1"/>
  <c r="T642" i="1"/>
  <c r="S642" i="1"/>
  <c r="T626" i="1"/>
  <c r="S626" i="1"/>
  <c r="T610" i="1"/>
  <c r="S610" i="1"/>
  <c r="T594" i="1"/>
  <c r="S594" i="1"/>
  <c r="T578" i="1"/>
  <c r="S578" i="1"/>
  <c r="T562" i="1"/>
  <c r="S562" i="1"/>
  <c r="T546" i="1"/>
  <c r="S546" i="1"/>
  <c r="T530" i="1"/>
  <c r="S530" i="1"/>
  <c r="T514" i="1"/>
  <c r="S514" i="1"/>
  <c r="T498" i="1"/>
  <c r="S498" i="1"/>
  <c r="T482" i="1"/>
  <c r="S482" i="1"/>
  <c r="T466" i="1"/>
  <c r="S466" i="1"/>
  <c r="T450" i="1"/>
  <c r="S450" i="1"/>
  <c r="T434" i="1"/>
  <c r="S434" i="1"/>
  <c r="T418" i="1"/>
  <c r="S418" i="1"/>
  <c r="T402" i="1"/>
  <c r="S402" i="1"/>
  <c r="T386" i="1"/>
  <c r="S386" i="1"/>
  <c r="T370" i="1"/>
  <c r="S370" i="1"/>
  <c r="T354" i="1"/>
  <c r="S354" i="1"/>
  <c r="T338" i="1"/>
  <c r="S338" i="1"/>
  <c r="T322" i="1"/>
  <c r="S322" i="1"/>
  <c r="T306" i="1"/>
  <c r="S306" i="1"/>
  <c r="T290" i="1"/>
  <c r="S290" i="1"/>
  <c r="T274" i="1"/>
  <c r="S274" i="1"/>
  <c r="T258" i="1"/>
  <c r="S258" i="1"/>
  <c r="T242" i="1"/>
  <c r="S242" i="1"/>
  <c r="T226" i="1"/>
  <c r="S226" i="1"/>
  <c r="T210" i="1"/>
  <c r="S210" i="1"/>
  <c r="T194" i="1"/>
  <c r="S194" i="1"/>
  <c r="T178" i="1"/>
  <c r="S178" i="1"/>
  <c r="T162" i="1"/>
  <c r="S162" i="1"/>
  <c r="T146" i="1"/>
  <c r="S146" i="1"/>
  <c r="T130" i="1"/>
  <c r="S130" i="1"/>
  <c r="T114" i="1"/>
  <c r="S114" i="1"/>
  <c r="T98" i="1"/>
  <c r="S98" i="1"/>
  <c r="T82" i="1"/>
  <c r="S82" i="1"/>
  <c r="T66" i="1"/>
  <c r="S66" i="1"/>
  <c r="T50" i="1"/>
  <c r="S50" i="1"/>
  <c r="T34" i="1"/>
  <c r="S34" i="1"/>
  <c r="T18" i="1"/>
  <c r="S18" i="1"/>
  <c r="P264" i="1"/>
  <c r="P152" i="1"/>
  <c r="P24" i="1"/>
  <c r="S895" i="1"/>
  <c r="S846" i="1"/>
  <c r="S782" i="1"/>
  <c r="S718" i="1"/>
  <c r="S577" i="1"/>
  <c r="S321" i="1"/>
  <c r="S65" i="1"/>
  <c r="P23" i="1"/>
  <c r="S976" i="1"/>
  <c r="S894" i="1"/>
  <c r="S561" i="1"/>
  <c r="S305" i="1"/>
  <c r="S49" i="1"/>
  <c r="T704" i="1"/>
  <c r="S704" i="1"/>
  <c r="T688" i="1"/>
  <c r="S688" i="1"/>
  <c r="T672" i="1"/>
  <c r="S672" i="1"/>
  <c r="T656" i="1"/>
  <c r="S656" i="1"/>
  <c r="T640" i="1"/>
  <c r="S640" i="1"/>
  <c r="T624" i="1"/>
  <c r="S624" i="1"/>
  <c r="T608" i="1"/>
  <c r="S608" i="1"/>
  <c r="T592" i="1"/>
  <c r="S592" i="1"/>
  <c r="T576" i="1"/>
  <c r="S576" i="1"/>
  <c r="T560" i="1"/>
  <c r="S560" i="1"/>
  <c r="T544" i="1"/>
  <c r="S544" i="1"/>
  <c r="T528" i="1"/>
  <c r="S528" i="1"/>
  <c r="T512" i="1"/>
  <c r="S512" i="1"/>
  <c r="T496" i="1"/>
  <c r="S496" i="1"/>
  <c r="T480" i="1"/>
  <c r="S480" i="1"/>
  <c r="T464" i="1"/>
  <c r="S464" i="1"/>
  <c r="T448" i="1"/>
  <c r="S448" i="1"/>
  <c r="T432" i="1"/>
  <c r="S432" i="1"/>
  <c r="T416" i="1"/>
  <c r="S416" i="1"/>
  <c r="T400" i="1"/>
  <c r="S400" i="1"/>
  <c r="T384" i="1"/>
  <c r="S384" i="1"/>
  <c r="T368" i="1"/>
  <c r="S368" i="1"/>
  <c r="T352" i="1"/>
  <c r="S352" i="1"/>
  <c r="T336" i="1"/>
  <c r="S336" i="1"/>
  <c r="T320" i="1"/>
  <c r="S320" i="1"/>
  <c r="T304" i="1"/>
  <c r="S304" i="1"/>
  <c r="T288" i="1"/>
  <c r="S288" i="1"/>
  <c r="T272" i="1"/>
  <c r="S272" i="1"/>
  <c r="T256" i="1"/>
  <c r="S256" i="1"/>
  <c r="T240" i="1"/>
  <c r="S240" i="1"/>
  <c r="T224" i="1"/>
  <c r="S224" i="1"/>
  <c r="T208" i="1"/>
  <c r="S208" i="1"/>
  <c r="T192" i="1"/>
  <c r="S192" i="1"/>
  <c r="T176" i="1"/>
  <c r="S176" i="1"/>
  <c r="T160" i="1"/>
  <c r="S160" i="1"/>
  <c r="T144" i="1"/>
  <c r="S144" i="1"/>
  <c r="T128" i="1"/>
  <c r="S128" i="1"/>
  <c r="T112" i="1"/>
  <c r="S112" i="1"/>
  <c r="T96" i="1"/>
  <c r="S96" i="1"/>
  <c r="T80" i="1"/>
  <c r="S80" i="1"/>
  <c r="T64" i="1"/>
  <c r="S64" i="1"/>
  <c r="T48" i="1"/>
  <c r="S48" i="1"/>
  <c r="T32" i="1"/>
  <c r="S32" i="1"/>
  <c r="T16" i="1"/>
  <c r="S16" i="1"/>
  <c r="S975" i="1"/>
  <c r="S833" i="1"/>
  <c r="S769" i="1"/>
  <c r="S705" i="1"/>
  <c r="S545" i="1"/>
  <c r="S289" i="1"/>
  <c r="S33" i="1"/>
  <c r="T863" i="1"/>
  <c r="S863" i="1"/>
  <c r="T847" i="1"/>
  <c r="S847" i="1"/>
  <c r="T831" i="1"/>
  <c r="S831" i="1"/>
  <c r="T815" i="1"/>
  <c r="S815" i="1"/>
  <c r="T799" i="1"/>
  <c r="S799" i="1"/>
  <c r="T783" i="1"/>
  <c r="S783" i="1"/>
  <c r="T767" i="1"/>
  <c r="S767" i="1"/>
  <c r="T751" i="1"/>
  <c r="S751" i="1"/>
  <c r="T735" i="1"/>
  <c r="S735" i="1"/>
  <c r="T719" i="1"/>
  <c r="S719" i="1"/>
  <c r="T703" i="1"/>
  <c r="S703" i="1"/>
  <c r="T687" i="1"/>
  <c r="S687" i="1"/>
  <c r="T671" i="1"/>
  <c r="S671" i="1"/>
  <c r="T655" i="1"/>
  <c r="S655" i="1"/>
  <c r="T639" i="1"/>
  <c r="S639" i="1"/>
  <c r="T623" i="1"/>
  <c r="S623" i="1"/>
  <c r="T607" i="1"/>
  <c r="S607" i="1"/>
  <c r="T591" i="1"/>
  <c r="S591" i="1"/>
  <c r="T575" i="1"/>
  <c r="S575" i="1"/>
  <c r="T559" i="1"/>
  <c r="S559" i="1"/>
  <c r="T543" i="1"/>
  <c r="S543" i="1"/>
  <c r="T527" i="1"/>
  <c r="S527" i="1"/>
  <c r="T511" i="1"/>
  <c r="S511" i="1"/>
  <c r="T495" i="1"/>
  <c r="S495" i="1"/>
  <c r="T479" i="1"/>
  <c r="S479" i="1"/>
  <c r="T463" i="1"/>
  <c r="S463" i="1"/>
  <c r="T447" i="1"/>
  <c r="S447" i="1"/>
  <c r="T431" i="1"/>
  <c r="S431" i="1"/>
  <c r="T415" i="1"/>
  <c r="S415" i="1"/>
  <c r="T399" i="1"/>
  <c r="S399" i="1"/>
  <c r="T383" i="1"/>
  <c r="S383" i="1"/>
  <c r="T367" i="1"/>
  <c r="S367" i="1"/>
  <c r="T351" i="1"/>
  <c r="S351" i="1"/>
  <c r="T335" i="1"/>
  <c r="S335" i="1"/>
  <c r="T319" i="1"/>
  <c r="S319" i="1"/>
  <c r="T303" i="1"/>
  <c r="S303" i="1"/>
  <c r="T287" i="1"/>
  <c r="S287" i="1"/>
  <c r="T271" i="1"/>
  <c r="S271" i="1"/>
  <c r="T255" i="1"/>
  <c r="S255" i="1"/>
  <c r="T239" i="1"/>
  <c r="S239" i="1"/>
  <c r="T223" i="1"/>
  <c r="S223" i="1"/>
  <c r="T207" i="1"/>
  <c r="S207" i="1"/>
  <c r="T191" i="1"/>
  <c r="S191" i="1"/>
  <c r="T175" i="1"/>
  <c r="S175" i="1"/>
  <c r="T159" i="1"/>
  <c r="S159" i="1"/>
  <c r="T143" i="1"/>
  <c r="S143" i="1"/>
  <c r="T127" i="1"/>
  <c r="S127" i="1"/>
  <c r="T111" i="1"/>
  <c r="S111" i="1"/>
  <c r="T95" i="1"/>
  <c r="S95" i="1"/>
  <c r="T79" i="1"/>
  <c r="S79" i="1"/>
  <c r="T63" i="1"/>
  <c r="S63" i="1"/>
  <c r="T47" i="1"/>
  <c r="S47" i="1"/>
  <c r="T31" i="1"/>
  <c r="S31" i="1"/>
  <c r="T15" i="1"/>
  <c r="S15" i="1"/>
  <c r="P344" i="1"/>
  <c r="P184" i="1"/>
  <c r="S974" i="1"/>
  <c r="S928" i="1"/>
  <c r="S832" i="1"/>
  <c r="S768" i="1"/>
  <c r="S702" i="1"/>
  <c r="S529" i="1"/>
  <c r="S273" i="1"/>
  <c r="S17" i="1"/>
  <c r="T654" i="1"/>
  <c r="S654" i="1"/>
  <c r="T638" i="1"/>
  <c r="S638" i="1"/>
  <c r="T622" i="1"/>
  <c r="S622" i="1"/>
  <c r="T606" i="1"/>
  <c r="S606" i="1"/>
  <c r="T590" i="1"/>
  <c r="S590" i="1"/>
  <c r="T574" i="1"/>
  <c r="S574" i="1"/>
  <c r="T558" i="1"/>
  <c r="S558" i="1"/>
  <c r="T542" i="1"/>
  <c r="S542" i="1"/>
  <c r="T526" i="1"/>
  <c r="S526" i="1"/>
  <c r="T510" i="1"/>
  <c r="S510" i="1"/>
  <c r="T494" i="1"/>
  <c r="S494" i="1"/>
  <c r="T478" i="1"/>
  <c r="S478" i="1"/>
  <c r="T462" i="1"/>
  <c r="S462" i="1"/>
  <c r="T446" i="1"/>
  <c r="S446" i="1"/>
  <c r="T430" i="1"/>
  <c r="S430" i="1"/>
  <c r="T414" i="1"/>
  <c r="S414" i="1"/>
  <c r="T398" i="1"/>
  <c r="S398" i="1"/>
  <c r="T382" i="1"/>
  <c r="S382" i="1"/>
  <c r="T366" i="1"/>
  <c r="S366" i="1"/>
  <c r="T350" i="1"/>
  <c r="S350" i="1"/>
  <c r="T334" i="1"/>
  <c r="S334" i="1"/>
  <c r="T318" i="1"/>
  <c r="S318" i="1"/>
  <c r="T302" i="1"/>
  <c r="S302" i="1"/>
  <c r="T286" i="1"/>
  <c r="S286" i="1"/>
  <c r="T270" i="1"/>
  <c r="S270" i="1"/>
  <c r="T254" i="1"/>
  <c r="S254" i="1"/>
  <c r="T238" i="1"/>
  <c r="S238" i="1"/>
  <c r="T222" i="1"/>
  <c r="S222" i="1"/>
  <c r="T206" i="1"/>
  <c r="S206" i="1"/>
  <c r="T190" i="1"/>
  <c r="S190" i="1"/>
  <c r="T174" i="1"/>
  <c r="S174" i="1"/>
  <c r="T158" i="1"/>
  <c r="S158" i="1"/>
  <c r="T142" i="1"/>
  <c r="S142" i="1"/>
  <c r="T126" i="1"/>
  <c r="S126" i="1"/>
  <c r="T110" i="1"/>
  <c r="S110" i="1"/>
  <c r="T94" i="1"/>
  <c r="S94" i="1"/>
  <c r="T78" i="1"/>
  <c r="S78" i="1"/>
  <c r="T62" i="1"/>
  <c r="S62" i="1"/>
  <c r="T46" i="1"/>
  <c r="S46" i="1"/>
  <c r="T30" i="1"/>
  <c r="S30" i="1"/>
  <c r="T14" i="1"/>
  <c r="S14" i="1"/>
  <c r="P343" i="1"/>
  <c r="P183" i="1"/>
  <c r="P10" i="1"/>
  <c r="S927" i="1"/>
  <c r="S830" i="1"/>
  <c r="S766" i="1"/>
  <c r="S513" i="1"/>
  <c r="S257" i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 s="1"/>
  <c r="X334" i="1" a="1"/>
  <c r="X334" i="1" s="1"/>
  <c r="X335" i="1" a="1"/>
  <c r="X335" i="1" s="1"/>
  <c r="X336" i="1" a="1"/>
  <c r="X336" i="1" s="1"/>
  <c r="X337" i="1" a="1"/>
  <c r="X337" i="1" s="1"/>
  <c r="X338" i="1" a="1"/>
  <c r="X338" i="1" s="1"/>
  <c r="X339" i="1" a="1"/>
  <c r="X339" i="1" s="1"/>
  <c r="X340" i="1" a="1"/>
  <c r="X340" i="1" s="1"/>
  <c r="X341" i="1" a="1"/>
  <c r="X341" i="1" s="1"/>
  <c r="X342" i="1" a="1"/>
  <c r="X342" i="1" s="1"/>
  <c r="X343" i="1" a="1"/>
  <c r="X343" i="1" s="1"/>
  <c r="X344" i="1" a="1"/>
  <c r="X344" i="1" s="1"/>
  <c r="X345" i="1" a="1"/>
  <c r="X345" i="1" s="1"/>
  <c r="X346" i="1" a="1"/>
  <c r="X346" i="1" s="1"/>
  <c r="X347" i="1" a="1"/>
  <c r="X347" i="1" s="1"/>
  <c r="X348" i="1" a="1"/>
  <c r="X348" i="1" s="1"/>
  <c r="X349" i="1" a="1"/>
  <c r="X349" i="1" s="1"/>
  <c r="X350" i="1" a="1"/>
  <c r="X350" i="1" s="1"/>
  <c r="X351" i="1" a="1"/>
  <c r="X351" i="1" s="1"/>
  <c r="X352" i="1" a="1"/>
  <c r="X352" i="1" s="1"/>
  <c r="X353" i="1" a="1"/>
  <c r="X353" i="1" s="1"/>
  <c r="X354" i="1" a="1"/>
  <c r="X354" i="1" s="1"/>
  <c r="X355" i="1" a="1"/>
  <c r="X355" i="1" s="1"/>
  <c r="X356" i="1" a="1"/>
  <c r="X356" i="1" s="1"/>
  <c r="X357" i="1" a="1"/>
  <c r="X357" i="1" s="1"/>
  <c r="X358" i="1" a="1"/>
  <c r="X358" i="1" s="1"/>
  <c r="X359" i="1" a="1"/>
  <c r="X359" i="1" s="1"/>
  <c r="X360" i="1" a="1"/>
  <c r="X360" i="1" s="1"/>
  <c r="X361" i="1" a="1"/>
  <c r="X361" i="1" s="1"/>
  <c r="X362" i="1" a="1"/>
  <c r="X362" i="1" s="1"/>
  <c r="X363" i="1" a="1"/>
  <c r="X363" i="1" s="1"/>
  <c r="X364" i="1" a="1"/>
  <c r="X364" i="1" s="1"/>
  <c r="X365" i="1" a="1"/>
  <c r="X365" i="1" s="1"/>
  <c r="X366" i="1" a="1"/>
  <c r="X366" i="1" s="1"/>
  <c r="X367" i="1" a="1"/>
  <c r="X367" i="1" s="1"/>
  <c r="X368" i="1" a="1"/>
  <c r="X368" i="1" s="1"/>
  <c r="X369" i="1" a="1"/>
  <c r="X369" i="1" s="1"/>
  <c r="X370" i="1" a="1"/>
  <c r="X370" i="1" s="1"/>
  <c r="X371" i="1" a="1"/>
  <c r="X371" i="1" s="1"/>
  <c r="X372" i="1" a="1"/>
  <c r="X372" i="1" s="1"/>
  <c r="X373" i="1" a="1"/>
  <c r="X373" i="1" s="1"/>
  <c r="X374" i="1" a="1"/>
  <c r="X374" i="1" s="1"/>
  <c r="X375" i="1" a="1"/>
  <c r="X375" i="1" s="1"/>
  <c r="X376" i="1" a="1"/>
  <c r="X376" i="1" s="1"/>
  <c r="X377" i="1" a="1"/>
  <c r="X377" i="1" s="1"/>
  <c r="X378" i="1" a="1"/>
  <c r="X378" i="1" s="1"/>
  <c r="X379" i="1" a="1"/>
  <c r="X379" i="1" s="1"/>
  <c r="X380" i="1" a="1"/>
  <c r="X380" i="1" s="1"/>
  <c r="X381" i="1" a="1"/>
  <c r="X381" i="1" s="1"/>
  <c r="X382" i="1" a="1"/>
  <c r="X382" i="1" s="1"/>
  <c r="X383" i="1" a="1"/>
  <c r="X383" i="1" s="1"/>
  <c r="X384" i="1" a="1"/>
  <c r="X384" i="1" s="1"/>
  <c r="X385" i="1" a="1"/>
  <c r="X385" i="1" s="1"/>
  <c r="X386" i="1" a="1"/>
  <c r="X386" i="1" s="1"/>
  <c r="X387" i="1" a="1"/>
  <c r="X387" i="1" s="1"/>
  <c r="X388" i="1" a="1"/>
  <c r="X388" i="1" s="1"/>
  <c r="X389" i="1" a="1"/>
  <c r="X389" i="1" s="1"/>
  <c r="X390" i="1" a="1"/>
  <c r="X390" i="1" s="1"/>
  <c r="X391" i="1" a="1"/>
  <c r="X391" i="1" s="1"/>
  <c r="X392" i="1" a="1"/>
  <c r="X392" i="1" s="1"/>
  <c r="X393" i="1" a="1"/>
  <c r="X393" i="1" s="1"/>
  <c r="X394" i="1" a="1"/>
  <c r="X394" i="1" s="1"/>
  <c r="X395" i="1" a="1"/>
  <c r="X395" i="1" s="1"/>
  <c r="X396" i="1" a="1"/>
  <c r="X396" i="1" s="1"/>
  <c r="X397" i="1" a="1"/>
  <c r="X397" i="1" s="1"/>
  <c r="X398" i="1" a="1"/>
  <c r="X398" i="1" s="1"/>
  <c r="X399" i="1" a="1"/>
  <c r="X399" i="1" s="1"/>
  <c r="X400" i="1" a="1"/>
  <c r="X400" i="1" s="1"/>
  <c r="X401" i="1" a="1"/>
  <c r="X401" i="1" s="1"/>
  <c r="X402" i="1" a="1"/>
  <c r="X402" i="1" s="1"/>
  <c r="X403" i="1" a="1"/>
  <c r="X403" i="1" s="1"/>
  <c r="X404" i="1" a="1"/>
  <c r="X404" i="1" s="1"/>
  <c r="X405" i="1" a="1"/>
  <c r="X405" i="1" s="1"/>
  <c r="X406" i="1" a="1"/>
  <c r="X406" i="1" s="1"/>
  <c r="X407" i="1" a="1"/>
  <c r="X407" i="1" s="1"/>
  <c r="X408" i="1" a="1"/>
  <c r="X408" i="1" s="1"/>
  <c r="X409" i="1" a="1"/>
  <c r="X409" i="1" s="1"/>
  <c r="X410" i="1" a="1"/>
  <c r="X410" i="1" s="1"/>
  <c r="X411" i="1" a="1"/>
  <c r="X411" i="1" s="1"/>
  <c r="X412" i="1" a="1"/>
  <c r="X412" i="1" s="1"/>
  <c r="X413" i="1" a="1"/>
  <c r="X413" i="1" s="1"/>
  <c r="X414" i="1" a="1"/>
  <c r="X414" i="1" s="1"/>
  <c r="X415" i="1" a="1"/>
  <c r="X415" i="1" s="1"/>
  <c r="X416" i="1" a="1"/>
  <c r="X416" i="1" s="1"/>
  <c r="X417" i="1" a="1"/>
  <c r="X417" i="1" s="1"/>
  <c r="X418" i="1" a="1"/>
  <c r="X418" i="1" s="1"/>
  <c r="X419" i="1" a="1"/>
  <c r="X419" i="1" s="1"/>
  <c r="X420" i="1" a="1"/>
  <c r="X420" i="1" s="1"/>
  <c r="X421" i="1" a="1"/>
  <c r="X421" i="1" s="1"/>
  <c r="X422" i="1" a="1"/>
  <c r="X422" i="1" s="1"/>
  <c r="X423" i="1" a="1"/>
  <c r="X423" i="1" s="1"/>
  <c r="X424" i="1" a="1"/>
  <c r="X424" i="1" s="1"/>
  <c r="X425" i="1" a="1"/>
  <c r="X425" i="1" s="1"/>
  <c r="X426" i="1" a="1"/>
  <c r="X426" i="1" s="1"/>
  <c r="X427" i="1" a="1"/>
  <c r="X427" i="1" s="1"/>
  <c r="X428" i="1" a="1"/>
  <c r="X428" i="1" s="1"/>
  <c r="X429" i="1" a="1"/>
  <c r="X429" i="1" s="1"/>
  <c r="X430" i="1" a="1"/>
  <c r="X430" i="1" s="1"/>
  <c r="X431" i="1" a="1"/>
  <c r="X431" i="1" s="1"/>
  <c r="X432" i="1" a="1"/>
  <c r="X432" i="1" s="1"/>
  <c r="X433" i="1" a="1"/>
  <c r="X433" i="1" s="1"/>
  <c r="X434" i="1" a="1"/>
  <c r="X434" i="1" s="1"/>
  <c r="X435" i="1" a="1"/>
  <c r="X435" i="1" s="1"/>
  <c r="X436" i="1" a="1"/>
  <c r="X436" i="1" s="1"/>
  <c r="X437" i="1" a="1"/>
  <c r="X437" i="1" s="1"/>
  <c r="X438" i="1" a="1"/>
  <c r="X438" i="1" s="1"/>
  <c r="X439" i="1" a="1"/>
  <c r="X439" i="1" s="1"/>
  <c r="X440" i="1" a="1"/>
  <c r="X440" i="1" s="1"/>
  <c r="X441" i="1" a="1"/>
  <c r="X441" i="1" s="1"/>
  <c r="X442" i="1" a="1"/>
  <c r="X442" i="1" s="1"/>
  <c r="X443" i="1" a="1"/>
  <c r="X443" i="1" s="1"/>
  <c r="X444" i="1" a="1"/>
  <c r="X444" i="1" s="1"/>
  <c r="X445" i="1" a="1"/>
  <c r="X445" i="1" s="1"/>
  <c r="X446" i="1" a="1"/>
  <c r="X446" i="1" s="1"/>
  <c r="X447" i="1" a="1"/>
  <c r="X447" i="1" s="1"/>
  <c r="X448" i="1" a="1"/>
  <c r="X448" i="1" s="1"/>
  <c r="X449" i="1" a="1"/>
  <c r="X449" i="1" s="1"/>
  <c r="X450" i="1" a="1"/>
  <c r="X450" i="1" s="1"/>
  <c r="X451" i="1" a="1"/>
  <c r="X451" i="1" s="1"/>
  <c r="X452" i="1" a="1"/>
  <c r="X452" i="1" s="1"/>
  <c r="X453" i="1" a="1"/>
  <c r="X453" i="1" s="1"/>
  <c r="X454" i="1" a="1"/>
  <c r="X454" i="1" s="1"/>
  <c r="X455" i="1" a="1"/>
  <c r="X455" i="1" s="1"/>
  <c r="X456" i="1" a="1"/>
  <c r="X456" i="1" s="1"/>
  <c r="X457" i="1" a="1"/>
  <c r="X457" i="1" s="1"/>
  <c r="X458" i="1" a="1"/>
  <c r="X458" i="1" s="1"/>
  <c r="X459" i="1" a="1"/>
  <c r="X459" i="1" s="1"/>
  <c r="X460" i="1" a="1"/>
  <c r="X460" i="1" s="1"/>
  <c r="X461" i="1" a="1"/>
  <c r="X461" i="1" s="1"/>
  <c r="X462" i="1" a="1"/>
  <c r="X462" i="1" s="1"/>
  <c r="X463" i="1" a="1"/>
  <c r="X463" i="1" s="1"/>
  <c r="X464" i="1" a="1"/>
  <c r="X464" i="1" s="1"/>
  <c r="X465" i="1" a="1"/>
  <c r="X465" i="1" s="1"/>
  <c r="X466" i="1" a="1"/>
  <c r="X466" i="1" s="1"/>
  <c r="X467" i="1" a="1"/>
  <c r="X467" i="1" s="1"/>
  <c r="X468" i="1" a="1"/>
  <c r="X468" i="1" s="1"/>
  <c r="X469" i="1" a="1"/>
  <c r="X469" i="1" s="1"/>
  <c r="X470" i="1" a="1"/>
  <c r="X470" i="1" s="1"/>
  <c r="X471" i="1" a="1"/>
  <c r="X471" i="1" s="1"/>
  <c r="X472" i="1" a="1"/>
  <c r="X472" i="1" s="1"/>
  <c r="X473" i="1" a="1"/>
  <c r="X473" i="1" s="1"/>
  <c r="X474" i="1" a="1"/>
  <c r="X474" i="1" s="1"/>
  <c r="X475" i="1" a="1"/>
  <c r="X475" i="1" s="1"/>
  <c r="X476" i="1" a="1"/>
  <c r="X476" i="1" s="1"/>
  <c r="X477" i="1" a="1"/>
  <c r="X477" i="1" s="1"/>
  <c r="X478" i="1" a="1"/>
  <c r="X478" i="1" s="1"/>
  <c r="X479" i="1" a="1"/>
  <c r="X479" i="1" s="1"/>
  <c r="X480" i="1" a="1"/>
  <c r="X480" i="1" s="1"/>
  <c r="X481" i="1" a="1"/>
  <c r="X481" i="1" s="1"/>
  <c r="X482" i="1" a="1"/>
  <c r="X482" i="1" s="1"/>
  <c r="X483" i="1" a="1"/>
  <c r="X483" i="1" s="1"/>
  <c r="X484" i="1" a="1"/>
  <c r="X484" i="1" s="1"/>
  <c r="X485" i="1" a="1"/>
  <c r="X485" i="1" s="1"/>
  <c r="X486" i="1" a="1"/>
  <c r="X486" i="1" s="1"/>
  <c r="X487" i="1" a="1"/>
  <c r="X487" i="1" s="1"/>
  <c r="X488" i="1" a="1"/>
  <c r="X488" i="1" s="1"/>
  <c r="X489" i="1" a="1"/>
  <c r="X489" i="1" s="1"/>
  <c r="X490" i="1" a="1"/>
  <c r="X490" i="1" s="1"/>
  <c r="X491" i="1" a="1"/>
  <c r="X491" i="1" s="1"/>
  <c r="X492" i="1" a="1"/>
  <c r="X492" i="1" s="1"/>
  <c r="X493" i="1" a="1"/>
  <c r="X493" i="1" s="1"/>
  <c r="X494" i="1" a="1"/>
  <c r="X494" i="1" s="1"/>
  <c r="X495" i="1" a="1"/>
  <c r="X495" i="1" s="1"/>
  <c r="X496" i="1" a="1"/>
  <c r="X496" i="1" s="1"/>
  <c r="X497" i="1" a="1"/>
  <c r="X497" i="1" s="1"/>
  <c r="X498" i="1" a="1"/>
  <c r="X498" i="1" s="1"/>
  <c r="X499" i="1" a="1"/>
  <c r="X499" i="1" s="1"/>
  <c r="X500" i="1" a="1"/>
  <c r="X500" i="1" s="1"/>
  <c r="X501" i="1" a="1"/>
  <c r="X501" i="1" s="1"/>
  <c r="X502" i="1" a="1"/>
  <c r="X502" i="1" s="1"/>
  <c r="X503" i="1" a="1"/>
  <c r="X503" i="1" s="1"/>
  <c r="X504" i="1" a="1"/>
  <c r="X504" i="1" s="1"/>
  <c r="X505" i="1" a="1"/>
  <c r="X505" i="1" s="1"/>
  <c r="X506" i="1" a="1"/>
  <c r="X506" i="1" s="1"/>
  <c r="X507" i="1" a="1"/>
  <c r="X507" i="1" s="1"/>
  <c r="X508" i="1" a="1"/>
  <c r="X508" i="1" s="1"/>
  <c r="X509" i="1" a="1"/>
  <c r="X509" i="1" s="1"/>
  <c r="X510" i="1" a="1"/>
  <c r="X510" i="1" s="1"/>
  <c r="X511" i="1" a="1"/>
  <c r="X511" i="1" s="1"/>
  <c r="X512" i="1" a="1"/>
  <c r="X512" i="1" s="1"/>
  <c r="X513" i="1" a="1"/>
  <c r="X513" i="1" s="1"/>
  <c r="X514" i="1" a="1"/>
  <c r="X514" i="1" s="1"/>
  <c r="X515" i="1" a="1"/>
  <c r="X515" i="1" s="1"/>
  <c r="X516" i="1" a="1"/>
  <c r="X516" i="1" s="1"/>
  <c r="X517" i="1" a="1"/>
  <c r="X517" i="1" s="1"/>
  <c r="X518" i="1" a="1"/>
  <c r="X518" i="1" s="1"/>
  <c r="X519" i="1" a="1"/>
  <c r="X519" i="1" s="1"/>
  <c r="X520" i="1" a="1"/>
  <c r="X520" i="1" s="1"/>
  <c r="X521" i="1" a="1"/>
  <c r="X521" i="1" s="1"/>
  <c r="X522" i="1" a="1"/>
  <c r="X522" i="1" s="1"/>
  <c r="X523" i="1" a="1"/>
  <c r="X523" i="1" s="1"/>
  <c r="X524" i="1" a="1"/>
  <c r="X524" i="1" s="1"/>
  <c r="X525" i="1" a="1"/>
  <c r="X525" i="1" s="1"/>
  <c r="X526" i="1" a="1"/>
  <c r="X526" i="1" s="1"/>
  <c r="X527" i="1" a="1"/>
  <c r="X527" i="1" s="1"/>
  <c r="X528" i="1" a="1"/>
  <c r="X528" i="1" s="1"/>
  <c r="X529" i="1" a="1"/>
  <c r="X529" i="1" s="1"/>
  <c r="X530" i="1" a="1"/>
  <c r="X530" i="1" s="1"/>
  <c r="X531" i="1" a="1"/>
  <c r="X531" i="1" s="1"/>
  <c r="X532" i="1" a="1"/>
  <c r="X532" i="1" s="1"/>
  <c r="X533" i="1" a="1"/>
  <c r="X533" i="1" s="1"/>
  <c r="X534" i="1" a="1"/>
  <c r="X534" i="1" s="1"/>
  <c r="X535" i="1" a="1"/>
  <c r="X535" i="1" s="1"/>
  <c r="X536" i="1" a="1"/>
  <c r="X536" i="1" s="1"/>
  <c r="X537" i="1" a="1"/>
  <c r="X537" i="1" s="1"/>
  <c r="X538" i="1" a="1"/>
  <c r="X538" i="1" s="1"/>
  <c r="X539" i="1" a="1"/>
  <c r="X539" i="1" s="1"/>
  <c r="X540" i="1" a="1"/>
  <c r="X540" i="1" s="1"/>
  <c r="X541" i="1" a="1"/>
  <c r="X541" i="1" s="1"/>
  <c r="X542" i="1" a="1"/>
  <c r="X542" i="1" s="1"/>
  <c r="X543" i="1" a="1"/>
  <c r="X543" i="1" s="1"/>
  <c r="X544" i="1" a="1"/>
  <c r="X544" i="1" s="1"/>
  <c r="X545" i="1" a="1"/>
  <c r="X545" i="1" s="1"/>
  <c r="X546" i="1" a="1"/>
  <c r="X546" i="1" s="1"/>
  <c r="X547" i="1" a="1"/>
  <c r="X547" i="1" s="1"/>
  <c r="X548" i="1" a="1"/>
  <c r="X548" i="1" s="1"/>
  <c r="X549" i="1" a="1"/>
  <c r="X549" i="1" s="1"/>
  <c r="X550" i="1" a="1"/>
  <c r="X550" i="1" s="1"/>
  <c r="X551" i="1" a="1"/>
  <c r="X551" i="1" s="1"/>
  <c r="X552" i="1" a="1"/>
  <c r="X552" i="1" s="1"/>
  <c r="X553" i="1" a="1"/>
  <c r="X553" i="1" s="1"/>
  <c r="X554" i="1" a="1"/>
  <c r="X554" i="1" s="1"/>
  <c r="X555" i="1" a="1"/>
  <c r="X555" i="1" s="1"/>
  <c r="X556" i="1" a="1"/>
  <c r="X556" i="1" s="1"/>
  <c r="X557" i="1" a="1"/>
  <c r="X557" i="1" s="1"/>
  <c r="X558" i="1" a="1"/>
  <c r="X558" i="1" s="1"/>
  <c r="X559" i="1" a="1"/>
  <c r="X559" i="1" s="1"/>
  <c r="X560" i="1" a="1"/>
  <c r="X560" i="1" s="1"/>
  <c r="X561" i="1" a="1"/>
  <c r="X561" i="1" s="1"/>
  <c r="X562" i="1" a="1"/>
  <c r="X562" i="1" s="1"/>
  <c r="X563" i="1" a="1"/>
  <c r="X563" i="1" s="1"/>
  <c r="X564" i="1" a="1"/>
  <c r="X564" i="1" s="1"/>
  <c r="X565" i="1" a="1"/>
  <c r="X565" i="1" s="1"/>
  <c r="X566" i="1" a="1"/>
  <c r="X566" i="1" s="1"/>
  <c r="X567" i="1" a="1"/>
  <c r="X567" i="1" s="1"/>
  <c r="X568" i="1" a="1"/>
  <c r="X568" i="1" s="1"/>
  <c r="X569" i="1" a="1"/>
  <c r="X569" i="1" s="1"/>
  <c r="X570" i="1" a="1"/>
  <c r="X570" i="1"/>
  <c r="X571" i="1" a="1"/>
  <c r="X571" i="1" s="1"/>
  <c r="X572" i="1" a="1"/>
  <c r="X572" i="1" s="1"/>
  <c r="X573" i="1" a="1"/>
  <c r="X573" i="1" s="1"/>
  <c r="X574" i="1" a="1"/>
  <c r="X574" i="1" s="1"/>
  <c r="X575" i="1" a="1"/>
  <c r="X575" i="1" s="1"/>
  <c r="X576" i="1" a="1"/>
  <c r="X576" i="1" s="1"/>
  <c r="X577" i="1" a="1"/>
  <c r="X577" i="1" s="1"/>
  <c r="X578" i="1" a="1"/>
  <c r="X578" i="1" s="1"/>
  <c r="X579" i="1" a="1"/>
  <c r="X579" i="1" s="1"/>
  <c r="X580" i="1" a="1"/>
  <c r="X580" i="1" s="1"/>
  <c r="X581" i="1" a="1"/>
  <c r="X581" i="1" s="1"/>
  <c r="X582" i="1" a="1"/>
  <c r="X582" i="1" s="1"/>
  <c r="X583" i="1" a="1"/>
  <c r="X583" i="1" s="1"/>
  <c r="X584" i="1" a="1"/>
  <c r="X584" i="1" s="1"/>
  <c r="X585" i="1" a="1"/>
  <c r="X585" i="1" s="1"/>
  <c r="X586" i="1" a="1"/>
  <c r="X586" i="1" s="1"/>
  <c r="X587" i="1" a="1"/>
  <c r="X587" i="1" s="1"/>
  <c r="X588" i="1" a="1"/>
  <c r="X588" i="1" s="1"/>
  <c r="X589" i="1" a="1"/>
  <c r="X589" i="1" s="1"/>
  <c r="X590" i="1" a="1"/>
  <c r="X590" i="1" s="1"/>
  <c r="X591" i="1" a="1"/>
  <c r="X591" i="1" s="1"/>
  <c r="X592" i="1" a="1"/>
  <c r="X592" i="1" s="1"/>
  <c r="X593" i="1" a="1"/>
  <c r="X593" i="1" s="1"/>
  <c r="X594" i="1" a="1"/>
  <c r="X594" i="1" s="1"/>
  <c r="X595" i="1" a="1"/>
  <c r="X595" i="1" s="1"/>
  <c r="X596" i="1" a="1"/>
  <c r="X596" i="1" s="1"/>
  <c r="X597" i="1" a="1"/>
  <c r="X597" i="1" s="1"/>
  <c r="X598" i="1" a="1"/>
  <c r="X598" i="1" s="1"/>
  <c r="X599" i="1" a="1"/>
  <c r="X599" i="1" s="1"/>
  <c r="X600" i="1" a="1"/>
  <c r="X600" i="1" s="1"/>
  <c r="X601" i="1" a="1"/>
  <c r="X601" i="1" s="1"/>
  <c r="X602" i="1" a="1"/>
  <c r="X602" i="1" s="1"/>
  <c r="X603" i="1" a="1"/>
  <c r="X603" i="1" s="1"/>
  <c r="X604" i="1" a="1"/>
  <c r="X604" i="1" s="1"/>
  <c r="X605" i="1" a="1"/>
  <c r="X605" i="1" s="1"/>
  <c r="X606" i="1" a="1"/>
  <c r="X606" i="1" s="1"/>
  <c r="X607" i="1" a="1"/>
  <c r="X607" i="1" s="1"/>
  <c r="X608" i="1" a="1"/>
  <c r="X608" i="1" s="1"/>
  <c r="X609" i="1" a="1"/>
  <c r="X609" i="1" s="1"/>
  <c r="X610" i="1" a="1"/>
  <c r="X610" i="1" s="1"/>
  <c r="X611" i="1" a="1"/>
  <c r="X611" i="1" s="1"/>
  <c r="X612" i="1" a="1"/>
  <c r="X612" i="1" s="1"/>
  <c r="X613" i="1" a="1"/>
  <c r="X613" i="1" s="1"/>
  <c r="X614" i="1" a="1"/>
  <c r="X614" i="1" s="1"/>
  <c r="X615" i="1" a="1"/>
  <c r="X615" i="1" s="1"/>
  <c r="X616" i="1" a="1"/>
  <c r="X616" i="1" s="1"/>
  <c r="X617" i="1" a="1"/>
  <c r="X617" i="1" s="1"/>
  <c r="X618" i="1" a="1"/>
  <c r="X618" i="1" s="1"/>
  <c r="X619" i="1" a="1"/>
  <c r="X619" i="1" s="1"/>
  <c r="X620" i="1" a="1"/>
  <c r="X620" i="1" s="1"/>
  <c r="X621" i="1" a="1"/>
  <c r="X621" i="1" s="1"/>
  <c r="X622" i="1" a="1"/>
  <c r="X622" i="1" s="1"/>
  <c r="X623" i="1" a="1"/>
  <c r="X623" i="1" s="1"/>
  <c r="X624" i="1" a="1"/>
  <c r="X624" i="1" s="1"/>
  <c r="X625" i="1" a="1"/>
  <c r="X625" i="1" s="1"/>
  <c r="X626" i="1" a="1"/>
  <c r="X626" i="1" s="1"/>
  <c r="X627" i="1" a="1"/>
  <c r="X627" i="1" s="1"/>
  <c r="X628" i="1" a="1"/>
  <c r="X628" i="1" s="1"/>
  <c r="X629" i="1" a="1"/>
  <c r="X629" i="1" s="1"/>
  <c r="X630" i="1" a="1"/>
  <c r="X630" i="1" s="1"/>
  <c r="X631" i="1" a="1"/>
  <c r="X631" i="1" s="1"/>
  <c r="X632" i="1" a="1"/>
  <c r="X632" i="1" s="1"/>
  <c r="X633" i="1" a="1"/>
  <c r="X633" i="1" s="1"/>
  <c r="X634" i="1" a="1"/>
  <c r="X634" i="1" s="1"/>
  <c r="X635" i="1" a="1"/>
  <c r="X635" i="1" s="1"/>
  <c r="X636" i="1" a="1"/>
  <c r="X636" i="1" s="1"/>
  <c r="X637" i="1" a="1"/>
  <c r="X637" i="1" s="1"/>
  <c r="X638" i="1" a="1"/>
  <c r="X638" i="1" s="1"/>
  <c r="X639" i="1" a="1"/>
  <c r="X639" i="1" s="1"/>
  <c r="X640" i="1" a="1"/>
  <c r="X640" i="1" s="1"/>
  <c r="X641" i="1" a="1"/>
  <c r="X641" i="1" s="1"/>
  <c r="X642" i="1" a="1"/>
  <c r="X642" i="1" s="1"/>
  <c r="X643" i="1" a="1"/>
  <c r="X643" i="1" s="1"/>
  <c r="X644" i="1" a="1"/>
  <c r="X644" i="1" s="1"/>
  <c r="X645" i="1" a="1"/>
  <c r="X645" i="1" s="1"/>
  <c r="X646" i="1" a="1"/>
  <c r="X646" i="1" s="1"/>
  <c r="X647" i="1" a="1"/>
  <c r="X647" i="1" s="1"/>
  <c r="X648" i="1" a="1"/>
  <c r="X648" i="1" s="1"/>
  <c r="X649" i="1" a="1"/>
  <c r="X649" i="1" s="1"/>
  <c r="X650" i="1" a="1"/>
  <c r="X650" i="1" s="1"/>
  <c r="X651" i="1" a="1"/>
  <c r="X651" i="1" s="1"/>
  <c r="X652" i="1" a="1"/>
  <c r="X652" i="1" s="1"/>
  <c r="X653" i="1" a="1"/>
  <c r="X653" i="1" s="1"/>
  <c r="X654" i="1" a="1"/>
  <c r="X654" i="1" s="1"/>
  <c r="X655" i="1" a="1"/>
  <c r="X655" i="1" s="1"/>
  <c r="X656" i="1" a="1"/>
  <c r="X656" i="1" s="1"/>
  <c r="X657" i="1" a="1"/>
  <c r="X657" i="1" s="1"/>
  <c r="X658" i="1" a="1"/>
  <c r="X658" i="1" s="1"/>
  <c r="X659" i="1" a="1"/>
  <c r="X659" i="1" s="1"/>
  <c r="X660" i="1" a="1"/>
  <c r="X660" i="1" s="1"/>
  <c r="X661" i="1" a="1"/>
  <c r="X661" i="1" s="1"/>
  <c r="X662" i="1" a="1"/>
  <c r="X662" i="1" s="1"/>
  <c r="X663" i="1" a="1"/>
  <c r="X663" i="1" s="1"/>
  <c r="X664" i="1" a="1"/>
  <c r="X664" i="1" s="1"/>
  <c r="X665" i="1" a="1"/>
  <c r="X665" i="1" s="1"/>
  <c r="X666" i="1" a="1"/>
  <c r="X666" i="1" s="1"/>
  <c r="X667" i="1" a="1"/>
  <c r="X667" i="1" s="1"/>
  <c r="X668" i="1" a="1"/>
  <c r="X668" i="1" s="1"/>
  <c r="X669" i="1" a="1"/>
  <c r="X669" i="1" s="1"/>
  <c r="X670" i="1" a="1"/>
  <c r="X670" i="1" s="1"/>
  <c r="X671" i="1" a="1"/>
  <c r="X671" i="1" s="1"/>
  <c r="X672" i="1" a="1"/>
  <c r="X672" i="1" s="1"/>
  <c r="X673" i="1" a="1"/>
  <c r="X673" i="1" s="1"/>
  <c r="X674" i="1" a="1"/>
  <c r="X674" i="1" s="1"/>
  <c r="X675" i="1" a="1"/>
  <c r="X675" i="1" s="1"/>
  <c r="X676" i="1" a="1"/>
  <c r="X676" i="1" s="1"/>
  <c r="X677" i="1" a="1"/>
  <c r="X677" i="1" s="1"/>
  <c r="X678" i="1" a="1"/>
  <c r="X678" i="1" s="1"/>
  <c r="X679" i="1" a="1"/>
  <c r="X679" i="1" s="1"/>
  <c r="X680" i="1" a="1"/>
  <c r="X680" i="1" s="1"/>
  <c r="X681" i="1" a="1"/>
  <c r="X681" i="1" s="1"/>
  <c r="X682" i="1" a="1"/>
  <c r="X682" i="1" s="1"/>
  <c r="X683" i="1" a="1"/>
  <c r="X683" i="1" s="1"/>
  <c r="X684" i="1" a="1"/>
  <c r="X684" i="1" s="1"/>
  <c r="X685" i="1" a="1"/>
  <c r="X685" i="1" s="1"/>
  <c r="X686" i="1" a="1"/>
  <c r="X686" i="1" s="1"/>
  <c r="X687" i="1" a="1"/>
  <c r="X687" i="1" s="1"/>
  <c r="X688" i="1" a="1"/>
  <c r="X688" i="1" s="1"/>
  <c r="X689" i="1" a="1"/>
  <c r="X689" i="1" s="1"/>
  <c r="X690" i="1" a="1"/>
  <c r="X690" i="1" s="1"/>
  <c r="X691" i="1" a="1"/>
  <c r="X691" i="1" s="1"/>
  <c r="X692" i="1" a="1"/>
  <c r="X692" i="1" s="1"/>
  <c r="X693" i="1" a="1"/>
  <c r="X693" i="1" s="1"/>
  <c r="X694" i="1" a="1"/>
  <c r="X694" i="1" s="1"/>
  <c r="X695" i="1" a="1"/>
  <c r="X695" i="1" s="1"/>
  <c r="X696" i="1" a="1"/>
  <c r="X696" i="1" s="1"/>
  <c r="X697" i="1" a="1"/>
  <c r="X697" i="1" s="1"/>
  <c r="X698" i="1" a="1"/>
  <c r="X698" i="1" s="1"/>
  <c r="X699" i="1" a="1"/>
  <c r="X699" i="1" s="1"/>
  <c r="X700" i="1" a="1"/>
  <c r="X700" i="1" s="1"/>
  <c r="X701" i="1" a="1"/>
  <c r="X701" i="1" s="1"/>
  <c r="X702" i="1" a="1"/>
  <c r="X702" i="1" s="1"/>
  <c r="X703" i="1" a="1"/>
  <c r="X703" i="1" s="1"/>
  <c r="X704" i="1" a="1"/>
  <c r="X704" i="1" s="1"/>
  <c r="X705" i="1" a="1"/>
  <c r="X705" i="1" s="1"/>
  <c r="X706" i="1" a="1"/>
  <c r="X706" i="1" s="1"/>
  <c r="X707" i="1" a="1"/>
  <c r="X707" i="1" s="1"/>
  <c r="X708" i="1" a="1"/>
  <c r="X708" i="1" s="1"/>
  <c r="X709" i="1" a="1"/>
  <c r="X709" i="1" s="1"/>
  <c r="X710" i="1" a="1"/>
  <c r="X710" i="1" s="1"/>
  <c r="X711" i="1" a="1"/>
  <c r="X711" i="1" s="1"/>
  <c r="X712" i="1" a="1"/>
  <c r="X712" i="1" s="1"/>
  <c r="X713" i="1" a="1"/>
  <c r="X713" i="1" s="1"/>
  <c r="X714" i="1" a="1"/>
  <c r="X714" i="1" s="1"/>
  <c r="X715" i="1" a="1"/>
  <c r="X715" i="1" s="1"/>
  <c r="X716" i="1" a="1"/>
  <c r="X716" i="1" s="1"/>
  <c r="X717" i="1" a="1"/>
  <c r="X717" i="1" s="1"/>
  <c r="X718" i="1" a="1"/>
  <c r="X718" i="1" s="1"/>
  <c r="X719" i="1" a="1"/>
  <c r="X719" i="1" s="1"/>
  <c r="X720" i="1" a="1"/>
  <c r="X720" i="1" s="1"/>
  <c r="X721" i="1" a="1"/>
  <c r="X721" i="1" s="1"/>
  <c r="X722" i="1" a="1"/>
  <c r="X722" i="1" s="1"/>
  <c r="X723" i="1" a="1"/>
  <c r="X723" i="1" s="1"/>
  <c r="X724" i="1" a="1"/>
  <c r="X724" i="1" s="1"/>
  <c r="X725" i="1" a="1"/>
  <c r="X725" i="1" s="1"/>
  <c r="X726" i="1" a="1"/>
  <c r="X726" i="1" s="1"/>
  <c r="X727" i="1" a="1"/>
  <c r="X727" i="1" s="1"/>
  <c r="X728" i="1" a="1"/>
  <c r="X728" i="1" s="1"/>
  <c r="X729" i="1" a="1"/>
  <c r="X729" i="1" s="1"/>
  <c r="X730" i="1" a="1"/>
  <c r="X730" i="1" s="1"/>
  <c r="X731" i="1" a="1"/>
  <c r="X731" i="1" s="1"/>
  <c r="X732" i="1" a="1"/>
  <c r="X732" i="1" s="1"/>
  <c r="X733" i="1" a="1"/>
  <c r="X733" i="1" s="1"/>
  <c r="X734" i="1" a="1"/>
  <c r="X734" i="1" s="1"/>
  <c r="X735" i="1" a="1"/>
  <c r="X735" i="1" s="1"/>
  <c r="X736" i="1" a="1"/>
  <c r="X736" i="1" s="1"/>
  <c r="X737" i="1" a="1"/>
  <c r="X737" i="1" s="1"/>
  <c r="X738" i="1" a="1"/>
  <c r="X738" i="1" s="1"/>
  <c r="X739" i="1" a="1"/>
  <c r="X739" i="1" s="1"/>
  <c r="X740" i="1" a="1"/>
  <c r="X740" i="1" s="1"/>
  <c r="X741" i="1" a="1"/>
  <c r="X741" i="1" s="1"/>
  <c r="X742" i="1" a="1"/>
  <c r="X742" i="1" s="1"/>
  <c r="X743" i="1" a="1"/>
  <c r="X743" i="1" s="1"/>
  <c r="X744" i="1" a="1"/>
  <c r="X744" i="1" s="1"/>
  <c r="X745" i="1" a="1"/>
  <c r="X745" i="1" s="1"/>
  <c r="X746" i="1" a="1"/>
  <c r="X746" i="1" s="1"/>
  <c r="X747" i="1" a="1"/>
  <c r="X747" i="1" s="1"/>
  <c r="X748" i="1" a="1"/>
  <c r="X748" i="1" s="1"/>
  <c r="X749" i="1" a="1"/>
  <c r="X749" i="1" s="1"/>
  <c r="X750" i="1" a="1"/>
  <c r="X750" i="1" s="1"/>
  <c r="X751" i="1" a="1"/>
  <c r="X751" i="1" s="1"/>
  <c r="X752" i="1" a="1"/>
  <c r="X752" i="1" s="1"/>
  <c r="X753" i="1" a="1"/>
  <c r="X753" i="1" s="1"/>
  <c r="X754" i="1" a="1"/>
  <c r="X754" i="1" s="1"/>
  <c r="X755" i="1" a="1"/>
  <c r="X755" i="1" s="1"/>
  <c r="X756" i="1" a="1"/>
  <c r="X756" i="1" s="1"/>
  <c r="X757" i="1" a="1"/>
  <c r="X757" i="1" s="1"/>
  <c r="X758" i="1" a="1"/>
  <c r="X758" i="1" s="1"/>
  <c r="X759" i="1" a="1"/>
  <c r="X759" i="1" s="1"/>
  <c r="X760" i="1" a="1"/>
  <c r="X760" i="1" s="1"/>
  <c r="X761" i="1" a="1"/>
  <c r="X761" i="1" s="1"/>
  <c r="X762" i="1" a="1"/>
  <c r="X762" i="1" s="1"/>
  <c r="X763" i="1" a="1"/>
  <c r="X763" i="1" s="1"/>
  <c r="X764" i="1" a="1"/>
  <c r="X764" i="1" s="1"/>
  <c r="X765" i="1" a="1"/>
  <c r="X765" i="1" s="1"/>
  <c r="X766" i="1" a="1"/>
  <c r="X766" i="1" s="1"/>
  <c r="X767" i="1" a="1"/>
  <c r="X767" i="1" s="1"/>
  <c r="X768" i="1" a="1"/>
  <c r="X768" i="1" s="1"/>
  <c r="X769" i="1" a="1"/>
  <c r="X769" i="1" s="1"/>
  <c r="X770" i="1" a="1"/>
  <c r="X770" i="1" s="1"/>
  <c r="X771" i="1" a="1"/>
  <c r="X771" i="1" s="1"/>
  <c r="X772" i="1" a="1"/>
  <c r="X772" i="1" s="1"/>
  <c r="X773" i="1" a="1"/>
  <c r="X773" i="1" s="1"/>
  <c r="X774" i="1" a="1"/>
  <c r="X774" i="1" s="1"/>
  <c r="X775" i="1" a="1"/>
  <c r="X775" i="1" s="1"/>
  <c r="X776" i="1" a="1"/>
  <c r="X776" i="1" s="1"/>
  <c r="X777" i="1" a="1"/>
  <c r="X777" i="1" s="1"/>
  <c r="X778" i="1" a="1"/>
  <c r="X778" i="1" s="1"/>
  <c r="X779" i="1" a="1"/>
  <c r="X779" i="1" s="1"/>
  <c r="X780" i="1" a="1"/>
  <c r="X780" i="1" s="1"/>
  <c r="X781" i="1" a="1"/>
  <c r="X781" i="1" s="1"/>
  <c r="X782" i="1" a="1"/>
  <c r="X782" i="1" s="1"/>
  <c r="X783" i="1" a="1"/>
  <c r="X783" i="1" s="1"/>
  <c r="X784" i="1" a="1"/>
  <c r="X784" i="1" s="1"/>
  <c r="X785" i="1" a="1"/>
  <c r="X785" i="1" s="1"/>
  <c r="X786" i="1" a="1"/>
  <c r="X786" i="1" s="1"/>
  <c r="X787" i="1" a="1"/>
  <c r="X787" i="1" s="1"/>
  <c r="X788" i="1" a="1"/>
  <c r="X788" i="1" s="1"/>
  <c r="X789" i="1" a="1"/>
  <c r="X789" i="1" s="1"/>
  <c r="X790" i="1" a="1"/>
  <c r="X790" i="1" s="1"/>
  <c r="X791" i="1" a="1"/>
  <c r="X791" i="1" s="1"/>
  <c r="X792" i="1" a="1"/>
  <c r="X792" i="1" s="1"/>
  <c r="X793" i="1" a="1"/>
  <c r="X793" i="1" s="1"/>
  <c r="X794" i="1" a="1"/>
  <c r="X794" i="1" s="1"/>
  <c r="X795" i="1" a="1"/>
  <c r="X795" i="1" s="1"/>
  <c r="X796" i="1" a="1"/>
  <c r="X796" i="1" s="1"/>
  <c r="X797" i="1" a="1"/>
  <c r="X797" i="1" s="1"/>
  <c r="X798" i="1" a="1"/>
  <c r="X798" i="1" s="1"/>
  <c r="X799" i="1" a="1"/>
  <c r="X799" i="1" s="1"/>
  <c r="X800" i="1" a="1"/>
  <c r="X800" i="1" s="1"/>
  <c r="X801" i="1" a="1"/>
  <c r="X801" i="1" s="1"/>
  <c r="X802" i="1" a="1"/>
  <c r="X802" i="1" s="1"/>
  <c r="X803" i="1" a="1"/>
  <c r="X803" i="1" s="1"/>
  <c r="X804" i="1" a="1"/>
  <c r="X804" i="1" s="1"/>
  <c r="X805" i="1" a="1"/>
  <c r="X805" i="1" s="1"/>
  <c r="X806" i="1" a="1"/>
  <c r="X806" i="1" s="1"/>
  <c r="X807" i="1" a="1"/>
  <c r="X807" i="1" s="1"/>
  <c r="X808" i="1" a="1"/>
  <c r="X808" i="1" s="1"/>
  <c r="X809" i="1" a="1"/>
  <c r="X809" i="1" s="1"/>
  <c r="X810" i="1" a="1"/>
  <c r="X810" i="1" s="1"/>
  <c r="X811" i="1" a="1"/>
  <c r="X811" i="1" s="1"/>
  <c r="X812" i="1" a="1"/>
  <c r="X812" i="1" s="1"/>
  <c r="X813" i="1" a="1"/>
  <c r="X813" i="1" s="1"/>
  <c r="X814" i="1" a="1"/>
  <c r="X814" i="1" s="1"/>
  <c r="X815" i="1" a="1"/>
  <c r="X815" i="1" s="1"/>
  <c r="X816" i="1" a="1"/>
  <c r="X816" i="1" s="1"/>
  <c r="X817" i="1" a="1"/>
  <c r="X817" i="1" s="1"/>
  <c r="X818" i="1" a="1"/>
  <c r="X818" i="1" s="1"/>
  <c r="X819" i="1" a="1"/>
  <c r="X819" i="1" s="1"/>
  <c r="X820" i="1" a="1"/>
  <c r="X820" i="1" s="1"/>
  <c r="X821" i="1" a="1"/>
  <c r="X821" i="1" s="1"/>
  <c r="X822" i="1" a="1"/>
  <c r="X822" i="1" s="1"/>
  <c r="X823" i="1" a="1"/>
  <c r="X823" i="1" s="1"/>
  <c r="X824" i="1" a="1"/>
  <c r="X824" i="1" s="1"/>
  <c r="X825" i="1" a="1"/>
  <c r="X825" i="1" s="1"/>
  <c r="X826" i="1" a="1"/>
  <c r="X826" i="1" s="1"/>
  <c r="X827" i="1" a="1"/>
  <c r="X827" i="1" s="1"/>
  <c r="X828" i="1" a="1"/>
  <c r="X828" i="1" s="1"/>
  <c r="X829" i="1" a="1"/>
  <c r="X829" i="1" s="1"/>
  <c r="X830" i="1" a="1"/>
  <c r="X830" i="1" s="1"/>
  <c r="X831" i="1" a="1"/>
  <c r="X831" i="1" s="1"/>
  <c r="X832" i="1" a="1"/>
  <c r="X832" i="1" s="1"/>
  <c r="X833" i="1" a="1"/>
  <c r="X833" i="1" s="1"/>
  <c r="X834" i="1" a="1"/>
  <c r="X834" i="1" s="1"/>
  <c r="X835" i="1" a="1"/>
  <c r="X835" i="1" s="1"/>
  <c r="X836" i="1" a="1"/>
  <c r="X836" i="1" s="1"/>
  <c r="X837" i="1" a="1"/>
  <c r="X837" i="1" s="1"/>
  <c r="X838" i="1" a="1"/>
  <c r="X838" i="1" s="1"/>
  <c r="X839" i="1" a="1"/>
  <c r="X839" i="1" s="1"/>
  <c r="X840" i="1" a="1"/>
  <c r="X840" i="1" s="1"/>
  <c r="X841" i="1" a="1"/>
  <c r="X841" i="1" s="1"/>
  <c r="X842" i="1" a="1"/>
  <c r="X842" i="1" s="1"/>
  <c r="X843" i="1" a="1"/>
  <c r="X843" i="1" s="1"/>
  <c r="X844" i="1" a="1"/>
  <c r="X844" i="1" s="1"/>
  <c r="X845" i="1" a="1"/>
  <c r="X845" i="1" s="1"/>
  <c r="X846" i="1" a="1"/>
  <c r="X846" i="1" s="1"/>
  <c r="X847" i="1" a="1"/>
  <c r="X847" i="1" s="1"/>
  <c r="X848" i="1" a="1"/>
  <c r="X848" i="1" s="1"/>
  <c r="X849" i="1" a="1"/>
  <c r="X849" i="1" s="1"/>
  <c r="X850" i="1" a="1"/>
  <c r="X850" i="1" s="1"/>
  <c r="X851" i="1" a="1"/>
  <c r="X851" i="1" s="1"/>
  <c r="X852" i="1" a="1"/>
  <c r="X852" i="1" s="1"/>
  <c r="X853" i="1" a="1"/>
  <c r="X853" i="1" s="1"/>
  <c r="X854" i="1" a="1"/>
  <c r="X854" i="1" s="1"/>
  <c r="X855" i="1" a="1"/>
  <c r="X855" i="1" s="1"/>
  <c r="X856" i="1" a="1"/>
  <c r="X856" i="1" s="1"/>
  <c r="X857" i="1" a="1"/>
  <c r="X857" i="1" s="1"/>
  <c r="X858" i="1" a="1"/>
  <c r="X858" i="1" s="1"/>
  <c r="X859" i="1" a="1"/>
  <c r="X859" i="1" s="1"/>
  <c r="X860" i="1" a="1"/>
  <c r="X860" i="1" s="1"/>
  <c r="X861" i="1" a="1"/>
  <c r="X861" i="1" s="1"/>
  <c r="X862" i="1" a="1"/>
  <c r="X862" i="1" s="1"/>
  <c r="X863" i="1" a="1"/>
  <c r="X863" i="1" s="1"/>
  <c r="X864" i="1" a="1"/>
  <c r="X864" i="1" s="1"/>
  <c r="X865" i="1" a="1"/>
  <c r="X865" i="1" s="1"/>
  <c r="X866" i="1" a="1"/>
  <c r="X866" i="1" s="1"/>
  <c r="X867" i="1" a="1"/>
  <c r="X867" i="1" s="1"/>
  <c r="X868" i="1" a="1"/>
  <c r="X868" i="1" s="1"/>
  <c r="X869" i="1" a="1"/>
  <c r="X869" i="1" s="1"/>
  <c r="X870" i="1" a="1"/>
  <c r="X870" i="1" s="1"/>
  <c r="X871" i="1" a="1"/>
  <c r="X871" i="1" s="1"/>
  <c r="X872" i="1" a="1"/>
  <c r="X872" i="1" s="1"/>
  <c r="X873" i="1" a="1"/>
  <c r="X873" i="1" s="1"/>
  <c r="X874" i="1" a="1"/>
  <c r="X874" i="1" s="1"/>
  <c r="X875" i="1" a="1"/>
  <c r="X875" i="1" s="1"/>
  <c r="X876" i="1" a="1"/>
  <c r="X876" i="1" s="1"/>
  <c r="X877" i="1" a="1"/>
  <c r="X877" i="1" s="1"/>
  <c r="X878" i="1" a="1"/>
  <c r="X878" i="1" s="1"/>
  <c r="X879" i="1" a="1"/>
  <c r="X879" i="1" s="1"/>
  <c r="X880" i="1" a="1"/>
  <c r="X880" i="1" s="1"/>
  <c r="X881" i="1" a="1"/>
  <c r="X881" i="1" s="1"/>
  <c r="X882" i="1" a="1"/>
  <c r="X882" i="1" s="1"/>
  <c r="X883" i="1" a="1"/>
  <c r="X883" i="1" s="1"/>
  <c r="X884" i="1" a="1"/>
  <c r="X884" i="1" s="1"/>
  <c r="X885" i="1" a="1"/>
  <c r="X885" i="1" s="1"/>
  <c r="X886" i="1" a="1"/>
  <c r="X886" i="1" s="1"/>
  <c r="X887" i="1" a="1"/>
  <c r="X887" i="1" s="1"/>
  <c r="X888" i="1" a="1"/>
  <c r="X888" i="1" s="1"/>
  <c r="X889" i="1" a="1"/>
  <c r="X889" i="1" s="1"/>
  <c r="X890" i="1" a="1"/>
  <c r="X890" i="1" s="1"/>
  <c r="X891" i="1" a="1"/>
  <c r="X891" i="1" s="1"/>
  <c r="X892" i="1" a="1"/>
  <c r="X892" i="1" s="1"/>
  <c r="X893" i="1" a="1"/>
  <c r="X893" i="1" s="1"/>
  <c r="X894" i="1" a="1"/>
  <c r="X894" i="1" s="1"/>
  <c r="X895" i="1" a="1"/>
  <c r="X895" i="1" s="1"/>
  <c r="X896" i="1" a="1"/>
  <c r="X896" i="1" s="1"/>
  <c r="X897" i="1" a="1"/>
  <c r="X897" i="1" s="1"/>
  <c r="X898" i="1" a="1"/>
  <c r="X898" i="1" s="1"/>
  <c r="X899" i="1" a="1"/>
  <c r="X899" i="1" s="1"/>
  <c r="X900" i="1" a="1"/>
  <c r="X900" i="1" s="1"/>
  <c r="X901" i="1" a="1"/>
  <c r="X901" i="1" s="1"/>
  <c r="X902" i="1" a="1"/>
  <c r="X902" i="1" s="1"/>
  <c r="X903" i="1" a="1"/>
  <c r="X903" i="1" s="1"/>
  <c r="X904" i="1" a="1"/>
  <c r="X904" i="1" s="1"/>
  <c r="X905" i="1" a="1"/>
  <c r="X905" i="1" s="1"/>
  <c r="X906" i="1" a="1"/>
  <c r="X906" i="1" s="1"/>
  <c r="X907" i="1" a="1"/>
  <c r="X907" i="1" s="1"/>
  <c r="X908" i="1" a="1"/>
  <c r="X908" i="1" s="1"/>
  <c r="X909" i="1" a="1"/>
  <c r="X909" i="1" s="1"/>
  <c r="X910" i="1" a="1"/>
  <c r="X910" i="1" s="1"/>
  <c r="X911" i="1" a="1"/>
  <c r="X911" i="1" s="1"/>
  <c r="X912" i="1" a="1"/>
  <c r="X912" i="1" s="1"/>
  <c r="X913" i="1" a="1"/>
  <c r="X913" i="1" s="1"/>
  <c r="X914" i="1" a="1"/>
  <c r="X914" i="1" s="1"/>
  <c r="X915" i="1" a="1"/>
  <c r="X915" i="1" s="1"/>
  <c r="X916" i="1" a="1"/>
  <c r="X916" i="1" s="1"/>
  <c r="X917" i="1" a="1"/>
  <c r="X917" i="1" s="1"/>
  <c r="X918" i="1" a="1"/>
  <c r="X918" i="1" s="1"/>
  <c r="X919" i="1" a="1"/>
  <c r="X919" i="1" s="1"/>
  <c r="X920" i="1" a="1"/>
  <c r="X920" i="1" s="1"/>
  <c r="X921" i="1" a="1"/>
  <c r="X921" i="1" s="1"/>
  <c r="X922" i="1" a="1"/>
  <c r="X922" i="1" s="1"/>
  <c r="X923" i="1" a="1"/>
  <c r="X923" i="1" s="1"/>
  <c r="X924" i="1" a="1"/>
  <c r="X924" i="1" s="1"/>
  <c r="X925" i="1" a="1"/>
  <c r="X925" i="1" s="1"/>
  <c r="X926" i="1" a="1"/>
  <c r="X926" i="1" s="1"/>
  <c r="X927" i="1" a="1"/>
  <c r="X927" i="1" s="1"/>
  <c r="X928" i="1" a="1"/>
  <c r="X928" i="1" s="1"/>
  <c r="X929" i="1" a="1"/>
  <c r="X929" i="1" s="1"/>
  <c r="X930" i="1" a="1"/>
  <c r="X930" i="1" s="1"/>
  <c r="X931" i="1" a="1"/>
  <c r="X931" i="1" s="1"/>
  <c r="X932" i="1" a="1"/>
  <c r="X932" i="1" s="1"/>
  <c r="X933" i="1" a="1"/>
  <c r="X933" i="1" s="1"/>
  <c r="X934" i="1" a="1"/>
  <c r="X934" i="1" s="1"/>
  <c r="X935" i="1" a="1"/>
  <c r="X935" i="1" s="1"/>
  <c r="X936" i="1" a="1"/>
  <c r="X936" i="1" s="1"/>
  <c r="X937" i="1" a="1"/>
  <c r="X937" i="1" s="1"/>
  <c r="X938" i="1" a="1"/>
  <c r="X938" i="1" s="1"/>
  <c r="X939" i="1" a="1"/>
  <c r="X939" i="1" s="1"/>
  <c r="X940" i="1" a="1"/>
  <c r="X940" i="1" s="1"/>
  <c r="X941" i="1" a="1"/>
  <c r="X941" i="1" s="1"/>
  <c r="X942" i="1" a="1"/>
  <c r="X942" i="1" s="1"/>
  <c r="X943" i="1" a="1"/>
  <c r="X943" i="1" s="1"/>
  <c r="X944" i="1" a="1"/>
  <c r="X944" i="1" s="1"/>
  <c r="X945" i="1" a="1"/>
  <c r="X945" i="1" s="1"/>
  <c r="X946" i="1" a="1"/>
  <c r="X946" i="1" s="1"/>
  <c r="X947" i="1" a="1"/>
  <c r="X947" i="1" s="1"/>
  <c r="X948" i="1" a="1"/>
  <c r="X948" i="1" s="1"/>
  <c r="X949" i="1" a="1"/>
  <c r="X949" i="1" s="1"/>
  <c r="X950" i="1" a="1"/>
  <c r="X950" i="1" s="1"/>
  <c r="X951" i="1" a="1"/>
  <c r="X951" i="1" s="1"/>
  <c r="X952" i="1" a="1"/>
  <c r="X952" i="1" s="1"/>
  <c r="X953" i="1" a="1"/>
  <c r="X953" i="1" s="1"/>
  <c r="X954" i="1" a="1"/>
  <c r="X954" i="1" s="1"/>
  <c r="X955" i="1" a="1"/>
  <c r="X955" i="1" s="1"/>
  <c r="X956" i="1" a="1"/>
  <c r="X956" i="1" s="1"/>
  <c r="X957" i="1" a="1"/>
  <c r="X957" i="1" s="1"/>
  <c r="X958" i="1" a="1"/>
  <c r="X958" i="1" s="1"/>
  <c r="X959" i="1" a="1"/>
  <c r="X959" i="1" s="1"/>
  <c r="X960" i="1" a="1"/>
  <c r="X960" i="1" s="1"/>
  <c r="X961" i="1" a="1"/>
  <c r="X961" i="1" s="1"/>
  <c r="X962" i="1" a="1"/>
  <c r="X962" i="1" s="1"/>
  <c r="X963" i="1" a="1"/>
  <c r="X963" i="1" s="1"/>
  <c r="X964" i="1" a="1"/>
  <c r="X964" i="1" s="1"/>
  <c r="X965" i="1" a="1"/>
  <c r="X965" i="1" s="1"/>
  <c r="X966" i="1" a="1"/>
  <c r="X966" i="1" s="1"/>
  <c r="X967" i="1" a="1"/>
  <c r="X967" i="1" s="1"/>
  <c r="X968" i="1" a="1"/>
  <c r="X968" i="1" s="1"/>
  <c r="X969" i="1" a="1"/>
  <c r="X969" i="1" s="1"/>
  <c r="X970" i="1" a="1"/>
  <c r="X970" i="1" s="1"/>
  <c r="X971" i="1" a="1"/>
  <c r="X971" i="1" s="1"/>
  <c r="X972" i="1" a="1"/>
  <c r="X972" i="1" s="1"/>
  <c r="X973" i="1" a="1"/>
  <c r="X973" i="1" s="1"/>
  <c r="X974" i="1" a="1"/>
  <c r="X974" i="1" s="1"/>
  <c r="X975" i="1" a="1"/>
  <c r="X975" i="1" s="1"/>
  <c r="X976" i="1" a="1"/>
  <c r="X976" i="1" s="1"/>
  <c r="X977" i="1" a="1"/>
  <c r="X977" i="1" s="1"/>
  <c r="X978" i="1" a="1"/>
  <c r="X978" i="1" s="1"/>
  <c r="X979" i="1" a="1"/>
  <c r="X979" i="1" s="1"/>
  <c r="X980" i="1" a="1"/>
  <c r="X980" i="1" s="1"/>
  <c r="X981" i="1" a="1"/>
  <c r="X981" i="1" s="1"/>
  <c r="X982" i="1" a="1"/>
  <c r="X982" i="1" s="1"/>
  <c r="X983" i="1" a="1"/>
  <c r="X983" i="1" s="1"/>
  <c r="X984" i="1" a="1"/>
  <c r="X984" i="1" s="1"/>
  <c r="X985" i="1" a="1"/>
  <c r="X985" i="1" s="1"/>
  <c r="X986" i="1" a="1"/>
  <c r="X986" i="1" s="1"/>
  <c r="X987" i="1" a="1"/>
  <c r="X987" i="1" s="1"/>
  <c r="X988" i="1" a="1"/>
  <c r="X988" i="1" s="1"/>
  <c r="X989" i="1" a="1"/>
  <c r="X989" i="1" s="1"/>
  <c r="X990" i="1" a="1"/>
  <c r="X990" i="1" s="1"/>
  <c r="X991" i="1" a="1"/>
  <c r="X991" i="1" s="1"/>
  <c r="X992" i="1" a="1"/>
  <c r="X992" i="1" s="1"/>
  <c r="X993" i="1" a="1"/>
  <c r="X993" i="1" s="1"/>
  <c r="X994" i="1" a="1"/>
  <c r="X994" i="1" s="1"/>
  <c r="X995" i="1" a="1"/>
  <c r="X995" i="1" s="1"/>
  <c r="X996" i="1" a="1"/>
  <c r="X996" i="1" s="1"/>
  <c r="X997" i="1" a="1"/>
  <c r="X997" i="1" s="1"/>
  <c r="X998" i="1" a="1"/>
  <c r="X998" i="1" s="1"/>
  <c r="X999" i="1" a="1"/>
  <c r="X999" i="1" s="1"/>
  <c r="X1000" i="1" a="1"/>
  <c r="X1000" i="1" s="1"/>
  <c r="X1001" i="1" a="1"/>
  <c r="X1001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2" i="1" a="1"/>
  <c r="X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<sst xmlns="http://schemas.openxmlformats.org/spreadsheetml/2006/main" count="6168" uniqueCount="2129">
  <si>
    <t>name</t>
  </si>
  <si>
    <t>blurb</t>
  </si>
  <si>
    <t>goal</t>
  </si>
  <si>
    <t>pledged</t>
  </si>
  <si>
    <t>outcome</t>
  </si>
  <si>
    <t>backers_count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</si>
  <si>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</si>
  <si>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</si>
  <si>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</si>
  <si>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</si>
  <si>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</si>
  <si>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</si>
  <si>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</si>
  <si>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</si>
  <si>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</si>
  <si>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</si>
  <si>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</si>
  <si>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</si>
  <si>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</si>
  <si>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</si>
  <si>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</si>
  <si>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</si>
  <si>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</si>
  <si>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</si>
  <si>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</si>
  <si>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</si>
  <si>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</si>
  <si>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</si>
  <si>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</si>
  <si>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</si>
  <si>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</si>
  <si>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</si>
  <si>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</si>
  <si>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</si>
  <si>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</si>
  <si>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</si>
  <si>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</si>
  <si>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</si>
  <si>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</si>
  <si>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</si>
  <si>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</si>
  <si>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</si>
  <si>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</si>
  <si>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</si>
  <si>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</si>
  <si>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</si>
  <si>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</si>
  <si>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</si>
  <si>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</si>
  <si>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</si>
  <si>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</si>
  <si>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</si>
  <si>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</si>
  <si>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</si>
  <si>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</si>
  <si>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</si>
  <si>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</si>
  <si>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</si>
  <si>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</si>
  <si>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</si>
  <si>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</si>
  <si>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</si>
  <si>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</si>
  <si>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</si>
  <si>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</si>
  <si>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</si>
  <si>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</si>
  <si>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</si>
  <si>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</si>
  <si>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</si>
  <si>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</si>
  <si>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</si>
  <si>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</si>
  <si>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</si>
  <si>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</si>
  <si>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</si>
  <si>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</si>
  <si>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</si>
  <si>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</si>
  <si>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</si>
  <si>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</si>
  <si>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</si>
  <si>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</si>
  <si>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</si>
  <si>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</si>
  <si>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</si>
  <si>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</si>
  <si>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</si>
  <si>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</si>
  <si>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</si>
  <si>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</si>
  <si>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</si>
  <si>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</si>
  <si>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</si>
  <si>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</si>
  <si>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</si>
  <si>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</si>
  <si>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</si>
  <si>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</si>
  <si>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</si>
  <si>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</si>
  <si>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</si>
  <si>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</si>
  <si>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</si>
  <si>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</si>
  <si>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</si>
  <si>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</si>
  <si>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</si>
  <si>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</si>
  <si>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</si>
  <si>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</si>
  <si>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</si>
  <si>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</si>
  <si>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</si>
  <si>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</si>
  <si>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</si>
  <si>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</si>
  <si>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</si>
  <si>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</si>
  <si>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</si>
  <si>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</si>
  <si>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</si>
  <si>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</si>
  <si>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</si>
  <si>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</si>
  <si>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</si>
  <si>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</si>
  <si>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</si>
  <si>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</si>
  <si>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</si>
  <si>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</si>
  <si>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</si>
  <si>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</si>
  <si>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</si>
  <si>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</si>
  <si>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</si>
  <si>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</si>
  <si>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</si>
  <si>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</si>
  <si>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</si>
  <si>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</si>
  <si>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</si>
  <si>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</si>
  <si>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</si>
  <si>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</si>
  <si>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</si>
  <si>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</si>
  <si>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</si>
  <si>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</si>
  <si>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</si>
  <si>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</si>
  <si>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</si>
  <si>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</si>
  <si>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</si>
  <si>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</si>
  <si>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</si>
  <si>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</si>
  <si>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</si>
  <si>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</si>
  <si>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</si>
  <si>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</si>
  <si>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</si>
  <si>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</si>
  <si>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</si>
  <si>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</si>
  <si>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</si>
  <si>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</si>
  <si>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</si>
  <si>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</si>
  <si>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</si>
  <si>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</si>
  <si>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</si>
  <si>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</si>
  <si>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</si>
  <si>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</si>
  <si>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</si>
  <si>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</si>
  <si>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</si>
  <si>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</si>
  <si>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</si>
  <si>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</si>
  <si>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</si>
  <si>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</si>
  <si>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</si>
  <si>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</si>
  <si>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</si>
  <si>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</si>
  <si>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</si>
  <si>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</si>
  <si>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</si>
  <si>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</si>
  <si>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</si>
  <si>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</si>
  <si>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</si>
  <si>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</si>
  <si>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</si>
  <si>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</si>
  <si>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</si>
  <si>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</si>
  <si>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</si>
  <si>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</si>
  <si>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</si>
  <si>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</si>
  <si>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</si>
  <si>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</si>
  <si>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</si>
  <si>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</si>
  <si>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</si>
  <si>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</si>
  <si>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</si>
  <si>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</si>
  <si>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</si>
  <si>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</si>
  <si>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</si>
  <si>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</si>
  <si>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</si>
  <si>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</si>
  <si>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</si>
  <si>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</si>
  <si>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</si>
  <si>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</si>
  <si>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</si>
  <si>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</si>
  <si>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</si>
  <si>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</si>
  <si>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</si>
  <si>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</si>
  <si>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</si>
  <si>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</si>
  <si>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</si>
  <si>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</si>
  <si>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</si>
  <si>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</si>
  <si>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</si>
  <si>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</si>
  <si>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</si>
  <si>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</si>
  <si>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</si>
  <si>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</si>
  <si>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</si>
  <si>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</si>
  <si>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</si>
  <si>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</si>
  <si>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</si>
  <si>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</si>
  <si>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</si>
  <si>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</si>
  <si>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</si>
  <si>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</si>
  <si>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</si>
  <si>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</si>
  <si>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</si>
  <si>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</si>
  <si>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</si>
  <si>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</si>
  <si>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</si>
  <si>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</si>
  <si>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</si>
  <si>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</si>
  <si>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</si>
  <si>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</si>
  <si>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</si>
  <si>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</si>
  <si>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</si>
  <si>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</si>
  <si>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</si>
  <si>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</si>
  <si>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</si>
  <si>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</si>
  <si>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</si>
  <si>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</si>
  <si>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</si>
  <si>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</si>
  <si>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</si>
  <si>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</si>
  <si>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</si>
  <si>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</si>
  <si>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</si>
  <si>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</si>
  <si>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</si>
  <si>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</si>
  <si>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</si>
  <si>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</si>
  <si>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</si>
  <si>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</si>
  <si>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</si>
  <si>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</si>
  <si>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</si>
  <si>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</si>
  <si>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</si>
  <si>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</si>
  <si>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</si>
  <si>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</si>
  <si>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</si>
  <si>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</si>
  <si>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</si>
  <si>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</si>
  <si>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</si>
  <si>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</si>
  <si>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</si>
  <si>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</si>
  <si>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</si>
  <si>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</si>
  <si>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</si>
  <si>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</si>
  <si>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</si>
  <si>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</si>
  <si>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</si>
  <si>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</si>
  <si>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</si>
  <si>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</si>
  <si>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</si>
  <si>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</si>
  <si>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</si>
  <si>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</si>
  <si>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</si>
  <si>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</si>
  <si>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</si>
  <si>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</si>
  <si>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</si>
  <si>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</si>
  <si>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</si>
  <si>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</si>
  <si>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</si>
  <si>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</si>
  <si>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</si>
  <si>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</si>
  <si>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</si>
  <si>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</si>
  <si>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</si>
  <si>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</si>
  <si>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</si>
  <si>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</si>
  <si>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</si>
  <si>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</si>
  <si>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</si>
  <si>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</si>
  <si>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</si>
  <si>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</si>
  <si>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</si>
  <si>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</si>
  <si>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</si>
  <si>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</si>
  <si>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</si>
  <si>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</si>
  <si>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</si>
  <si>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</si>
  <si>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</si>
  <si>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</si>
  <si>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</si>
  <si>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</si>
  <si>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</si>
  <si>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</si>
  <si>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</si>
  <si>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</si>
  <si>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</si>
  <si>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</si>
  <si>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</si>
  <si>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</si>
  <si>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</si>
  <si>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</si>
  <si>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</si>
  <si>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</si>
  <si>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</si>
  <si>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</si>
  <si>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</si>
  <si>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</si>
  <si>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</si>
  <si>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</si>
  <si>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</si>
  <si>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</si>
  <si>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</si>
  <si>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</si>
  <si>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</si>
  <si>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</si>
  <si>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</si>
  <si>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</si>
  <si>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</si>
  <si>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</si>
  <si>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</si>
  <si>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</si>
  <si>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</si>
  <si>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</si>
  <si>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</si>
  <si>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</si>
  <si>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</si>
  <si>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</si>
  <si>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</si>
  <si>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</si>
  <si>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</si>
  <si>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</si>
  <si>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</si>
  <si>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</si>
  <si>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</si>
  <si>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</si>
  <si>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</si>
  <si>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</si>
  <si>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</si>
  <si>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</si>
  <si>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</si>
  <si>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</si>
  <si>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</si>
  <si>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</si>
  <si>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</si>
  <si>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</si>
  <si>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</si>
  <si>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</si>
  <si>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</si>
  <si>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</si>
  <si>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</si>
  <si>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</si>
  <si>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</si>
  <si>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</si>
  <si>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</si>
  <si>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</si>
  <si>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</si>
  <si>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</si>
  <si>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</si>
  <si>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</si>
  <si>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</si>
  <si>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</si>
  <si>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</si>
  <si>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</si>
  <si>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</si>
  <si>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</si>
  <si>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</si>
  <si>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</si>
  <si>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</si>
  <si>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</si>
  <si>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</si>
  <si>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</si>
  <si>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</si>
  <si>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</si>
  <si>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</si>
  <si>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</si>
  <si>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</si>
  <si>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</si>
  <si>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</si>
  <si>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</si>
  <si>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</si>
  <si>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</si>
  <si>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</si>
  <si>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</si>
  <si>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</si>
  <si>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</si>
  <si>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</si>
  <si>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</si>
  <si>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</si>
  <si>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</si>
  <si>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</si>
  <si>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</si>
  <si>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</si>
  <si>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</si>
  <si>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</si>
  <si>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</si>
  <si>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</si>
  <si>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</si>
  <si>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</si>
  <si>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</si>
  <si>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</si>
  <si>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</si>
  <si>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</si>
  <si>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</si>
  <si>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</si>
  <si>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</si>
  <si>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</si>
  <si>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</si>
  <si>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</si>
  <si>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</si>
  <si>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</si>
  <si>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</si>
  <si>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</si>
  <si>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</si>
  <si>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</si>
  <si>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</si>
  <si>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</si>
  <si>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</si>
  <si>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</si>
  <si>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</si>
  <si>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</si>
  <si>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</si>
  <si>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</si>
  <si>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</si>
  <si>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</si>
  <si>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</si>
  <si>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</si>
  <si>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</si>
  <si>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</si>
  <si>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</si>
  <si>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</si>
  <si>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</si>
  <si>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</si>
  <si>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</si>
  <si>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</si>
  <si>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</si>
  <si>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</si>
  <si>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</si>
  <si>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</si>
  <si>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</si>
  <si>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</si>
  <si>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</si>
  <si>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</si>
  <si>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</si>
  <si>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</si>
  <si>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</si>
  <si>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</si>
  <si>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</si>
  <si>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</si>
  <si>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</si>
  <si>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</si>
  <si>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</si>
  <si>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</si>
  <si>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</si>
  <si>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</si>
  <si>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</si>
  <si>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</si>
  <si>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</si>
  <si>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</si>
  <si>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</si>
  <si>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</si>
  <si>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</si>
  <si>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</si>
  <si>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</si>
  <si>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</si>
  <si>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</si>
  <si>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</si>
  <si>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</si>
  <si>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</si>
  <si>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</si>
  <si>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</si>
  <si>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</si>
  <si>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</si>
  <si>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</si>
  <si>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</si>
  <si>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</si>
  <si>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</si>
  <si>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</si>
  <si>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</si>
  <si>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</si>
  <si>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</si>
  <si>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</si>
  <si>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</si>
  <si>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</si>
  <si>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</si>
  <si>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</si>
  <si>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</si>
  <si>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</si>
  <si>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</si>
  <si>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</si>
  <si>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</si>
  <si>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</si>
  <si>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</si>
  <si>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</si>
  <si>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</si>
  <si>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</si>
  <si>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</si>
  <si>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</si>
  <si>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</si>
  <si>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</si>
  <si>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</si>
  <si>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</si>
  <si>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</si>
  <si>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</si>
  <si>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</si>
  <si>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</si>
  <si>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</si>
  <si>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</si>
  <si>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</si>
  <si>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</si>
  <si>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</si>
  <si>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</si>
  <si>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</si>
  <si>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</si>
  <si>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</si>
  <si>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</si>
  <si>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</si>
  <si>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</si>
  <si>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</si>
  <si>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</si>
  <si>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</si>
  <si>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</si>
  <si>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</si>
  <si>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</si>
  <si>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</si>
  <si>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</si>
  <si>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</si>
  <si>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</si>
  <si>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</si>
  <si>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</si>
  <si>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</si>
  <si>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</si>
  <si>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</si>
  <si>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</si>
  <si>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</si>
  <si>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</si>
  <si>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</si>
  <si>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</si>
  <si>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</si>
  <si>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</si>
  <si>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</si>
  <si>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</si>
  <si>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</si>
  <si>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</si>
  <si>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</si>
  <si>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</si>
  <si>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</si>
  <si>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</si>
  <si>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</si>
  <si>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</si>
  <si>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</si>
  <si>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</si>
  <si>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</si>
  <si>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</si>
  <si>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</si>
  <si>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</si>
  <si>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</si>
  <si>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</si>
  <si>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</si>
  <si>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</si>
  <si>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</si>
  <si>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</si>
  <si>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</si>
  <si>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</si>
  <si>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</si>
  <si>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</si>
  <si>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</si>
  <si>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</si>
  <si>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</si>
  <si>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</si>
  <si>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</si>
  <si>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</si>
  <si>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</si>
  <si>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</si>
  <si>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</si>
  <si>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</si>
  <si>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</si>
  <si>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</si>
  <si>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</si>
  <si>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</si>
  <si>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</si>
  <si>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</si>
  <si>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</si>
  <si>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</si>
  <si>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</si>
  <si>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</si>
  <si>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</si>
  <si>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</si>
  <si>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</si>
  <si>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</si>
  <si>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</si>
  <si>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</si>
  <si>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</si>
  <si>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</si>
  <si>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</si>
  <si>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</si>
  <si>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</si>
  <si>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</si>
  <si>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</si>
  <si>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</si>
  <si>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</si>
  <si>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</si>
  <si>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</si>
  <si>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</si>
  <si>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</si>
  <si>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</si>
  <si>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</si>
  <si>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</si>
  <si>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</si>
  <si>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</si>
  <si>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</si>
  <si>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</si>
  <si>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</si>
  <si>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</si>
  <si>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</si>
  <si>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</si>
  <si>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</si>
  <si>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</si>
  <si>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</si>
  <si>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</si>
  <si>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</si>
  <si>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</si>
  <si>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</si>
  <si>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</si>
  <si>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</si>
  <si>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</si>
  <si>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</si>
  <si>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</si>
  <si>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</si>
  <si>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</si>
  <si>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</si>
  <si>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</si>
  <si>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</si>
  <si>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</si>
  <si>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</si>
  <si>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</si>
  <si>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</si>
  <si>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</si>
  <si>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</si>
  <si>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</si>
  <si>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</si>
  <si>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</si>
  <si>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</si>
  <si>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</si>
  <si>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</si>
  <si>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</si>
  <si>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</si>
  <si>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</si>
  <si>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</si>
  <si>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</si>
  <si>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</si>
  <si>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</si>
  <si>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</si>
  <si>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</si>
  <si>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</si>
  <si>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</si>
  <si>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</si>
  <si>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</si>
  <si>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</si>
  <si>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</si>
  <si>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</si>
  <si>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</si>
  <si>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</si>
  <si>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</si>
  <si>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</si>
  <si>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</si>
  <si>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</si>
  <si>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</si>
  <si>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</si>
  <si>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</si>
  <si>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</si>
  <si>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</si>
  <si>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</si>
  <si>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</si>
  <si>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</si>
  <si>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</si>
  <si>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</si>
  <si>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</si>
  <si>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</si>
  <si>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</si>
  <si>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</si>
  <si>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</si>
  <si>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</si>
  <si>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</si>
  <si>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</si>
  <si>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</si>
  <si>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</si>
  <si>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</si>
  <si>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</si>
  <si>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</si>
  <si>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</si>
  <si>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</si>
  <si>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</si>
  <si>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</si>
  <si>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</si>
  <si>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</si>
  <si>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</si>
  <si>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</si>
  <si>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</si>
  <si>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</si>
  <si>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</si>
  <si>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</si>
  <si>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</si>
  <si>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</si>
  <si>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</si>
  <si>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</si>
  <si>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</si>
  <si>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</si>
  <si>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</si>
  <si>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</si>
  <si>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</si>
  <si>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</si>
  <si>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</si>
  <si>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</si>
  <si>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</si>
  <si>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</si>
  <si>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</si>
  <si>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</si>
  <si>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</si>
  <si>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</si>
  <si>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</si>
  <si>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</si>
  <si>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</si>
  <si>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</si>
  <si>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</si>
  <si>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</si>
  <si>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</si>
  <si>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</si>
  <si>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</si>
  <si>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</si>
  <si>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</si>
  <si>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</si>
  <si>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</si>
  <si>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</si>
  <si>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</si>
  <si>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</si>
  <si>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</si>
  <si>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</si>
  <si>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</si>
  <si>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</si>
  <si>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</si>
  <si>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</si>
  <si>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</si>
  <si>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</si>
  <si>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</si>
  <si>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</si>
  <si>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</si>
  <si>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</si>
  <si>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</si>
  <si>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</si>
  <si>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</si>
  <si>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</si>
  <si>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</si>
  <si>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</si>
  <si>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</si>
  <si>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</si>
  <si>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</si>
  <si>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</si>
  <si>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</si>
  <si>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</si>
  <si>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</si>
  <si>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</si>
  <si>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</si>
  <si>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</si>
  <si>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</si>
  <si>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</si>
  <si>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</si>
  <si>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</si>
  <si>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</si>
  <si>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</si>
  <si>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</si>
  <si>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</si>
  <si>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</si>
  <si>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</si>
  <si>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</si>
  <si>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</si>
  <si>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</si>
  <si>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</si>
  <si>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</si>
  <si>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</si>
  <si>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</si>
  <si>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</si>
  <si>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</si>
  <si>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</si>
  <si>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</si>
  <si>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</si>
  <si>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</si>
  <si>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</si>
  <si>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</si>
  <si>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</si>
  <si>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</si>
  <si>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</si>
  <si>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</si>
  <si>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</si>
  <si>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</si>
  <si>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</si>
  <si>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</si>
  <si>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</si>
  <si>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</si>
  <si>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</si>
  <si>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</si>
  <si>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</si>
  <si>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</si>
  <si>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</si>
  <si>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</si>
  <si>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</si>
  <si>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</si>
  <si>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</si>
  <si>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</si>
  <si>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</si>
  <si>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</si>
  <si>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</si>
  <si>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</si>
  <si>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</si>
  <si>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</si>
  <si>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</si>
  <si>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</si>
  <si>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</si>
  <si>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</si>
  <si>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</si>
  <si>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</si>
  <si>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</si>
  <si>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</si>
  <si>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</si>
  <si>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</si>
  <si>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</si>
  <si>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</si>
  <si>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</si>
  <si>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</si>
  <si>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</si>
  <si>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</si>
  <si>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</si>
  <si>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</si>
  <si>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</si>
  <si>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</si>
  <si>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</si>
  <si>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</si>
  <si>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</si>
  <si>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</si>
  <si>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</si>
  <si>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</si>
  <si>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</si>
  <si>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</si>
  <si>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</si>
  <si>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</si>
  <si>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</si>
  <si>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</si>
  <si>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</si>
  <si>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</si>
  <si>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</si>
  <si>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</si>
  <si>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</si>
  <si>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</si>
  <si>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</si>
  <si>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</si>
  <si>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</si>
  <si>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</si>
  <si>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</si>
  <si>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</si>
  <si>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</si>
  <si>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</si>
  <si>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</si>
  <si>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</si>
  <si>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</si>
  <si>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</si>
  <si>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</si>
  <si>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</si>
  <si>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</si>
  <si>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</si>
  <si>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</si>
  <si>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</si>
  <si>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</si>
  <si>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</si>
  <si>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</si>
  <si>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</si>
  <si>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</si>
  <si>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</si>
  <si>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</si>
  <si>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</si>
  <si>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</si>
  <si>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</si>
  <si>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</si>
  <si>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</si>
  <si>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</si>
  <si>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</si>
  <si>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</si>
  <si>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</si>
  <si>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</si>
  <si>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</si>
  <si>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</si>
  <si>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</si>
  <si>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</si>
  <si>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</si>
  <si>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</si>
  <si>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</si>
  <si>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</si>
  <si>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</si>
  <si>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</si>
  <si>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</si>
  <si>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</si>
  <si>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</si>
  <si>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</si>
  <si>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</si>
  <si>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</si>
  <si>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</si>
  <si>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</si>
  <si>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</si>
  <si>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</si>
  <si>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</si>
  <si>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</si>
  <si>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</si>
  <si>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</si>
  <si>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</si>
  <si>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</si>
  <si>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</si>
  <si>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</si>
  <si>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</si>
  <si>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</si>
  <si>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</si>
  <si>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</si>
  <si>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</si>
  <si>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</si>
  <si>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</si>
  <si>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</si>
  <si>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</si>
  <si>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</si>
  <si>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</si>
  <si>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</si>
  <si>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</si>
  <si>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</si>
  <si>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</si>
  <si>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</si>
  <si>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</si>
  <si>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</si>
  <si>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</si>
  <si>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</si>
  <si>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</si>
  <si>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</si>
  <si>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</si>
  <si>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</si>
  <si>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</si>
  <si>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</si>
  <si>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</si>
  <si>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</si>
  <si>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</si>
  <si>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</si>
  <si>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</si>
  <si>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</si>
  <si>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</si>
  <si>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</si>
  <si>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</si>
  <si>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</si>
  <si>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</si>
  <si>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</si>
  <si>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</si>
  <si>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</si>
  <si>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</si>
  <si>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</si>
  <si>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</si>
  <si>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</si>
  <si>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</si>
  <si>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</si>
  <si>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</si>
  <si>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</si>
  <si>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</si>
  <si>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</si>
  <si>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</si>
  <si>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</si>
  <si>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</si>
  <si>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</si>
  <si>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</si>
  <si>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</si>
  <si>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</si>
  <si>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</si>
  <si>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</si>
  <si>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</si>
  <si>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</si>
  <si>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</si>
  <si>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</si>
  <si>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</si>
  <si>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</si>
  <si>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</si>
  <si>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</si>
  <si>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</si>
  <si>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</si>
  <si>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</si>
  <si>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</si>
  <si>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</si>
  <si>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</si>
  <si>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</si>
  <si>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</si>
  <si>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</si>
  <si>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</si>
  <si>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</si>
  <si>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</si>
  <si>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</si>
  <si>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</si>
  <si>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</si>
  <si>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</si>
  <si>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</si>
  <si>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</si>
  <si>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</si>
  <si>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</si>
  <si>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</si>
  <si>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</si>
  <si>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</si>
  <si>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</si>
  <si>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</si>
  <si>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</si>
  <si>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</si>
  <si>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</si>
  <si>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</si>
  <si>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</si>
  <si>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</si>
  <si>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</si>
  <si>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</si>
  <si>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</si>
  <si>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</si>
  <si>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</si>
  <si>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</si>
  <si>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</si>
  <si>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</si>
  <si>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</si>
  <si>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</si>
  <si>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</si>
  <si>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</si>
  <si>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</si>
  <si>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</si>
  <si>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</si>
  <si>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</si>
  <si>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</si>
  <si>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</si>
  <si>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</si>
  <si>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</si>
  <si>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</si>
  <si>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</si>
  <si>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</si>
  <si>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</si>
  <si>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</si>
  <si>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</si>
  <si>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</si>
  <si>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</si>
  <si>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</si>
  <si>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</si>
  <si>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</si>
  <si>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</si>
  <si>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</si>
  <si>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</si>
  <si>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</si>
  <si>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</si>
  <si>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</si>
  <si>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</si>
  <si>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</si>
  <si>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</si>
  <si>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</si>
  <si>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</si>
  <si>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</si>
  <si>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</si>
  <si>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</si>
  <si>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</si>
  <si>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</si>
  <si>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</si>
  <si>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</si>
  <si>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</si>
  <si>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</si>
  <si>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</si>
  <si>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</si>
  <si>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</si>
  <si>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</si>
  <si>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</si>
  <si>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</si>
  <si>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</si>
  <si>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</si>
  <si>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</si>
  <si>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</si>
  <si>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</si>
  <si>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</si>
  <si>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</si>
  <si>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</si>
  <si>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</si>
  <si>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</si>
  <si>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</si>
  <si>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</si>
  <si>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</si>
  <si>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</si>
  <si>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</si>
  <si>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</si>
  <si>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</si>
  <si>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</si>
  <si>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</si>
  <si>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</si>
  <si>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</si>
  <si>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</si>
  <si>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</si>
  <si>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</si>
  <si>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</si>
  <si>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</si>
  <si>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</si>
  <si>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</si>
  <si>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</si>
  <si>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</si>
  <si>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</si>
  <si>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</si>
  <si>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</si>
  <si>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</si>
  <si>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</si>
  <si>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</si>
  <si>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</si>
  <si>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</si>
  <si>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</si>
  <si>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</si>
  <si>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</si>
  <si>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</si>
  <si>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</si>
  <si>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</si>
  <si>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</si>
  <si>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</si>
  <si>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</si>
  <si>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</si>
  <si>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</si>
  <si>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</si>
  <si>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</si>
  <si>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</si>
  <si>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</si>
  <si>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</si>
  <si>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</si>
  <si>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</si>
  <si>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</si>
  <si>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</si>
  <si>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</si>
  <si>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</si>
  <si>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</si>
  <si>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</si>
  <si>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</si>
  <si>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</si>
  <si>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</si>
  <si>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</si>
  <si>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</si>
  <si>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</si>
  <si>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</si>
  <si>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</si>
  <si>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</si>
  <si>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</si>
  <si>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</si>
  <si>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</si>
  <si>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</si>
  <si>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</si>
  <si>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</si>
  <si>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</si>
  <si>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</si>
  <si>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</si>
  <si>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</si>
  <si>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</si>
  <si>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</si>
  <si>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</si>
  <si>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</si>
  <si>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</si>
  <si>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</si>
  <si>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</si>
  <si>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</si>
  <si>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</si>
  <si>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</si>
  <si>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</si>
  <si>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</si>
  <si>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</si>
  <si>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</si>
  <si>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</si>
  <si>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</si>
  <si>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</si>
  <si>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</si>
  <si>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</si>
  <si>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</si>
  <si>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</si>
  <si>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</si>
  <si>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</si>
  <si>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</si>
  <si>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</si>
  <si>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</si>
  <si>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</si>
  <si>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</si>
  <si>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</si>
  <si>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</si>
  <si>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</si>
  <si>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</si>
  <si>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</si>
  <si>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</si>
  <si>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</si>
  <si>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</si>
  <si>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</si>
  <si>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</si>
  <si>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</si>
  <si>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</si>
  <si>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</si>
  <si>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</si>
  <si>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</si>
  <si>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</si>
  <si>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</si>
  <si>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</si>
  <si>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</si>
  <si>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</si>
  <si>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</si>
  <si>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</si>
  <si>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</si>
  <si>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</si>
  <si>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</si>
  <si>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</si>
  <si>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</si>
  <si>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</si>
  <si>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</si>
  <si>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</si>
  <si>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</si>
  <si>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</si>
  <si>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</si>
  <si>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</si>
  <si>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</si>
  <si>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</si>
  <si>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</si>
  <si>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</si>
  <si>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</si>
  <si>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</si>
  <si>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</si>
  <si>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</si>
  <si>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</si>
  <si>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</si>
  <si>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</si>
  <si>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</si>
  <si>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</si>
  <si>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</si>
  <si>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</si>
  <si>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</si>
  <si>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</si>
  <si>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</si>
  <si>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</si>
  <si>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</si>
  <si>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</si>
  <si>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</si>
  <si>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</si>
  <si>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</si>
  <si>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</si>
  <si>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</si>
  <si>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</si>
  <si>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</si>
  <si>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</si>
  <si>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</si>
  <si>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</si>
  <si>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</si>
  <si>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</si>
  <si>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</si>
  <si>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</si>
  <si>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</si>
  <si>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</si>
  <si>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</si>
  <si>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</si>
  <si>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</si>
  <si>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</si>
  <si>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</si>
  <si>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</si>
  <si>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</si>
  <si>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</si>
  <si>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</si>
  <si>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</si>
  <si>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</si>
  <si>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</si>
  <si>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</si>
  <si>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</si>
  <si>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</si>
  <si>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</si>
  <si>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</si>
  <si>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</si>
  <si>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</si>
  <si>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</si>
  <si>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</si>
  <si>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</si>
  <si>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</si>
  <si>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</si>
  <si>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</si>
  <si>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</si>
  <si>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</si>
  <si>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</si>
  <si>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</si>
  <si>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</si>
  <si>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</si>
  <si>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</si>
  <si>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</si>
  <si>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</si>
  <si>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</si>
  <si>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</si>
  <si>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</si>
  <si>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</si>
  <si>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</si>
  <si>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</si>
  <si>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</si>
  <si>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</si>
  <si>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</si>
  <si>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</si>
  <si>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</si>
  <si>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</si>
  <si>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</si>
  <si>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</si>
  <si>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</si>
  <si>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</si>
  <si>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</si>
  <si>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</si>
  <si>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</si>
  <si>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</si>
  <si>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</si>
  <si>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</si>
  <si>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</si>
  <si>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</si>
  <si>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</si>
  <si>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</si>
  <si>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</si>
  <si>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</si>
  <si>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</si>
  <si>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</si>
  <si>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</si>
  <si>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</si>
  <si>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</si>
  <si>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</si>
  <si>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</si>
  <si>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</si>
  <si>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</si>
  <si>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</si>
  <si>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</si>
  <si>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</si>
  <si>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</si>
  <si>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</si>
  <si>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</si>
  <si>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</si>
  <si>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</si>
  <si>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</si>
  <si>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</si>
  <si>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</si>
  <si>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</si>
  <si>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</si>
  <si>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</si>
  <si>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</si>
  <si>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</si>
  <si>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</si>
  <si>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</si>
  <si>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</si>
  <si>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</si>
  <si>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</si>
  <si>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</si>
  <si>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</si>
  <si>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</si>
  <si>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</si>
  <si>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</si>
  <si>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</si>
  <si>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</si>
  <si>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</si>
  <si>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</si>
  <si>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</si>
  <si>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</si>
  <si>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</si>
  <si>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</si>
  <si>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</si>
  <si>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</si>
  <si>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</si>
  <si>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</si>
  <si>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</si>
  <si>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</si>
  <si>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</si>
  <si>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</si>
  <si>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</si>
  <si>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</si>
  <si>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</si>
  <si>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</si>
  <si>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</si>
  <si>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</si>
  <si>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</si>
  <si>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</si>
  <si>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</si>
  <si>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</si>
  <si>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</si>
  <si>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</si>
  <si>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</si>
  <si>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</si>
  <si>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</si>
  <si>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</si>
  <si>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</si>
  <si>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</si>
  <si>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</si>
  <si>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</si>
  <si>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</si>
  <si>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</si>
  <si>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</si>
  <si>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</si>
  <si>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</si>
  <si>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</si>
  <si>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</si>
  <si>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</si>
  <si>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</si>
  <si>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</si>
  <si>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</si>
  <si>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</si>
  <si>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</si>
  <si>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</si>
  <si>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</si>
  <si>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</si>
  <si>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</si>
  <si>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</si>
  <si>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</si>
  <si>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</si>
  <si>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</si>
  <si>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</si>
  <si>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</si>
  <si>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</si>
  <si>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</si>
  <si>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</si>
  <si>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</si>
  <si>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</si>
  <si>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</si>
  <si>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</si>
  <si>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</si>
  <si>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</si>
  <si>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</si>
  <si>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</si>
  <si>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</si>
  <si>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</si>
  <si>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</si>
  <si>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</si>
  <si>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</si>
  <si>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</si>
  <si>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</si>
  <si>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</si>
  <si>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</si>
  <si>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</si>
  <si>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</si>
  <si>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</si>
  <si>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</si>
  <si>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</si>
  <si>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</si>
  <si>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</si>
  <si>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</si>
  <si>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</si>
  <si>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</si>
  <si>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</si>
  <si>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</si>
  <si>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</si>
  <si>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</si>
  <si>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</si>
  <si>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</si>
  <si>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</si>
  <si>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</si>
  <si>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</si>
  <si>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</si>
  <si>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</si>
  <si>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</si>
  <si>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</si>
  <si>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</si>
  <si>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</si>
  <si>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</si>
  <si>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</si>
  <si>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</si>
  <si>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</si>
  <si>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</si>
  <si>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</si>
  <si>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</si>
  <si>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</si>
  <si>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</si>
  <si>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</si>
  <si>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</si>
  <si>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</si>
  <si>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</si>
  <si>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</si>
  <si>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</si>
  <si>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</si>
  <si>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</si>
  <si>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</si>
  <si>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</si>
  <si>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</si>
  <si>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</si>
  <si>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</si>
  <si>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</si>
  <si>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</si>
  <si>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</si>
  <si>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</si>
  <si>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</si>
  <si>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</si>
  <si>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</si>
  <si>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</si>
  <si>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</si>
  <si>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</si>
  <si>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</si>
  <si>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</si>
  <si>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</si>
  <si>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</si>
  <si>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</si>
  <si>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</si>
  <si>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</si>
  <si>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</si>
  <si>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</si>
  <si>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</si>
  <si>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</si>
  <si>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</si>
  <si>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</si>
  <si>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</si>
  <si>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</si>
  <si>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</si>
  <si>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</si>
  <si>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</si>
  <si>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</si>
  <si>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</si>
  <si>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</si>
  <si>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</si>
  <si>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</si>
  <si>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</si>
  <si>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</si>
  <si>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</si>
  <si>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</si>
  <si>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</si>
  <si>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</si>
  <si>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</si>
  <si>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</si>
  <si>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</si>
  <si>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</si>
  <si>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</si>
  <si>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</si>
  <si>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</si>
  <si>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</si>
  <si>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</si>
  <si>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</si>
  <si>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</si>
  <si>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</si>
  <si>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</si>
  <si>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</si>
  <si>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</si>
  <si>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</si>
  <si>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</si>
  <si>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</si>
  <si>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</si>
  <si>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</si>
  <si>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</si>
  <si>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</si>
  <si>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</si>
  <si>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</si>
  <si>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</si>
  <si>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</si>
  <si>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</si>
  <si>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</si>
  <si>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</si>
  <si>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</si>
  <si>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</si>
  <si>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</si>
  <si>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</si>
  <si>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</si>
  <si>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</si>
  <si>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</si>
  <si>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</si>
  <si>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</si>
  <si>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</si>
  <si>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</si>
  <si>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</si>
  <si>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</si>
  <si>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</si>
  <si>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</si>
  <si>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</si>
  <si>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</si>
  <si>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</si>
  <si>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</si>
  <si>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</si>
  <si>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</si>
  <si>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</si>
  <si>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</si>
  <si>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</si>
  <si>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</si>
  <si>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</si>
  <si>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</si>
  <si>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</si>
  <si>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</si>
  <si>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</si>
  <si>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</si>
  <si>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</si>
  <si>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</si>
  <si>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</si>
  <si>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</si>
  <si>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</si>
  <si>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</si>
  <si>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</si>
  <si>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</si>
  <si>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</si>
  <si>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</si>
  <si>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</si>
  <si>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</si>
  <si>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</si>
  <si>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</si>
  <si>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</si>
  <si>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</si>
  <si>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</si>
  <si>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</si>
  <si>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</si>
  <si>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</si>
  <si>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</si>
  <si>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</si>
  <si>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</si>
  <si>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</si>
  <si>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</si>
  <si>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</si>
  <si>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</si>
  <si>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</si>
  <si>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</si>
  <si>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</si>
  <si>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</si>
  <si>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</si>
  <si>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</si>
  <si>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</si>
  <si>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</si>
  <si>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</si>
  <si>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</si>
  <si>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</si>
  <si>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</si>
  <si>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</si>
  <si>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</si>
  <si>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</si>
  <si>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</si>
  <si>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</si>
  <si>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</si>
  <si>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</si>
  <si>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</si>
  <si>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</si>
  <si>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</si>
  <si>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</si>
  <si>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</si>
  <si>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</si>
  <si>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</si>
  <si>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</si>
  <si>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</si>
  <si>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</si>
  <si>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</si>
  <si>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</si>
  <si>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</si>
  <si>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</si>
  <si>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</si>
  <si>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</si>
  <si>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</si>
  <si>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</si>
  <si>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</si>
  <si>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</si>
  <si>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</si>
  <si>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</si>
  <si>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</si>
  <si>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</si>
  <si>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</si>
  <si>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</si>
  <si>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</si>
  <si>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</si>
  <si>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</si>
  <si>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</si>
  <si>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</si>
  <si>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</si>
  <si>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</si>
  <si>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</si>
  <si>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</si>
  <si>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</si>
  <si>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</si>
  <si>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</si>
  <si>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</si>
  <si>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</si>
  <si>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</si>
  <si>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</si>
  <si>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</si>
  <si>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</si>
  <si>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</si>
  <si>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</si>
  <si>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</si>
  <si>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</si>
  <si>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</si>
  <si>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</si>
  <si>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</si>
  <si>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</si>
  <si>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</si>
  <si>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</si>
  <si>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</si>
  <si>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</si>
  <si>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</si>
  <si>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</si>
  <si>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</si>
  <si>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</si>
  <si>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</si>
  <si>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</si>
  <si>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</si>
  <si>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</si>
  <si>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</si>
  <si>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</si>
  <si>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</si>
  <si>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</si>
  <si>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</si>
  <si>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</si>
  <si>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</si>
  <si>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</si>
  <si>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</si>
  <si>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</si>
  <si>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</si>
  <si>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</si>
  <si>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</si>
  <si>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</si>
  <si>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</si>
  <si>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</si>
  <si>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</si>
  <si>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</si>
  <si>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</si>
  <si>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</si>
  <si>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</si>
  <si>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</si>
  <si>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</si>
  <si>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</si>
  <si>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</si>
  <si>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</si>
  <si>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</si>
  <si>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</si>
  <si>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</si>
  <si>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</si>
  <si>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</si>
  <si>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</si>
  <si>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</si>
  <si>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</si>
  <si>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</si>
  <si>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</si>
  <si>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</si>
  <si>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</si>
  <si>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</si>
  <si>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</si>
  <si>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</si>
  <si>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</si>
  <si>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</si>
  <si>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</si>
  <si>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</si>
  <si>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</si>
  <si>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</si>
  <si>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</si>
  <si>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</si>
  <si>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</si>
  <si>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</si>
  <si>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</si>
  <si>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</si>
  <si>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</si>
  <si>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</si>
  <si>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</si>
  <si>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</si>
  <si>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</si>
  <si>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</si>
  <si>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</si>
  <si>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</si>
  <si>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</si>
  <si>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</si>
  <si>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</si>
  <si>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</si>
  <si>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</si>
  <si>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</si>
  <si>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</si>
  <si>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</si>
  <si>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</si>
  <si>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</si>
  <si>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</si>
  <si>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</si>
  <si>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</si>
  <si>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</si>
  <si>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</si>
  <si>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</si>
  <si>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</si>
  <si>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</si>
  <si>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</si>
  <si>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</si>
  <si>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</si>
  <si>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</si>
  <si>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</si>
  <si>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</si>
  <si>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</si>
  <si>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</si>
  <si>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</si>
  <si>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</si>
  <si>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</si>
  <si>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</si>
  <si>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</si>
  <si>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</si>
  <si>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</si>
  <si>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</si>
  <si>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</si>
  <si>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</si>
  <si>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</si>
  <si>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</si>
  <si>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</si>
  <si>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</si>
  <si>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</si>
  <si>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</si>
  <si>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</si>
  <si>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</si>
  <si>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</si>
  <si>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</si>
  <si>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</si>
  <si>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</si>
  <si>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</si>
  <si>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</si>
  <si>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</si>
  <si>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</si>
  <si>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</si>
  <si>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</si>
  <si>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</si>
  <si>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</si>
  <si>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</si>
  <si>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</si>
  <si>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</si>
  <si>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</si>
  <si>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</si>
  <si>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</si>
  <si>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</si>
  <si>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</si>
  <si>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</si>
  <si>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</si>
  <si>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</si>
  <si>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</si>
  <si>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</si>
  <si>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</si>
  <si>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</si>
  <si>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</si>
  <si>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</si>
  <si>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</si>
  <si>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</si>
  <si>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</si>
  <si>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</si>
  <si>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</si>
  <si>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</si>
  <si>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</si>
  <si>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</si>
  <si>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</si>
  <si>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</si>
  <si>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</si>
  <si>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</si>
  <si>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</si>
  <si>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</si>
  <si>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</si>
  <si>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</si>
  <si>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</si>
  <si>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</si>
  <si>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</si>
  <si>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</si>
  <si>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</si>
  <si>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</si>
  <si>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</si>
  <si>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</si>
  <si>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</si>
  <si>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</si>
  <si>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</si>
  <si>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</si>
  <si>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</si>
  <si>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</si>
  <si>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</si>
  <si>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</si>
  <si>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</si>
  <si>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</si>
  <si>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</si>
  <si>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</si>
  <si>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</si>
  <si>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</si>
  <si>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</si>
  <si>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</si>
  <si>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</si>
  <si>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</si>
  <si>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</si>
  <si>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</si>
  <si>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</si>
  <si>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</si>
  <si>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</si>
  <si>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</si>
  <si>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</si>
  <si>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</si>
  <si>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</si>
  <si>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</si>
  <si>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</si>
  <si>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</si>
  <si>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</si>
  <si>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</si>
  <si>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</si>
  <si>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</si>
  <si>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</si>
  <si>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</si>
  <si>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</si>
  <si>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</si>
  <si>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</si>
  <si>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</si>
  <si>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</si>
  <si>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</si>
  <si>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</si>
  <si>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</si>
  <si>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</si>
  <si>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</si>
  <si>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</si>
  <si>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</si>
  <si>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</si>
  <si>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</si>
  <si>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</si>
  <si>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</si>
  <si>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</si>
  <si>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</si>
  <si>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</si>
  <si>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</si>
  <si>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</si>
  <si>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</si>
  <si>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</si>
  <si>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</si>
  <si>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</si>
  <si>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</si>
  <si>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</si>
  <si>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</si>
  <si>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</si>
  <si>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</si>
  <si>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</si>
  <si>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</si>
  <si>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</si>
  <si>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</si>
  <si>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</si>
  <si>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</si>
  <si>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</si>
  <si>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</si>
  <si>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</si>
  <si>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</si>
  <si>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</si>
  <si>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</si>
  <si>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</si>
  <si>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</si>
  <si>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</si>
  <si>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</si>
  <si>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</si>
  <si>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</si>
  <si>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</si>
  <si>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</si>
  <si>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</si>
  <si>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</si>
  <si>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</si>
  <si>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</si>
  <si>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</si>
  <si>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</si>
  <si>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</si>
  <si>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</si>
  <si>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</si>
  <si>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</si>
  <si>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</si>
  <si>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</si>
  <si>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</si>
  <si>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</si>
  <si>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</si>
  <si>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</si>
  <si>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</si>
  <si>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</si>
  <si>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</si>
  <si>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</si>
  <si>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</si>
  <si>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</si>
  <si>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</si>
  <si>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</si>
  <si>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</si>
  <si>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</si>
  <si>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</si>
  <si>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</si>
  <si>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</si>
  <si>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</si>
  <si>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</si>
  <si>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</si>
  <si>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</si>
  <si>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</si>
  <si>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</si>
  <si>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</si>
  <si>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</si>
  <si>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</si>
  <si>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</si>
  <si>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</si>
  <si>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</si>
  <si>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</si>
  <si>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</si>
  <si>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</si>
  <si>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</si>
  <si>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</si>
  <si>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</si>
  <si>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</si>
  <si>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</si>
  <si>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</si>
  <si>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</si>
  <si>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</si>
  <si>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</si>
  <si>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</si>
  <si>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</si>
  <si>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</si>
  <si>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</si>
  <si>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</si>
  <si>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</si>
  <si>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</si>
  <si>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</si>
  <si>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</si>
  <si>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</si>
  <si>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</si>
  <si>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</si>
  <si>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</si>
  <si>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</si>
  <si>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</si>
  <si>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</si>
  <si>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</si>
  <si>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</si>
  <si>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</si>
  <si>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</si>
  <si>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</si>
  <si>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</si>
  <si>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</si>
  <si>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Category</t>
  </si>
  <si>
    <t>Count of Category</t>
  </si>
  <si>
    <t>percent_funded</t>
  </si>
  <si>
    <t>average_donation</t>
  </si>
  <si>
    <t>category_and_sub-category</t>
  </si>
  <si>
    <t>parent_category</t>
  </si>
  <si>
    <t>sub_category</t>
  </si>
  <si>
    <t>country_code</t>
  </si>
  <si>
    <t>Count of Sub Category</t>
  </si>
  <si>
    <t>Sub Category</t>
  </si>
  <si>
    <t>Campaign Outcome</t>
  </si>
  <si>
    <t>date_created_conversion</t>
  </si>
  <si>
    <t>date_ended_conversion</t>
  </si>
  <si>
    <t>year_created</t>
  </si>
  <si>
    <t>year_ended</t>
  </si>
  <si>
    <t>country</t>
  </si>
  <si>
    <t>Column Labels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</si>
  <si>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</si>
  <si>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</si>
  <si>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</si>
  <si>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</si>
  <si>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</si>
  <si>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</si>
  <si>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</si>
  <si>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</si>
  <si>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</si>
  <si>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</si>
  <si>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</si>
  <si>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</si>
  <si>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</si>
  <si>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</si>
  <si>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month_created</t>
  </si>
  <si>
    <t>month_ended</t>
  </si>
  <si>
    <t>month_num</t>
  </si>
  <si>
    <t>month_code</t>
  </si>
  <si>
    <t>goal_classification</t>
  </si>
  <si>
    <t>goal_min</t>
  </si>
  <si>
    <t>goal_max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</si>
  <si>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</si>
  <si>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</si>
  <si>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</si>
  <si>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</si>
  <si>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</si>
  <si>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</si>
  <si>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</si>
  <si>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</si>
  <si>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</si>
  <si>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</si>
  <si>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</si>
  <si>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</si>
  <si>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</si>
  <si>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</si>
  <si>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</si>
  <si>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</si>
  <si>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</si>
  <si>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</si>
  <si>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</si>
  <si>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</si>
  <si>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mean number of backers</t>
  </si>
  <si>
    <t>median number of backers</t>
  </si>
  <si>
    <t>minimum number of backers</t>
  </si>
  <si>
    <t>maximum number of backers</t>
  </si>
  <si>
    <t>variance number of backers</t>
  </si>
  <si>
    <t>σ number of backers</t>
  </si>
  <si>
    <t>The median is a bedtter metric to use when evaluating the number of backers.</t>
  </si>
  <si>
    <t>The average can skew the data due to outliers.</t>
  </si>
  <si>
    <t>The median shows the mid point between all campaigns, for the number of backers.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</si>
</sst>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%"/>
    <numFmt numFmtId="165" formatCode="_(* #,##0_);_(* \(#,##0\);_(* &quot;-&quot;??_);_(@_)"/>
    <numFmt numFmtId="166" formatCode="mmm"/>
    <numFmt numFmtId="167" formatCode="yy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pivotButton="1"/>
    <xf numFmtId="165" fontId="0" fillId="0" borderId="0" xfId="42" applyNumberFormat="1" applyFont="1" applyAlignment="1">
      <alignment horizontal="center"/>
    </xf>
    <xf numFmtId="37" fontId="0" fillId="0" borderId="0" xfId="4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7" fontId="16" fillId="0" borderId="0" xfId="42" applyNumberFormat="1" applyFont="1" applyAlignment="1">
      <alignment horizontal="center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 applyAlignment="1">
      <alignment horizontal="center"/>
    </xf>
    <xf numFmtId="3" fontId="0" fillId="0" borderId="0" xfId="0" pivotButton="1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166" fontId="16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166" fontId="18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18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pivotButton="1" applyNumberFormat="1" applyAlignment="1">
      <alignment horizontal="center"/>
    </xf>
    <xf numFmtId="3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20" fillId="0" borderId="0" xfId="0" applyFont="1" applyAlignment="1">
      <alignment horizontal="center"/>
    </xf>
    <xf numFmtId="10" fontId="0" fillId="0" borderId="0" xfId="43" applyNumberFormat="1" applyFont="1" applyAlignment="1">
      <alignment horizontal="center"/>
    </xf>
    <xf numFmtId="165" fontId="16" fillId="0" borderId="0" xfId="42" applyNumberFormat="1" applyFont="1" applyAlignment="1">
      <alignment horizontal="center"/>
    </xf>
    <xf numFmtId="0" fontId="16" fillId="0" borderId="0" xfId="0" applyFont="1"/>
    <xf numFmtId="0" fontId="21" fillId="0" borderId="0" xfId="0" applyFont="1" applyAlignment="1">
      <alignment horizontal="center"/>
    </xf>
    <xf numFmtId="9" fontId="20" fillId="0" borderId="0" xfId="43" applyFont="1" applyAlignment="1">
      <alignment horizontal="center"/>
    </xf>
    <xf numFmtId="165" fontId="0" fillId="0" borderId="0" xfId="42" applyNumberFormat="1" applyFont="1"/>
    <xf numFmtId="165" fontId="16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7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rgb="FF00B0F0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rgb="FF00B0F0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rgb="FF00B0F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5" formatCode="#,##0_);\(#,##0\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0" baseline="0"/>
              <a:t>Count of Category</a:t>
            </a:r>
          </a:p>
          <a:p>
            <a:pPr>
              <a:defRPr sz="2400"/>
            </a:pPr>
            <a:r>
              <a:rPr lang="en-GB" sz="2400" b="0" baseline="0"/>
              <a:t>By Outcome &amp;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#,##0_);\(#,##0\)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1-DF41-860B-1B758D175A03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#,##0_);\(#,##0\)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1-DF41-860B-1B758D175A03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#,##0_);\(#,##0\)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1-DF41-860B-1B758D175A03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#,##0_);\(#,##0\)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51-DF41-860B-1B758D175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66643407"/>
        <c:axId val="400622880"/>
      </c:barChart>
      <c:catAx>
        <c:axId val="116664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 baseline="0"/>
                  <a:t>Category</a:t>
                </a:r>
              </a:p>
            </c:rich>
          </c:tx>
          <c:layout>
            <c:manualLayout>
              <c:xMode val="edge"/>
              <c:yMode val="edge"/>
              <c:x val="0.41140076125170699"/>
              <c:y val="0.90776701231673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0"/>
        <c:crosses val="autoZero"/>
        <c:auto val="1"/>
        <c:lblAlgn val="ctr"/>
        <c:lblOffset val="100"/>
        <c:noMultiLvlLbl val="0"/>
      </c:catAx>
      <c:valAx>
        <c:axId val="4006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Total Campaigns</a:t>
                </a:r>
              </a:p>
            </c:rich>
          </c:tx>
          <c:layout>
            <c:manualLayout>
              <c:xMode val="edge"/>
              <c:yMode val="edge"/>
              <c:x val="5.5350553505535052E-3"/>
              <c:y val="0.32586363679329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4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0"/>
              <a:t>Count of Sub-Category</a:t>
            </a:r>
          </a:p>
          <a:p>
            <a:pPr>
              <a:defRPr sz="2400" b="1"/>
            </a:pPr>
            <a:r>
              <a:rPr lang="en-GB" sz="2400" b="0"/>
              <a:t>By Outcome,</a:t>
            </a:r>
            <a:r>
              <a:rPr lang="en-GB" sz="2400" b="0" baseline="0"/>
              <a:t> by</a:t>
            </a:r>
            <a:r>
              <a:rPr lang="en-GB" sz="2400" b="0"/>
              <a:t> Country Code </a:t>
            </a:r>
          </a:p>
          <a:p>
            <a:pPr>
              <a:defRPr sz="2400" b="1"/>
            </a:pPr>
            <a:r>
              <a:rPr lang="en-GB" sz="2400" b="0"/>
              <a:t>&amp;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#,##0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C6-C04C-8C85-908E768CD558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#,##0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C6-C04C-8C85-908E768CD558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#,##0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C6-C04C-8C85-908E768CD558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#,##0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C6-C04C-8C85-908E768CD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66643407"/>
        <c:axId val="400622880"/>
      </c:barChart>
      <c:catAx>
        <c:axId val="116664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1" baseline="0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0"/>
        <c:crosses val="autoZero"/>
        <c:auto val="1"/>
        <c:lblAlgn val="ctr"/>
        <c:lblOffset val="100"/>
        <c:noMultiLvlLbl val="0"/>
      </c:catAx>
      <c:valAx>
        <c:axId val="4006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1" baseline="0"/>
                  <a:t>Total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4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Count of Completed Outcomes, by Parent Category, by Month Created, and by Year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flat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flat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1-9A40-9324-1E8A874A703D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1-9A40-9324-1E8A874A703D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1-9A40-9324-1E8A874A7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50752"/>
        <c:axId val="39674832"/>
      </c:lineChart>
      <c:catAx>
        <c:axId val="3955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sq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4832"/>
        <c:crosses val="autoZero"/>
        <c:auto val="1"/>
        <c:lblAlgn val="ctr"/>
        <c:lblOffset val="100"/>
        <c:noMultiLvlLbl val="0"/>
      </c:catAx>
      <c:valAx>
        <c:axId val="396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Number of Completed Campaigns</a:t>
                </a:r>
              </a:p>
            </c:rich>
          </c:tx>
          <c:layout>
            <c:manualLayout>
              <c:xMode val="edge"/>
              <c:yMode val="edge"/>
              <c:x val="2.318840579710145E-2"/>
              <c:y val="0.11821295003889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Ourcomes Bases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D-B144-BC0B-E299A7D7212F}"/>
            </c:ext>
          </c:extLst>
        </c:ser>
        <c:ser>
          <c:idx val="1"/>
          <c:order val="1"/>
          <c:tx>
            <c:strRef>
              <c:f>'Outcome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2D-B144-BC0B-E299A7D7212F}"/>
            </c:ext>
          </c:extLst>
        </c:ser>
        <c:ser>
          <c:idx val="2"/>
          <c:order val="2"/>
          <c:tx>
            <c:strRef>
              <c:f>'Outcome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2D-B144-BC0B-E299A7D72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991279"/>
        <c:axId val="1945993007"/>
      </c:lineChart>
      <c:catAx>
        <c:axId val="19459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93007"/>
        <c:crosses val="autoZero"/>
        <c:auto val="1"/>
        <c:lblAlgn val="ctr"/>
        <c:lblOffset val="100"/>
        <c:noMultiLvlLbl val="0"/>
      </c:catAx>
      <c:valAx>
        <c:axId val="19459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9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1117600</xdr:colOff>
      <xdr:row>0</xdr:row>
      <xdr:rowOff>0</xdr:rowOff>
    </xdr:from>
    <xdr:to>
      <xdr:col>14</xdr:col>
      <xdr:colOff>812800</xdr:colOff>
      <xdr:row>26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C80C8-270F-1269-EAAF-C2D166526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800100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9FB50-6805-B34E-A8FA-F0F1A60F4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0.44599</cdr:x>
      <cdr:y>0.03198</cdr:y>
    </cdr:from>
    <cdr:to>
      <cdr:x>0.7439</cdr:x>
      <cdr:y>0.08529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D575E5C-EAAF-5CA9-1411-710D94CB2A8E}"/>
            </a:ext>
          </a:extLst>
        </cdr:cNvPr>
        <cdr:cNvSpPr txBox="1"/>
      </cdr:nvSpPr>
      <cdr:spPr>
        <a:xfrm xmlns:a="http://schemas.openxmlformats.org/drawingml/2006/main">
          <a:off x="3251200" y="190500"/>
          <a:ext cx="21717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82550</xdr:rowOff>
    </xdr:from>
    <xdr:to>
      <xdr:col>13</xdr:col>
      <xdr:colOff>800100</xdr:colOff>
      <xdr:row>17</xdr:row>
      <xdr:rowOff>241300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99076-8B32-53BB-8563-8C83DF55B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177800</xdr:rowOff>
    </xdr:from>
    <xdr:to>
      <xdr:col>7</xdr:col>
      <xdr:colOff>1689100</xdr:colOff>
      <xdr:row>23</xdr:row>
      <xdr:rowOff>254000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A4EC88-E583-9F39-716B-47BC9E0F4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7.751275694442" createdVersion="8" refreshedVersion="8" minRefreshableVersion="3" recordCount="1000" xr:uid="{D5EB8589-82D3-B346-87B1-64E443529BDC}">
  <cacheSource type="worksheet">
    <worksheetSource ref="A1:Y1001" sheet="Raw Data - 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37">
      <sharedItems containsSemiMixedTypes="0" containsString="0" containsNumber="1" containsInteger="1" minValue="100" maxValue="199200"/>
    </cacheField>
    <cacheField name="pledged" numFmtId="37">
      <sharedItems containsSemiMixedTypes="0" containsString="0" containsNumber="1" containsInteger="1" minValue="0" maxValue="199110"/>
    </cacheField>
    <cacheField name="percent_funded" numFmtId="164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1">
      <sharedItems containsSemiMixedTypes="0" containsString="0" containsNumber="1" containsInteger="1" minValue="0" maxValue="7295"/>
    </cacheField>
    <cacheField name="average_donation" numFmtId="1">
      <sharedItems containsSemiMixedTypes="0" containsString="0" containsNumber="1" minValue="0" maxValue="113.17073170731707"/>
    </cacheField>
    <cacheField name="country_code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66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5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month_created" numFmtId="0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  <cacheField name="year_created" numFmtId="167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</cacheField>
    <cacheField name="date_ended_conversion" numFmtId="166">
      <sharedItems containsSemiMixedTypes="0" containsNonDate="0" containsDate="1" containsString="0" minDate="2010-01-09T06:00:00" maxDate="2020-02-10T06:00:00"/>
    </cacheField>
    <cacheField name="month_ended" numFmtId="0">
      <sharedItems/>
    </cacheField>
    <cacheField name="year_ended" numFmtId="167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_and_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x v="0"/>
    <n v="1448690400"/>
    <n v="1450159200"/>
    <x v="0"/>
    <x v="0"/>
    <x v="0"/>
    <d v="2015-12-15T06:00:00"/>
    <s v="Dec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x v="1"/>
    <n v="1408424400"/>
    <n v="1408597200"/>
    <x v="1"/>
    <x v="1"/>
    <x v="1"/>
    <d v="2014-08-21T05:00:00"/>
    <s v="Aug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x v="2"/>
    <n v="1384668000"/>
    <n v="1384840800"/>
    <x v="2"/>
    <x v="0"/>
    <x v="2"/>
    <d v="2013-11-19T06:00:00"/>
    <s v="Nov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x v="1"/>
    <n v="1565499600"/>
    <n v="1568955600"/>
    <x v="3"/>
    <x v="1"/>
    <x v="3"/>
    <d v="2019-09-20T05:00:00"/>
    <s v="Sep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x v="1"/>
    <n v="1547964000"/>
    <n v="1548309600"/>
    <x v="4"/>
    <x v="2"/>
    <x v="4"/>
    <d v="2019-01-24T06:00:00"/>
    <s v="Jan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x v="3"/>
    <n v="1346130000"/>
    <n v="1347080400"/>
    <x v="5"/>
    <x v="1"/>
    <x v="5"/>
    <d v="2012-09-08T05:00:00"/>
    <s v="Sep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x v="4"/>
    <n v="1505278800"/>
    <n v="1505365200"/>
    <x v="6"/>
    <x v="3"/>
    <x v="6"/>
    <d v="2017-09-14T05:00:00"/>
    <s v="Sep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x v="3"/>
    <n v="1439442000"/>
    <n v="1439614800"/>
    <x v="7"/>
    <x v="1"/>
    <x v="7"/>
    <d v="2015-08-15T05:00:00"/>
    <s v="Aug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x v="3"/>
    <n v="1281330000"/>
    <n v="1281502800"/>
    <x v="8"/>
    <x v="1"/>
    <x v="8"/>
    <d v="2010-08-11T05:00:00"/>
    <s v="Aug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x v="1"/>
    <n v="1379566800"/>
    <n v="1383804000"/>
    <x v="9"/>
    <x v="3"/>
    <x v="9"/>
    <d v="2013-11-07T06:00:00"/>
    <s v="Nov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x v="1"/>
    <n v="1281762000"/>
    <n v="1285909200"/>
    <x v="10"/>
    <x v="1"/>
    <x v="10"/>
    <d v="2010-10-01T05:00:00"/>
    <s v="Oct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x v="1"/>
    <n v="1285045200"/>
    <n v="1285563600"/>
    <x v="11"/>
    <x v="3"/>
    <x v="11"/>
    <d v="2010-09-27T05:00:00"/>
    <s v="Sep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x v="1"/>
    <n v="1571720400"/>
    <n v="1572411600"/>
    <x v="12"/>
    <x v="4"/>
    <x v="12"/>
    <d v="2019-10-30T05:00:00"/>
    <s v="Oct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x v="1"/>
    <n v="1465621200"/>
    <n v="1466658000"/>
    <x v="13"/>
    <x v="5"/>
    <x v="13"/>
    <d v="2016-06-23T05:00:00"/>
    <s v="Jun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x v="1"/>
    <n v="1331013600"/>
    <n v="1333342800"/>
    <x v="14"/>
    <x v="6"/>
    <x v="14"/>
    <d v="2012-04-02T05:00:00"/>
    <s v="Apr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x v="1"/>
    <n v="1575957600"/>
    <n v="1576303200"/>
    <x v="15"/>
    <x v="7"/>
    <x v="15"/>
    <d v="2019-12-14T06:00:00"/>
    <s v="Dec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x v="1"/>
    <n v="1390370400"/>
    <n v="1392271200"/>
    <x v="16"/>
    <x v="2"/>
    <x v="16"/>
    <d v="2014-02-13T06:00:00"/>
    <s v="Feb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x v="1"/>
    <n v="1294812000"/>
    <n v="1294898400"/>
    <x v="17"/>
    <x v="2"/>
    <x v="17"/>
    <d v="2011-01-13T06:00:00"/>
    <s v="Jan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x v="1"/>
    <n v="1536382800"/>
    <n v="1537074000"/>
    <x v="18"/>
    <x v="3"/>
    <x v="18"/>
    <d v="2018-09-16T05:00:00"/>
    <s v="Sep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x v="1"/>
    <n v="1551679200"/>
    <n v="1553490000"/>
    <x v="19"/>
    <x v="6"/>
    <x v="19"/>
    <d v="2019-03-25T05:00:00"/>
    <s v="Mar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x v="1"/>
    <n v="1406523600"/>
    <n v="1406523600"/>
    <x v="20"/>
    <x v="8"/>
    <x v="20"/>
    <d v="2014-07-28T05:00:00"/>
    <s v="Jul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x v="1"/>
    <n v="1313384400"/>
    <n v="1316322000"/>
    <x v="21"/>
    <x v="1"/>
    <x v="21"/>
    <d v="2011-09-18T05:00:00"/>
    <s v="Sep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x v="1"/>
    <n v="1522731600"/>
    <n v="1524027600"/>
    <x v="22"/>
    <x v="9"/>
    <x v="22"/>
    <d v="2018-04-18T05:00:00"/>
    <s v="Apr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x v="4"/>
    <n v="1550124000"/>
    <n v="1554699600"/>
    <x v="23"/>
    <x v="10"/>
    <x v="23"/>
    <d v="2019-04-08T05:00:00"/>
    <s v="Apr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x v="1"/>
    <n v="1403326800"/>
    <n v="1403499600"/>
    <x v="24"/>
    <x v="5"/>
    <x v="24"/>
    <d v="2014-06-23T05:00:00"/>
    <s v="Jun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x v="1"/>
    <n v="1305694800"/>
    <n v="1307422800"/>
    <x v="25"/>
    <x v="11"/>
    <x v="25"/>
    <d v="2011-06-07T05:00:00"/>
    <s v="Jun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x v="1"/>
    <n v="1533013200"/>
    <n v="1535346000"/>
    <x v="26"/>
    <x v="8"/>
    <x v="26"/>
    <d v="2018-08-27T05:00:00"/>
    <s v="Aug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x v="1"/>
    <n v="1443848400"/>
    <n v="1444539600"/>
    <x v="27"/>
    <x v="4"/>
    <x v="27"/>
    <d v="2015-10-11T05:00:00"/>
    <s v="Oct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x v="1"/>
    <n v="1265695200"/>
    <n v="1267682400"/>
    <x v="28"/>
    <x v="10"/>
    <x v="28"/>
    <d v="2010-03-04T06:00:00"/>
    <s v="Mar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x v="5"/>
    <n v="1532062800"/>
    <n v="1535518800"/>
    <x v="29"/>
    <x v="8"/>
    <x v="29"/>
    <d v="2018-08-29T05:00:00"/>
    <s v="Aug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x v="1"/>
    <n v="1558674000"/>
    <n v="1559106000"/>
    <x v="30"/>
    <x v="11"/>
    <x v="30"/>
    <d v="2019-05-29T05:00:00"/>
    <s v="May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x v="4"/>
    <n v="1451973600"/>
    <n v="1454392800"/>
    <x v="31"/>
    <x v="2"/>
    <x v="31"/>
    <d v="2016-02-02T06:00:00"/>
    <s v="Feb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x v="6"/>
    <n v="1515564000"/>
    <n v="1517896800"/>
    <x v="32"/>
    <x v="2"/>
    <x v="32"/>
    <d v="2018-02-06T06:00:00"/>
    <s v="Feb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x v="1"/>
    <n v="1412485200"/>
    <n v="1415685600"/>
    <x v="33"/>
    <x v="4"/>
    <x v="33"/>
    <d v="2014-11-11T06:00:00"/>
    <s v="Nov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x v="1"/>
    <n v="1490245200"/>
    <n v="1490677200"/>
    <x v="34"/>
    <x v="6"/>
    <x v="34"/>
    <d v="2017-03-28T05:00:00"/>
    <s v="Mar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x v="3"/>
    <n v="1547877600"/>
    <n v="1551506400"/>
    <x v="35"/>
    <x v="2"/>
    <x v="35"/>
    <d v="2019-03-02T06:00:00"/>
    <s v="Mar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x v="1"/>
    <n v="1298700000"/>
    <n v="1300856400"/>
    <x v="36"/>
    <x v="10"/>
    <x v="36"/>
    <d v="2011-03-23T05:00:00"/>
    <s v="Mar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x v="1"/>
    <n v="1570338000"/>
    <n v="1573192800"/>
    <x v="37"/>
    <x v="4"/>
    <x v="37"/>
    <d v="2019-11-08T06:00:00"/>
    <s v="Nov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x v="1"/>
    <n v="1287378000"/>
    <n v="1287810000"/>
    <x v="38"/>
    <x v="4"/>
    <x v="38"/>
    <d v="2010-10-23T05:00:00"/>
    <s v="Oct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x v="3"/>
    <n v="1361772000"/>
    <n v="1362978000"/>
    <x v="39"/>
    <x v="10"/>
    <x v="39"/>
    <d v="2013-03-11T05:00:00"/>
    <s v="Mar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x v="1"/>
    <n v="1275714000"/>
    <n v="1277355600"/>
    <x v="40"/>
    <x v="5"/>
    <x v="40"/>
    <d v="2010-06-24T05:00:00"/>
    <s v="Jun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x v="6"/>
    <n v="1346734800"/>
    <n v="1348981200"/>
    <x v="41"/>
    <x v="3"/>
    <x v="41"/>
    <d v="2012-09-30T05:00:00"/>
    <s v="Sep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x v="1"/>
    <n v="1309755600"/>
    <n v="1310533200"/>
    <x v="42"/>
    <x v="8"/>
    <x v="42"/>
    <d v="2011-07-13T05:00:00"/>
    <s v="Jul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x v="1"/>
    <n v="1406178000"/>
    <n v="1407560400"/>
    <x v="43"/>
    <x v="8"/>
    <x v="43"/>
    <d v="2014-08-09T05:00:00"/>
    <s v="Aug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x v="3"/>
    <n v="1552798800"/>
    <n v="1552885200"/>
    <x v="44"/>
    <x v="6"/>
    <x v="44"/>
    <d v="2019-03-18T05:00:00"/>
    <s v="Mar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x v="1"/>
    <n v="1478062800"/>
    <n v="1479362400"/>
    <x v="45"/>
    <x v="0"/>
    <x v="45"/>
    <d v="2016-11-17T06:00:00"/>
    <s v="Nov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x v="1"/>
    <n v="1278565200"/>
    <n v="1280552400"/>
    <x v="46"/>
    <x v="8"/>
    <x v="46"/>
    <d v="2010-07-31T05:00:00"/>
    <s v="Jul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x v="1"/>
    <n v="1396069200"/>
    <n v="1398661200"/>
    <x v="47"/>
    <x v="6"/>
    <x v="47"/>
    <d v="2014-04-28T05:00:00"/>
    <s v="Apr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x v="1"/>
    <n v="1435208400"/>
    <n v="1436245200"/>
    <x v="48"/>
    <x v="5"/>
    <x v="48"/>
    <d v="2015-07-07T05:00:00"/>
    <s v="Jul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x v="1"/>
    <n v="1571547600"/>
    <n v="1575439200"/>
    <x v="49"/>
    <x v="4"/>
    <x v="49"/>
    <d v="2019-12-04T06:00:00"/>
    <s v="Dec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x v="6"/>
    <n v="1375333200"/>
    <n v="1377752400"/>
    <x v="50"/>
    <x v="1"/>
    <x v="50"/>
    <d v="2013-08-29T05:00:00"/>
    <s v="Aug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x v="4"/>
    <n v="1332824400"/>
    <n v="1334206800"/>
    <x v="51"/>
    <x v="6"/>
    <x v="51"/>
    <d v="2012-04-12T05:00:00"/>
    <s v="Apr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x v="1"/>
    <n v="1284526800"/>
    <n v="1284872400"/>
    <x v="52"/>
    <x v="3"/>
    <x v="52"/>
    <d v="2010-09-19T05:00:00"/>
    <s v="Sep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x v="1"/>
    <n v="1400562000"/>
    <n v="1403931600"/>
    <x v="53"/>
    <x v="11"/>
    <x v="53"/>
    <d v="2014-06-28T05:00:00"/>
    <s v="Jun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x v="1"/>
    <n v="1520748000"/>
    <n v="1521262800"/>
    <x v="54"/>
    <x v="6"/>
    <x v="54"/>
    <d v="2018-03-17T05:00:00"/>
    <s v="Mar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x v="1"/>
    <n v="1532926800"/>
    <n v="1533358800"/>
    <x v="55"/>
    <x v="8"/>
    <x v="55"/>
    <d v="2018-08-04T05:00:00"/>
    <s v="Aug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x v="1"/>
    <n v="1420869600"/>
    <n v="1421474400"/>
    <x v="56"/>
    <x v="2"/>
    <x v="56"/>
    <d v="2015-01-17T06:00:00"/>
    <s v="Jan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x v="1"/>
    <n v="1504242000"/>
    <n v="1505278800"/>
    <x v="57"/>
    <x v="3"/>
    <x v="57"/>
    <d v="2017-09-13T05:00:00"/>
    <s v="Sep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x v="1"/>
    <n v="1442811600"/>
    <n v="1443934800"/>
    <x v="58"/>
    <x v="3"/>
    <x v="58"/>
    <d v="2015-10-04T05:00:00"/>
    <s v="Oct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x v="1"/>
    <n v="1497243600"/>
    <n v="1498539600"/>
    <x v="59"/>
    <x v="5"/>
    <x v="59"/>
    <d v="2017-06-27T05:00:00"/>
    <s v="Jun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x v="0"/>
    <n v="1342501200"/>
    <n v="1342760400"/>
    <x v="60"/>
    <x v="8"/>
    <x v="60"/>
    <d v="2012-07-20T05:00:00"/>
    <s v="Jul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x v="0"/>
    <n v="1298268000"/>
    <n v="1301720400"/>
    <x v="61"/>
    <x v="10"/>
    <x v="61"/>
    <d v="2011-04-02T05:00:00"/>
    <s v="Apr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x v="1"/>
    <n v="1433480400"/>
    <n v="1433566800"/>
    <x v="62"/>
    <x v="5"/>
    <x v="62"/>
    <d v="2015-06-06T05:00:00"/>
    <s v="Jun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x v="1"/>
    <n v="1493355600"/>
    <n v="1493874000"/>
    <x v="63"/>
    <x v="9"/>
    <x v="63"/>
    <d v="2017-05-04T05:00:00"/>
    <s v="May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x v="1"/>
    <n v="1530507600"/>
    <n v="1531803600"/>
    <x v="64"/>
    <x v="8"/>
    <x v="64"/>
    <d v="2018-07-17T05:00:00"/>
    <s v="Jul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x v="1"/>
    <n v="1296108000"/>
    <n v="1296712800"/>
    <x v="65"/>
    <x v="2"/>
    <x v="65"/>
    <d v="2011-02-03T06:00:00"/>
    <s v="Feb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x v="1"/>
    <n v="1428469200"/>
    <n v="1428901200"/>
    <x v="66"/>
    <x v="9"/>
    <x v="66"/>
    <d v="2015-04-13T05:00:00"/>
    <s v="Apr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x v="4"/>
    <n v="1264399200"/>
    <n v="1264831200"/>
    <x v="67"/>
    <x v="2"/>
    <x v="67"/>
    <d v="2010-01-30T06:00:00"/>
    <s v="Jan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x v="6"/>
    <n v="1501131600"/>
    <n v="1505192400"/>
    <x v="68"/>
    <x v="8"/>
    <x v="68"/>
    <d v="2017-09-12T05:00:00"/>
    <s v="Sep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x v="1"/>
    <n v="1292738400"/>
    <n v="1295676000"/>
    <x v="69"/>
    <x v="7"/>
    <x v="69"/>
    <d v="2011-01-22T06:00:00"/>
    <s v="Jan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x v="6"/>
    <n v="1288674000"/>
    <n v="1292911200"/>
    <x v="70"/>
    <x v="0"/>
    <x v="70"/>
    <d v="2010-12-21T06:00:00"/>
    <s v="Dec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x v="1"/>
    <n v="1575093600"/>
    <n v="1575439200"/>
    <x v="71"/>
    <x v="0"/>
    <x v="71"/>
    <d v="2019-12-04T06:00:00"/>
    <s v="Dec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x v="1"/>
    <n v="1435726800"/>
    <n v="1438837200"/>
    <x v="72"/>
    <x v="8"/>
    <x v="72"/>
    <d v="2015-08-06T05:00:00"/>
    <s v="Aug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x v="1"/>
    <n v="1480226400"/>
    <n v="1480485600"/>
    <x v="73"/>
    <x v="0"/>
    <x v="73"/>
    <d v="2016-11-30T06:00:00"/>
    <s v="Nov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x v="4"/>
    <n v="1459054800"/>
    <n v="1459141200"/>
    <x v="74"/>
    <x v="6"/>
    <x v="74"/>
    <d v="2016-03-28T05:00:00"/>
    <s v="Mar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x v="1"/>
    <n v="1531630800"/>
    <n v="1532322000"/>
    <x v="75"/>
    <x v="8"/>
    <x v="75"/>
    <d v="2018-07-23T05:00:00"/>
    <s v="Jul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x v="1"/>
    <n v="1421992800"/>
    <n v="1426222800"/>
    <x v="76"/>
    <x v="2"/>
    <x v="76"/>
    <d v="2015-03-13T05:00:00"/>
    <s v="Mar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x v="1"/>
    <n v="1285563600"/>
    <n v="1286773200"/>
    <x v="77"/>
    <x v="3"/>
    <x v="77"/>
    <d v="2010-10-11T05:00:00"/>
    <s v="Oct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x v="1"/>
    <n v="1523854800"/>
    <n v="1523941200"/>
    <x v="78"/>
    <x v="9"/>
    <x v="78"/>
    <d v="2018-04-17T05:00:00"/>
    <s v="Apr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x v="1"/>
    <n v="1529125200"/>
    <n v="1529557200"/>
    <x v="79"/>
    <x v="5"/>
    <x v="79"/>
    <d v="2018-06-21T05:00:00"/>
    <s v="Jun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x v="1"/>
    <n v="1503982800"/>
    <n v="1506574800"/>
    <x v="80"/>
    <x v="1"/>
    <x v="80"/>
    <d v="2017-09-28T05:00:00"/>
    <s v="Sep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x v="1"/>
    <n v="1511416800"/>
    <n v="1513576800"/>
    <x v="81"/>
    <x v="0"/>
    <x v="81"/>
    <d v="2017-12-18T06:00:00"/>
    <s v="Dec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x v="4"/>
    <n v="1547704800"/>
    <n v="1548309600"/>
    <x v="82"/>
    <x v="2"/>
    <x v="82"/>
    <d v="2019-01-24T06:00:00"/>
    <s v="Jan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x v="1"/>
    <n v="1469682000"/>
    <n v="1471582800"/>
    <x v="83"/>
    <x v="8"/>
    <x v="83"/>
    <d v="2016-08-19T05:00:00"/>
    <s v="Aug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x v="1"/>
    <n v="1343451600"/>
    <n v="1344315600"/>
    <x v="84"/>
    <x v="8"/>
    <x v="84"/>
    <d v="2012-08-07T05:00:00"/>
    <s v="Aug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x v="2"/>
    <n v="1315717200"/>
    <n v="1316408400"/>
    <x v="85"/>
    <x v="3"/>
    <x v="85"/>
    <d v="2011-09-19T05:00:00"/>
    <s v="Sep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x v="1"/>
    <n v="1430715600"/>
    <n v="1431838800"/>
    <x v="86"/>
    <x v="11"/>
    <x v="86"/>
    <d v="2015-05-17T05:00:00"/>
    <s v="May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x v="2"/>
    <n v="1299564000"/>
    <n v="1300510800"/>
    <x v="87"/>
    <x v="6"/>
    <x v="87"/>
    <d v="2011-03-19T05:00:00"/>
    <s v="Mar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x v="1"/>
    <n v="1429160400"/>
    <n v="1431061200"/>
    <x v="88"/>
    <x v="9"/>
    <x v="88"/>
    <d v="2015-05-08T05:00:00"/>
    <s v="May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x v="1"/>
    <n v="1271307600"/>
    <n v="1271480400"/>
    <x v="89"/>
    <x v="9"/>
    <x v="89"/>
    <d v="2010-04-17T05:00:00"/>
    <s v="Apr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x v="1"/>
    <n v="1456380000"/>
    <n v="1456380000"/>
    <x v="90"/>
    <x v="10"/>
    <x v="90"/>
    <d v="2016-02-25T06:00:00"/>
    <s v="Feb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x v="6"/>
    <n v="1470459600"/>
    <n v="1472878800"/>
    <x v="91"/>
    <x v="1"/>
    <x v="91"/>
    <d v="2016-09-03T05:00:00"/>
    <s v="Sep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x v="5"/>
    <n v="1277269200"/>
    <n v="1277355600"/>
    <x v="92"/>
    <x v="5"/>
    <x v="92"/>
    <d v="2010-06-24T05:00:00"/>
    <s v="Jun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x v="1"/>
    <n v="1350709200"/>
    <n v="1351054800"/>
    <x v="93"/>
    <x v="4"/>
    <x v="93"/>
    <d v="2012-10-24T05:00:00"/>
    <s v="Oct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x v="4"/>
    <n v="1554613200"/>
    <n v="1555563600"/>
    <x v="94"/>
    <x v="9"/>
    <x v="94"/>
    <d v="2019-04-18T05:00:00"/>
    <s v="Apr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x v="1"/>
    <n v="1571029200"/>
    <n v="1571634000"/>
    <x v="95"/>
    <x v="4"/>
    <x v="95"/>
    <d v="2019-10-21T05:00:00"/>
    <s v="Oct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x v="1"/>
    <n v="1299736800"/>
    <n v="1300856400"/>
    <x v="96"/>
    <x v="6"/>
    <x v="96"/>
    <d v="2011-03-23T05:00:00"/>
    <s v="Mar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x v="1"/>
    <n v="1435208400"/>
    <n v="1439874000"/>
    <x v="48"/>
    <x v="5"/>
    <x v="48"/>
    <d v="2015-08-18T05:00:00"/>
    <s v="Aug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x v="2"/>
    <n v="1437973200"/>
    <n v="1438318800"/>
    <x v="97"/>
    <x v="8"/>
    <x v="97"/>
    <d v="2015-07-31T05:00:00"/>
    <s v="Jul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x v="1"/>
    <n v="1416895200"/>
    <n v="1419400800"/>
    <x v="98"/>
    <x v="0"/>
    <x v="98"/>
    <d v="2014-12-24T06:00:00"/>
    <s v="Dec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x v="1"/>
    <n v="1319000400"/>
    <n v="1320555600"/>
    <x v="99"/>
    <x v="4"/>
    <x v="99"/>
    <d v="2011-11-06T05:00:00"/>
    <s v="Nov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x v="1"/>
    <n v="1424498400"/>
    <n v="1425103200"/>
    <x v="100"/>
    <x v="10"/>
    <x v="100"/>
    <d v="2015-02-28T06:00:00"/>
    <s v="Feb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x v="1"/>
    <n v="1526274000"/>
    <n v="1526878800"/>
    <x v="101"/>
    <x v="11"/>
    <x v="101"/>
    <d v="2018-05-21T05:00:00"/>
    <s v="May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x v="6"/>
    <n v="1287896400"/>
    <n v="1288674000"/>
    <x v="102"/>
    <x v="4"/>
    <x v="102"/>
    <d v="2010-11-02T05:00:00"/>
    <s v="Nov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x v="1"/>
    <n v="1495515600"/>
    <n v="1495602000"/>
    <x v="103"/>
    <x v="11"/>
    <x v="103"/>
    <d v="2017-05-24T05:00:00"/>
    <s v="May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x v="1"/>
    <n v="1364878800"/>
    <n v="1366434000"/>
    <x v="104"/>
    <x v="9"/>
    <x v="104"/>
    <d v="2013-04-20T05:00:00"/>
    <s v="Apr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x v="1"/>
    <n v="1567918800"/>
    <n v="1568350800"/>
    <x v="105"/>
    <x v="3"/>
    <x v="105"/>
    <d v="2019-09-13T05:00:00"/>
    <s v="Sep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x v="1"/>
    <n v="1524459600"/>
    <n v="1525928400"/>
    <x v="106"/>
    <x v="9"/>
    <x v="106"/>
    <d v="2018-05-10T05:00:00"/>
    <s v="May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x v="1"/>
    <n v="1333688400"/>
    <n v="1336885200"/>
    <x v="107"/>
    <x v="9"/>
    <x v="107"/>
    <d v="2012-05-13T05:00:00"/>
    <s v="May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x v="1"/>
    <n v="1389506400"/>
    <n v="1389679200"/>
    <x v="108"/>
    <x v="2"/>
    <x v="108"/>
    <d v="2014-01-14T06:00:00"/>
    <s v="Jan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x v="1"/>
    <n v="1536642000"/>
    <n v="1538283600"/>
    <x v="109"/>
    <x v="3"/>
    <x v="109"/>
    <d v="2018-09-30T05:00:00"/>
    <s v="Sep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x v="1"/>
    <n v="1348290000"/>
    <n v="1348808400"/>
    <x v="110"/>
    <x v="3"/>
    <x v="110"/>
    <d v="2012-09-28T05:00:00"/>
    <s v="Sep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x v="2"/>
    <n v="1408856400"/>
    <n v="1410152400"/>
    <x v="111"/>
    <x v="1"/>
    <x v="111"/>
    <d v="2014-09-08T05:00:00"/>
    <s v="Sep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x v="1"/>
    <n v="1505192400"/>
    <n v="1505797200"/>
    <x v="112"/>
    <x v="3"/>
    <x v="112"/>
    <d v="2017-09-19T05:00:00"/>
    <s v="Sep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x v="1"/>
    <n v="1554786000"/>
    <n v="1554872400"/>
    <x v="113"/>
    <x v="9"/>
    <x v="113"/>
    <d v="2019-04-10T05:00:00"/>
    <s v="Apr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x v="6"/>
    <n v="1510898400"/>
    <n v="1513922400"/>
    <x v="114"/>
    <x v="0"/>
    <x v="114"/>
    <d v="2017-12-22T06:00:00"/>
    <s v="Dec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x v="1"/>
    <n v="1442552400"/>
    <n v="1442638800"/>
    <x v="115"/>
    <x v="3"/>
    <x v="115"/>
    <d v="2015-09-19T05:00:00"/>
    <s v="Sep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x v="1"/>
    <n v="1316667600"/>
    <n v="1317186000"/>
    <x v="116"/>
    <x v="3"/>
    <x v="116"/>
    <d v="2011-09-28T05:00:00"/>
    <s v="Sep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x v="1"/>
    <n v="1390716000"/>
    <n v="1391234400"/>
    <x v="117"/>
    <x v="2"/>
    <x v="117"/>
    <d v="2014-02-01T06:00:00"/>
    <s v="Feb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x v="1"/>
    <n v="1402894800"/>
    <n v="1404363600"/>
    <x v="118"/>
    <x v="5"/>
    <x v="118"/>
    <d v="2014-07-03T05:00:00"/>
    <s v="Jul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x v="1"/>
    <n v="1429246800"/>
    <n v="1429592400"/>
    <x v="119"/>
    <x v="9"/>
    <x v="119"/>
    <d v="2015-04-21T05:00:00"/>
    <s v="Apr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x v="1"/>
    <n v="1412485200"/>
    <n v="1413608400"/>
    <x v="33"/>
    <x v="4"/>
    <x v="33"/>
    <d v="2014-10-18T05:00:00"/>
    <s v="Oct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x v="1"/>
    <n v="1417068000"/>
    <n v="1419400800"/>
    <x v="120"/>
    <x v="0"/>
    <x v="120"/>
    <d v="2014-12-24T06:00:00"/>
    <s v="Dec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x v="0"/>
    <n v="1448344800"/>
    <n v="1448604000"/>
    <x v="121"/>
    <x v="0"/>
    <x v="121"/>
    <d v="2015-11-27T06:00:00"/>
    <s v="Nov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x v="6"/>
    <n v="1557723600"/>
    <n v="1562302800"/>
    <x v="122"/>
    <x v="11"/>
    <x v="122"/>
    <d v="2019-07-05T05:00:00"/>
    <s v="Jul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x v="1"/>
    <n v="1537333200"/>
    <n v="1537678800"/>
    <x v="123"/>
    <x v="3"/>
    <x v="123"/>
    <d v="2018-09-23T05:00:00"/>
    <s v="Sep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x v="1"/>
    <n v="1471150800"/>
    <n v="1473570000"/>
    <x v="124"/>
    <x v="1"/>
    <x v="124"/>
    <d v="2016-09-11T05:00:00"/>
    <s v="Sep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x v="0"/>
    <n v="1273640400"/>
    <n v="1273899600"/>
    <x v="125"/>
    <x v="11"/>
    <x v="125"/>
    <d v="2010-05-15T05:00:00"/>
    <s v="May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x v="1"/>
    <n v="1282885200"/>
    <n v="1284008400"/>
    <x v="126"/>
    <x v="1"/>
    <x v="126"/>
    <d v="2010-09-09T05:00:00"/>
    <s v="Sep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x v="2"/>
    <n v="1422943200"/>
    <n v="1425103200"/>
    <x v="127"/>
    <x v="10"/>
    <x v="127"/>
    <d v="2015-02-28T06:00:00"/>
    <s v="Feb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x v="3"/>
    <n v="1319605200"/>
    <n v="1320991200"/>
    <x v="128"/>
    <x v="4"/>
    <x v="128"/>
    <d v="2011-11-11T06:00:00"/>
    <s v="Nov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x v="4"/>
    <n v="1385704800"/>
    <n v="1386828000"/>
    <x v="129"/>
    <x v="0"/>
    <x v="129"/>
    <d v="2013-12-12T06:00:00"/>
    <s v="Dec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x v="1"/>
    <n v="1515736800"/>
    <n v="1517119200"/>
    <x v="130"/>
    <x v="2"/>
    <x v="130"/>
    <d v="2018-01-28T06:00:00"/>
    <s v="Jan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x v="1"/>
    <n v="1313125200"/>
    <n v="1315026000"/>
    <x v="131"/>
    <x v="1"/>
    <x v="131"/>
    <d v="2011-09-03T05:00:00"/>
    <s v="Sep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x v="5"/>
    <n v="1308459600"/>
    <n v="1312693200"/>
    <x v="132"/>
    <x v="5"/>
    <x v="132"/>
    <d v="2011-08-07T05:00:00"/>
    <s v="Aug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x v="1"/>
    <n v="1362636000"/>
    <n v="1363064400"/>
    <x v="133"/>
    <x v="6"/>
    <x v="133"/>
    <d v="2013-03-12T05:00:00"/>
    <s v="Mar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x v="1"/>
    <n v="1402117200"/>
    <n v="1403154000"/>
    <x v="134"/>
    <x v="5"/>
    <x v="134"/>
    <d v="2014-06-19T05:00:00"/>
    <s v="Jun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x v="1"/>
    <n v="1286341200"/>
    <n v="1286859600"/>
    <x v="135"/>
    <x v="4"/>
    <x v="135"/>
    <d v="2010-10-12T05:00:00"/>
    <s v="Oct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x v="1"/>
    <n v="1348808400"/>
    <n v="1349326800"/>
    <x v="136"/>
    <x v="3"/>
    <x v="136"/>
    <d v="2012-10-04T05:00:00"/>
    <s v="Oct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x v="1"/>
    <n v="1429592400"/>
    <n v="1430974800"/>
    <x v="137"/>
    <x v="9"/>
    <x v="137"/>
    <d v="2015-05-07T05:00:00"/>
    <s v="May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x v="1"/>
    <n v="1519538400"/>
    <n v="1519970400"/>
    <x v="138"/>
    <x v="10"/>
    <x v="138"/>
    <d v="2018-03-02T06:00:00"/>
    <s v="Mar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x v="1"/>
    <n v="1434085200"/>
    <n v="1434603600"/>
    <x v="139"/>
    <x v="5"/>
    <x v="139"/>
    <d v="2015-06-18T05:00:00"/>
    <s v="Jun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x v="1"/>
    <n v="1333688400"/>
    <n v="1337230800"/>
    <x v="107"/>
    <x v="9"/>
    <x v="107"/>
    <d v="2012-05-17T05:00:00"/>
    <s v="May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x v="1"/>
    <n v="1277701200"/>
    <n v="1279429200"/>
    <x v="140"/>
    <x v="5"/>
    <x v="140"/>
    <d v="2010-07-18T05:00:00"/>
    <s v="Jul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x v="1"/>
    <n v="1560747600"/>
    <n v="1561438800"/>
    <x v="141"/>
    <x v="5"/>
    <x v="141"/>
    <d v="2019-06-25T05:00:00"/>
    <s v="Jun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x v="5"/>
    <n v="1410066000"/>
    <n v="1410498000"/>
    <x v="142"/>
    <x v="3"/>
    <x v="142"/>
    <d v="2014-09-12T05:00:00"/>
    <s v="Sep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x v="1"/>
    <n v="1320732000"/>
    <n v="1322460000"/>
    <x v="143"/>
    <x v="0"/>
    <x v="143"/>
    <d v="2011-11-28T06:00:00"/>
    <s v="Nov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x v="1"/>
    <n v="1465794000"/>
    <n v="1466312400"/>
    <x v="144"/>
    <x v="5"/>
    <x v="144"/>
    <d v="2016-06-19T05:00:00"/>
    <s v="Jun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x v="1"/>
    <n v="1500958800"/>
    <n v="1501736400"/>
    <x v="145"/>
    <x v="8"/>
    <x v="145"/>
    <d v="2017-08-03T05:00:00"/>
    <s v="Aug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x v="1"/>
    <n v="1357020000"/>
    <n v="1361512800"/>
    <x v="146"/>
    <x v="2"/>
    <x v="146"/>
    <d v="2013-02-22T06:00:00"/>
    <s v="Feb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x v="1"/>
    <n v="1544940000"/>
    <n v="1545026400"/>
    <x v="147"/>
    <x v="7"/>
    <x v="147"/>
    <d v="2018-12-17T06:00:00"/>
    <s v="Dec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x v="1"/>
    <n v="1402290000"/>
    <n v="1406696400"/>
    <x v="148"/>
    <x v="5"/>
    <x v="148"/>
    <d v="2014-07-30T05:00:00"/>
    <s v="Jul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x v="1"/>
    <n v="1487311200"/>
    <n v="1487916000"/>
    <x v="149"/>
    <x v="10"/>
    <x v="149"/>
    <d v="2017-02-24T06:00:00"/>
    <s v="Feb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x v="1"/>
    <n v="1350622800"/>
    <n v="1351141200"/>
    <x v="150"/>
    <x v="4"/>
    <x v="150"/>
    <d v="2012-10-25T05:00:00"/>
    <s v="Oct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x v="1"/>
    <n v="1463029200"/>
    <n v="1465016400"/>
    <x v="151"/>
    <x v="11"/>
    <x v="151"/>
    <d v="2016-06-04T05:00:00"/>
    <s v="Jun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x v="1"/>
    <n v="1269493200"/>
    <n v="1270789200"/>
    <x v="152"/>
    <x v="6"/>
    <x v="152"/>
    <d v="2010-04-09T05:00:00"/>
    <s v="Apr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x v="2"/>
    <n v="1570251600"/>
    <n v="1572325200"/>
    <x v="153"/>
    <x v="4"/>
    <x v="153"/>
    <d v="2019-10-29T05:00:00"/>
    <s v="Oct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x v="2"/>
    <n v="1388383200"/>
    <n v="1389420000"/>
    <x v="154"/>
    <x v="7"/>
    <x v="154"/>
    <d v="2014-01-11T06:00:00"/>
    <s v="Jan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x v="1"/>
    <n v="1449554400"/>
    <n v="1449640800"/>
    <x v="155"/>
    <x v="7"/>
    <x v="155"/>
    <d v="2015-12-09T06:00:00"/>
    <s v="Dec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x v="1"/>
    <n v="1553662800"/>
    <n v="1555218000"/>
    <x v="156"/>
    <x v="6"/>
    <x v="156"/>
    <d v="2019-04-14T05:00:00"/>
    <s v="Apr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x v="1"/>
    <n v="1556341200"/>
    <n v="1557723600"/>
    <x v="157"/>
    <x v="9"/>
    <x v="157"/>
    <d v="2019-05-13T05:00:00"/>
    <s v="May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x v="1"/>
    <n v="1442984400"/>
    <n v="1443502800"/>
    <x v="158"/>
    <x v="3"/>
    <x v="158"/>
    <d v="2015-09-29T05:00:00"/>
    <s v="Sep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x v="5"/>
    <n v="1544248800"/>
    <n v="1546840800"/>
    <x v="159"/>
    <x v="7"/>
    <x v="159"/>
    <d v="2019-01-07T06:00:00"/>
    <s v="Jan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x v="1"/>
    <n v="1508475600"/>
    <n v="1512712800"/>
    <x v="160"/>
    <x v="4"/>
    <x v="160"/>
    <d v="2017-12-08T06:00:00"/>
    <s v="Dec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x v="1"/>
    <n v="1507438800"/>
    <n v="1507525200"/>
    <x v="161"/>
    <x v="4"/>
    <x v="161"/>
    <d v="2017-10-09T05:00:00"/>
    <s v="Oct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x v="1"/>
    <n v="1501563600"/>
    <n v="1504328400"/>
    <x v="162"/>
    <x v="1"/>
    <x v="162"/>
    <d v="2017-09-02T05:00:00"/>
    <s v="Sep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x v="1"/>
    <n v="1292997600"/>
    <n v="1293343200"/>
    <x v="163"/>
    <x v="7"/>
    <x v="163"/>
    <d v="2010-12-26T06:00:00"/>
    <s v="Dec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x v="2"/>
    <n v="1370840400"/>
    <n v="1371704400"/>
    <x v="164"/>
    <x v="5"/>
    <x v="164"/>
    <d v="2013-06-20T05:00:00"/>
    <s v="Jun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x v="3"/>
    <n v="1550815200"/>
    <n v="1552798800"/>
    <x v="165"/>
    <x v="10"/>
    <x v="165"/>
    <d v="2019-03-17T05:00:00"/>
    <s v="Mar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x v="1"/>
    <n v="1339909200"/>
    <n v="1342328400"/>
    <x v="166"/>
    <x v="5"/>
    <x v="166"/>
    <d v="2012-07-15T05:00:00"/>
    <s v="Jul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x v="1"/>
    <n v="1501736400"/>
    <n v="1502341200"/>
    <x v="167"/>
    <x v="1"/>
    <x v="167"/>
    <d v="2017-08-10T05:00:00"/>
    <s v="Aug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x v="1"/>
    <n v="1395291600"/>
    <n v="1397192400"/>
    <x v="168"/>
    <x v="6"/>
    <x v="168"/>
    <d v="2014-04-11T05:00:00"/>
    <s v="Apr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x v="1"/>
    <n v="1405746000"/>
    <n v="1407042000"/>
    <x v="169"/>
    <x v="8"/>
    <x v="169"/>
    <d v="2014-08-03T05:00:00"/>
    <s v="Aug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x v="1"/>
    <n v="1368853200"/>
    <n v="1369371600"/>
    <x v="170"/>
    <x v="11"/>
    <x v="170"/>
    <d v="2013-05-24T05:00:00"/>
    <s v="May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x v="1"/>
    <n v="1444021200"/>
    <n v="1444107600"/>
    <x v="171"/>
    <x v="4"/>
    <x v="171"/>
    <d v="2015-10-06T05:00:00"/>
    <s v="Oct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x v="1"/>
    <n v="1472619600"/>
    <n v="1474261200"/>
    <x v="172"/>
    <x v="1"/>
    <x v="172"/>
    <d v="2016-09-19T05:00:00"/>
    <s v="Sep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x v="1"/>
    <n v="1472878800"/>
    <n v="1473656400"/>
    <x v="173"/>
    <x v="3"/>
    <x v="173"/>
    <d v="2016-09-12T05:00:00"/>
    <s v="Sep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x v="1"/>
    <n v="1289800800"/>
    <n v="1291960800"/>
    <x v="174"/>
    <x v="0"/>
    <x v="174"/>
    <d v="2010-12-10T06:00:00"/>
    <s v="Dec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x v="1"/>
    <n v="1505970000"/>
    <n v="1506747600"/>
    <x v="175"/>
    <x v="3"/>
    <x v="175"/>
    <d v="2017-09-30T05:00:00"/>
    <s v="Sep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x v="0"/>
    <n v="1363496400"/>
    <n v="1363582800"/>
    <x v="176"/>
    <x v="6"/>
    <x v="176"/>
    <d v="2013-03-18T05:00:00"/>
    <s v="Mar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x v="2"/>
    <n v="1269234000"/>
    <n v="1269666000"/>
    <x v="177"/>
    <x v="6"/>
    <x v="177"/>
    <d v="2010-03-27T05:00:00"/>
    <s v="Mar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x v="1"/>
    <n v="1507093200"/>
    <n v="1508648400"/>
    <x v="178"/>
    <x v="4"/>
    <x v="178"/>
    <d v="2017-10-22T05:00:00"/>
    <s v="Oct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x v="3"/>
    <n v="1560574800"/>
    <n v="1561957200"/>
    <x v="179"/>
    <x v="5"/>
    <x v="179"/>
    <d v="2019-07-01T05:00:00"/>
    <s v="Jul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x v="0"/>
    <n v="1284008400"/>
    <n v="1285131600"/>
    <x v="180"/>
    <x v="3"/>
    <x v="180"/>
    <d v="2010-09-22T05:00:00"/>
    <s v="Sep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x v="1"/>
    <n v="1556859600"/>
    <n v="1556946000"/>
    <x v="181"/>
    <x v="11"/>
    <x v="181"/>
    <d v="2019-05-04T05:00:00"/>
    <s v="May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x v="1"/>
    <n v="1526187600"/>
    <n v="1527138000"/>
    <x v="182"/>
    <x v="11"/>
    <x v="182"/>
    <d v="2018-05-24T05:00:00"/>
    <s v="May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x v="1"/>
    <n v="1400821200"/>
    <n v="1402117200"/>
    <x v="183"/>
    <x v="11"/>
    <x v="183"/>
    <d v="2014-06-07T05:00:00"/>
    <s v="Jun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x v="0"/>
    <n v="1361599200"/>
    <n v="1364014800"/>
    <x v="184"/>
    <x v="10"/>
    <x v="184"/>
    <d v="2013-03-23T05:00:00"/>
    <s v="Mar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x v="6"/>
    <n v="1417500000"/>
    <n v="1417586400"/>
    <x v="185"/>
    <x v="7"/>
    <x v="185"/>
    <d v="2014-12-03T06:00:00"/>
    <s v="Dec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x v="1"/>
    <n v="1457071200"/>
    <n v="1457071200"/>
    <x v="186"/>
    <x v="6"/>
    <x v="186"/>
    <d v="2016-03-04T06:00:00"/>
    <s v="Mar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x v="1"/>
    <n v="1370322000"/>
    <n v="1370408400"/>
    <x v="187"/>
    <x v="5"/>
    <x v="187"/>
    <d v="2013-06-05T05:00:00"/>
    <s v="Jun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x v="6"/>
    <n v="1552366800"/>
    <n v="1552626000"/>
    <x v="188"/>
    <x v="6"/>
    <x v="188"/>
    <d v="2019-03-15T05:00:00"/>
    <s v="Mar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x v="1"/>
    <n v="1403845200"/>
    <n v="1404190800"/>
    <x v="189"/>
    <x v="5"/>
    <x v="189"/>
    <d v="2014-07-01T05:00:00"/>
    <s v="Jul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x v="1"/>
    <n v="1523163600"/>
    <n v="1523509200"/>
    <x v="190"/>
    <x v="9"/>
    <x v="190"/>
    <d v="2018-04-12T05:00:00"/>
    <s v="Apr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x v="1"/>
    <n v="1442206800"/>
    <n v="1443589200"/>
    <x v="191"/>
    <x v="3"/>
    <x v="191"/>
    <d v="2015-09-30T05:00:00"/>
    <s v="Sep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x v="1"/>
    <n v="1532840400"/>
    <n v="1533445200"/>
    <x v="192"/>
    <x v="8"/>
    <x v="192"/>
    <d v="2018-08-05T05:00:00"/>
    <s v="Aug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x v="3"/>
    <n v="1472878800"/>
    <n v="1474520400"/>
    <x v="173"/>
    <x v="3"/>
    <x v="173"/>
    <d v="2016-09-22T05:00:00"/>
    <s v="Sep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x v="1"/>
    <n v="1498194000"/>
    <n v="1499403600"/>
    <x v="193"/>
    <x v="5"/>
    <x v="193"/>
    <d v="2017-07-07T05:00:00"/>
    <s v="Jul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x v="1"/>
    <n v="1281070800"/>
    <n v="1283576400"/>
    <x v="194"/>
    <x v="1"/>
    <x v="194"/>
    <d v="2010-09-04T05:00:00"/>
    <s v="Sep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x v="1"/>
    <n v="1436245200"/>
    <n v="1436590800"/>
    <x v="195"/>
    <x v="8"/>
    <x v="195"/>
    <d v="2015-07-11T05:00:00"/>
    <s v="Jul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x v="0"/>
    <n v="1269493200"/>
    <n v="1270443600"/>
    <x v="152"/>
    <x v="6"/>
    <x v="152"/>
    <d v="2010-04-05T05:00:00"/>
    <s v="Apr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x v="1"/>
    <n v="1406264400"/>
    <n v="1407819600"/>
    <x v="196"/>
    <x v="8"/>
    <x v="196"/>
    <d v="2014-08-12T05:00:00"/>
    <s v="Aug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x v="1"/>
    <n v="1317531600"/>
    <n v="1317877200"/>
    <x v="197"/>
    <x v="4"/>
    <x v="197"/>
    <d v="2011-10-06T05:00:00"/>
    <s v="Oct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x v="2"/>
    <n v="1484632800"/>
    <n v="1484805600"/>
    <x v="198"/>
    <x v="2"/>
    <x v="198"/>
    <d v="2017-01-19T06:00:00"/>
    <s v="Jan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x v="1"/>
    <n v="1301806800"/>
    <n v="1302670800"/>
    <x v="199"/>
    <x v="9"/>
    <x v="199"/>
    <d v="2011-04-13T05:00:00"/>
    <s v="Apr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x v="1"/>
    <n v="1539752400"/>
    <n v="1540789200"/>
    <x v="200"/>
    <x v="4"/>
    <x v="200"/>
    <d v="2018-10-29T05:00:00"/>
    <s v="Oct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x v="1"/>
    <n v="1267250400"/>
    <n v="1268028000"/>
    <x v="201"/>
    <x v="10"/>
    <x v="201"/>
    <d v="2010-03-08T06:00:00"/>
    <s v="Mar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x v="1"/>
    <n v="1535432400"/>
    <n v="1537160400"/>
    <x v="202"/>
    <x v="1"/>
    <x v="202"/>
    <d v="2018-09-17T05:00:00"/>
    <s v="Sep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x v="1"/>
    <n v="1510207200"/>
    <n v="1512280800"/>
    <x v="203"/>
    <x v="0"/>
    <x v="203"/>
    <d v="2017-12-03T06:00:00"/>
    <s v="Dec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x v="2"/>
    <n v="1462510800"/>
    <n v="1463115600"/>
    <x v="204"/>
    <x v="11"/>
    <x v="204"/>
    <d v="2016-05-13T05:00:00"/>
    <s v="May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x v="3"/>
    <n v="1488520800"/>
    <n v="1490850000"/>
    <x v="205"/>
    <x v="6"/>
    <x v="205"/>
    <d v="2017-03-30T05:00:00"/>
    <s v="Mar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x v="1"/>
    <n v="1377579600"/>
    <n v="1379653200"/>
    <x v="206"/>
    <x v="1"/>
    <x v="206"/>
    <d v="2013-09-20T05:00:00"/>
    <s v="Sep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x v="1"/>
    <n v="1576389600"/>
    <n v="1580364000"/>
    <x v="207"/>
    <x v="7"/>
    <x v="207"/>
    <d v="2020-01-30T06:00:00"/>
    <s v="Jan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x v="1"/>
    <n v="1289019600"/>
    <n v="1289714400"/>
    <x v="208"/>
    <x v="0"/>
    <x v="208"/>
    <d v="2010-11-14T06:00:00"/>
    <s v="Nov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x v="1"/>
    <n v="1282194000"/>
    <n v="1282712400"/>
    <x v="209"/>
    <x v="1"/>
    <x v="209"/>
    <d v="2010-08-25T05:00:00"/>
    <s v="Aug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x v="1"/>
    <n v="1550037600"/>
    <n v="1550210400"/>
    <x v="210"/>
    <x v="10"/>
    <x v="210"/>
    <d v="2019-02-15T06:00:00"/>
    <s v="Feb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x v="1"/>
    <n v="1321941600"/>
    <n v="1322114400"/>
    <x v="211"/>
    <x v="0"/>
    <x v="211"/>
    <d v="2011-11-24T06:00:00"/>
    <s v="Nov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x v="1"/>
    <n v="1556427600"/>
    <n v="1557205200"/>
    <x v="212"/>
    <x v="9"/>
    <x v="212"/>
    <d v="2019-05-07T05:00:00"/>
    <s v="May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x v="4"/>
    <n v="1320991200"/>
    <n v="1323928800"/>
    <x v="213"/>
    <x v="0"/>
    <x v="213"/>
    <d v="2011-12-15T06:00:00"/>
    <s v="Dec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x v="1"/>
    <n v="1345093200"/>
    <n v="1346130000"/>
    <x v="214"/>
    <x v="1"/>
    <x v="214"/>
    <d v="2012-08-28T05:00:00"/>
    <s v="Aug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x v="1"/>
    <n v="1309496400"/>
    <n v="1311051600"/>
    <x v="215"/>
    <x v="8"/>
    <x v="215"/>
    <d v="2011-07-19T05:00:00"/>
    <s v="Jul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x v="1"/>
    <n v="1340254800"/>
    <n v="1340427600"/>
    <x v="216"/>
    <x v="5"/>
    <x v="216"/>
    <d v="2012-06-23T05:00:00"/>
    <s v="Jun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x v="1"/>
    <n v="1412226000"/>
    <n v="1412312400"/>
    <x v="217"/>
    <x v="4"/>
    <x v="217"/>
    <d v="2014-10-03T05:00:00"/>
    <s v="Oct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x v="1"/>
    <n v="1458104400"/>
    <n v="1459314000"/>
    <x v="218"/>
    <x v="6"/>
    <x v="218"/>
    <d v="2016-03-30T05:00:00"/>
    <s v="Mar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x v="1"/>
    <n v="1411534800"/>
    <n v="1415426400"/>
    <x v="219"/>
    <x v="3"/>
    <x v="219"/>
    <d v="2014-11-08T06:00:00"/>
    <s v="Nov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x v="1"/>
    <n v="1399093200"/>
    <n v="1399093200"/>
    <x v="220"/>
    <x v="11"/>
    <x v="220"/>
    <d v="2014-05-03T05:00:00"/>
    <s v="May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x v="1"/>
    <n v="1270702800"/>
    <n v="1273899600"/>
    <x v="221"/>
    <x v="9"/>
    <x v="221"/>
    <d v="2010-05-15T05:00:00"/>
    <s v="May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x v="1"/>
    <n v="1431666000"/>
    <n v="1432184400"/>
    <x v="222"/>
    <x v="11"/>
    <x v="222"/>
    <d v="2015-05-21T05:00:00"/>
    <s v="May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x v="1"/>
    <n v="1472619600"/>
    <n v="1474779600"/>
    <x v="172"/>
    <x v="1"/>
    <x v="172"/>
    <d v="2016-09-25T05:00:00"/>
    <s v="Sep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x v="1"/>
    <n v="1496293200"/>
    <n v="1500440400"/>
    <x v="223"/>
    <x v="5"/>
    <x v="223"/>
    <d v="2017-07-19T05:00:00"/>
    <s v="Jul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x v="1"/>
    <n v="1575612000"/>
    <n v="1575612000"/>
    <x v="224"/>
    <x v="7"/>
    <x v="224"/>
    <d v="2019-12-06T06:00:00"/>
    <s v="Dec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x v="1"/>
    <n v="1369112400"/>
    <n v="1374123600"/>
    <x v="225"/>
    <x v="11"/>
    <x v="225"/>
    <d v="2013-07-18T05:00:00"/>
    <s v="Jul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x v="1"/>
    <n v="1469422800"/>
    <n v="1469509200"/>
    <x v="226"/>
    <x v="8"/>
    <x v="226"/>
    <d v="2016-07-26T05:00:00"/>
    <s v="Jul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x v="1"/>
    <n v="1307854800"/>
    <n v="1309237200"/>
    <x v="227"/>
    <x v="5"/>
    <x v="227"/>
    <d v="2011-06-28T05:00:00"/>
    <s v="Jun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x v="6"/>
    <n v="1503378000"/>
    <n v="1503982800"/>
    <x v="228"/>
    <x v="1"/>
    <x v="228"/>
    <d v="2017-08-29T05:00:00"/>
    <s v="Aug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x v="1"/>
    <n v="1486965600"/>
    <n v="1487397600"/>
    <x v="229"/>
    <x v="10"/>
    <x v="229"/>
    <d v="2017-02-18T06:00:00"/>
    <s v="Feb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x v="2"/>
    <n v="1561438800"/>
    <n v="1562043600"/>
    <x v="230"/>
    <x v="5"/>
    <x v="230"/>
    <d v="2019-07-02T05:00:00"/>
    <s v="Jul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x v="1"/>
    <n v="1398402000"/>
    <n v="1398574800"/>
    <x v="231"/>
    <x v="9"/>
    <x v="231"/>
    <d v="2014-04-27T05:00:00"/>
    <s v="Apr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x v="3"/>
    <n v="1513231200"/>
    <n v="1515391200"/>
    <x v="232"/>
    <x v="7"/>
    <x v="232"/>
    <d v="2018-01-08T06:00:00"/>
    <s v="Jan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x v="1"/>
    <n v="1440824400"/>
    <n v="1441170000"/>
    <x v="233"/>
    <x v="1"/>
    <x v="233"/>
    <d v="2015-09-02T05:00:00"/>
    <s v="Sep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x v="1"/>
    <n v="1281070800"/>
    <n v="1281157200"/>
    <x v="194"/>
    <x v="1"/>
    <x v="194"/>
    <d v="2010-08-07T05:00:00"/>
    <s v="Aug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x v="2"/>
    <n v="1397365200"/>
    <n v="1398229200"/>
    <x v="234"/>
    <x v="9"/>
    <x v="234"/>
    <d v="2014-04-23T05:00:00"/>
    <s v="Apr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x v="1"/>
    <n v="1494392400"/>
    <n v="1495256400"/>
    <x v="235"/>
    <x v="11"/>
    <x v="235"/>
    <d v="2017-05-20T05:00:00"/>
    <s v="May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x v="1"/>
    <n v="1520143200"/>
    <n v="1520402400"/>
    <x v="236"/>
    <x v="6"/>
    <x v="236"/>
    <d v="2018-03-07T06:00:00"/>
    <s v="Mar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x v="1"/>
    <n v="1405314000"/>
    <n v="1409806800"/>
    <x v="237"/>
    <x v="8"/>
    <x v="237"/>
    <d v="2014-09-04T05:00:00"/>
    <s v="Sep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x v="1"/>
    <n v="1396846800"/>
    <n v="1396933200"/>
    <x v="238"/>
    <x v="9"/>
    <x v="238"/>
    <d v="2014-04-08T05:00:00"/>
    <s v="Apr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x v="1"/>
    <n v="1375678800"/>
    <n v="1376024400"/>
    <x v="239"/>
    <x v="1"/>
    <x v="239"/>
    <d v="2013-08-09T05:00:00"/>
    <s v="Aug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x v="1"/>
    <n v="1482386400"/>
    <n v="1483682400"/>
    <x v="240"/>
    <x v="7"/>
    <x v="240"/>
    <d v="2017-01-06T06:00:00"/>
    <s v="Jan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x v="2"/>
    <n v="1420005600"/>
    <n v="1420437600"/>
    <x v="241"/>
    <x v="7"/>
    <x v="241"/>
    <d v="2015-01-05T06:00:00"/>
    <s v="Jan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x v="1"/>
    <n v="1420178400"/>
    <n v="1420783200"/>
    <x v="242"/>
    <x v="2"/>
    <x v="242"/>
    <d v="2015-01-09T06:00:00"/>
    <s v="Jan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x v="1"/>
    <n v="1264399200"/>
    <n v="1267423200"/>
    <x v="67"/>
    <x v="2"/>
    <x v="67"/>
    <d v="2010-03-01T06:00:00"/>
    <s v="Mar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x v="1"/>
    <n v="1355032800"/>
    <n v="1355205600"/>
    <x v="243"/>
    <x v="7"/>
    <x v="243"/>
    <d v="2012-12-11T06:00:00"/>
    <s v="Dec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x v="1"/>
    <n v="1382677200"/>
    <n v="1383109200"/>
    <x v="244"/>
    <x v="4"/>
    <x v="244"/>
    <d v="2013-10-30T05:00:00"/>
    <s v="Oct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x v="0"/>
    <n v="1302238800"/>
    <n v="1303275600"/>
    <x v="245"/>
    <x v="9"/>
    <x v="245"/>
    <d v="2011-04-20T05:00:00"/>
    <s v="Apr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x v="1"/>
    <n v="1487656800"/>
    <n v="1487829600"/>
    <x v="246"/>
    <x v="10"/>
    <x v="246"/>
    <d v="2017-02-23T06:00:00"/>
    <s v="Feb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x v="1"/>
    <n v="1297836000"/>
    <n v="1298268000"/>
    <x v="247"/>
    <x v="10"/>
    <x v="247"/>
    <d v="2011-02-21T06:00:00"/>
    <s v="Feb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x v="4"/>
    <n v="1453615200"/>
    <n v="1456812000"/>
    <x v="248"/>
    <x v="2"/>
    <x v="248"/>
    <d v="2016-03-01T06:00:00"/>
    <s v="Mar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x v="1"/>
    <n v="1362463200"/>
    <n v="1363669200"/>
    <x v="249"/>
    <x v="6"/>
    <x v="249"/>
    <d v="2013-03-19T05:00:00"/>
    <s v="Mar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x v="1"/>
    <n v="1481176800"/>
    <n v="1482904800"/>
    <x v="250"/>
    <x v="7"/>
    <x v="250"/>
    <d v="2016-12-28T06:00:00"/>
    <s v="Dec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x v="1"/>
    <n v="1354946400"/>
    <n v="1356588000"/>
    <x v="251"/>
    <x v="7"/>
    <x v="251"/>
    <d v="2012-12-27T06:00:00"/>
    <s v="Dec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x v="1"/>
    <n v="1348808400"/>
    <n v="1349845200"/>
    <x v="136"/>
    <x v="3"/>
    <x v="136"/>
    <d v="2012-10-10T05:00:00"/>
    <s v="Oct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x v="1"/>
    <n v="1282712400"/>
    <n v="1283058000"/>
    <x v="252"/>
    <x v="1"/>
    <x v="252"/>
    <d v="2010-08-29T05:00:00"/>
    <s v="Aug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x v="1"/>
    <n v="1301979600"/>
    <n v="1304226000"/>
    <x v="253"/>
    <x v="9"/>
    <x v="253"/>
    <d v="2011-05-01T05:00:00"/>
    <s v="May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x v="1"/>
    <n v="1263016800"/>
    <n v="1263016800"/>
    <x v="254"/>
    <x v="2"/>
    <x v="254"/>
    <d v="2010-01-09T06:00:00"/>
    <s v="Jan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x v="1"/>
    <n v="1360648800"/>
    <n v="1362031200"/>
    <x v="255"/>
    <x v="10"/>
    <x v="255"/>
    <d v="2013-02-28T06:00:00"/>
    <s v="Feb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x v="1"/>
    <n v="1451800800"/>
    <n v="1455602400"/>
    <x v="256"/>
    <x v="2"/>
    <x v="256"/>
    <d v="2016-02-16T06:00:00"/>
    <s v="Feb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x v="6"/>
    <n v="1415340000"/>
    <n v="1418191200"/>
    <x v="257"/>
    <x v="0"/>
    <x v="257"/>
    <d v="2014-12-10T06:00:00"/>
    <s v="Dec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x v="2"/>
    <n v="1351054800"/>
    <n v="1352440800"/>
    <x v="258"/>
    <x v="4"/>
    <x v="258"/>
    <d v="2012-11-09T06:00:00"/>
    <s v="Nov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x v="1"/>
    <n v="1349326800"/>
    <n v="1353304800"/>
    <x v="259"/>
    <x v="4"/>
    <x v="259"/>
    <d v="2012-11-19T06:00:00"/>
    <s v="Nov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x v="1"/>
    <n v="1548914400"/>
    <n v="1550728800"/>
    <x v="260"/>
    <x v="2"/>
    <x v="260"/>
    <d v="2019-02-21T06:00:00"/>
    <s v="Feb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x v="1"/>
    <n v="1291269600"/>
    <n v="1291442400"/>
    <x v="261"/>
    <x v="7"/>
    <x v="261"/>
    <d v="2010-12-04T06:00:00"/>
    <s v="Dec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x v="1"/>
    <n v="1449468000"/>
    <n v="1452146400"/>
    <x v="262"/>
    <x v="7"/>
    <x v="262"/>
    <d v="2016-01-07T06:00:00"/>
    <s v="Jan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x v="1"/>
    <n v="1562734800"/>
    <n v="1564894800"/>
    <x v="263"/>
    <x v="8"/>
    <x v="263"/>
    <d v="2019-08-04T05:00:00"/>
    <s v="Aug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x v="0"/>
    <n v="1505624400"/>
    <n v="1505883600"/>
    <x v="264"/>
    <x v="3"/>
    <x v="264"/>
    <d v="2017-09-20T05:00:00"/>
    <s v="Sep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x v="1"/>
    <n v="1509948000"/>
    <n v="1510380000"/>
    <x v="265"/>
    <x v="0"/>
    <x v="265"/>
    <d v="2017-11-11T06:00:00"/>
    <s v="Nov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x v="1"/>
    <n v="1554526800"/>
    <n v="1555218000"/>
    <x v="266"/>
    <x v="9"/>
    <x v="266"/>
    <d v="2019-04-14T05:00:00"/>
    <s v="Apr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x v="1"/>
    <n v="1334811600"/>
    <n v="1335243600"/>
    <x v="267"/>
    <x v="9"/>
    <x v="267"/>
    <d v="2012-04-24T05:00:00"/>
    <s v="Apr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x v="1"/>
    <n v="1279515600"/>
    <n v="1279688400"/>
    <x v="268"/>
    <x v="8"/>
    <x v="268"/>
    <d v="2010-07-21T05:00:00"/>
    <s v="Jul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x v="1"/>
    <n v="1353909600"/>
    <n v="1356069600"/>
    <x v="269"/>
    <x v="0"/>
    <x v="269"/>
    <d v="2012-12-21T06:00:00"/>
    <s v="Dec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x v="1"/>
    <n v="1535950800"/>
    <n v="1536210000"/>
    <x v="270"/>
    <x v="3"/>
    <x v="270"/>
    <d v="2018-09-06T05:00:00"/>
    <s v="Sep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x v="1"/>
    <n v="1511244000"/>
    <n v="1511762400"/>
    <x v="271"/>
    <x v="0"/>
    <x v="271"/>
    <d v="2017-11-27T06:00:00"/>
    <s v="Nov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x v="1"/>
    <n v="1331445600"/>
    <n v="1333256400"/>
    <x v="272"/>
    <x v="6"/>
    <x v="272"/>
    <d v="2012-04-01T05:00:00"/>
    <s v="Apr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x v="1"/>
    <n v="1480226400"/>
    <n v="1480744800"/>
    <x v="73"/>
    <x v="0"/>
    <x v="73"/>
    <d v="2016-12-03T06:00:00"/>
    <s v="Dec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x v="3"/>
    <n v="1464584400"/>
    <n v="1465016400"/>
    <x v="273"/>
    <x v="11"/>
    <x v="273"/>
    <d v="2016-06-04T05:00:00"/>
    <s v="Jun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x v="1"/>
    <n v="1335848400"/>
    <n v="1336280400"/>
    <x v="274"/>
    <x v="11"/>
    <x v="274"/>
    <d v="2012-05-06T05:00:00"/>
    <s v="May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x v="1"/>
    <n v="1473483600"/>
    <n v="1476766800"/>
    <x v="275"/>
    <x v="3"/>
    <x v="275"/>
    <d v="2016-10-18T05:00:00"/>
    <s v="Oct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x v="1"/>
    <n v="1479880800"/>
    <n v="1480485600"/>
    <x v="276"/>
    <x v="0"/>
    <x v="276"/>
    <d v="2016-11-30T06:00:00"/>
    <s v="Nov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x v="1"/>
    <n v="1430197200"/>
    <n v="1430197200"/>
    <x v="277"/>
    <x v="9"/>
    <x v="277"/>
    <d v="2015-04-28T05:00:00"/>
    <s v="Apr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x v="3"/>
    <n v="1331701200"/>
    <n v="1331787600"/>
    <x v="278"/>
    <x v="6"/>
    <x v="278"/>
    <d v="2012-03-15T05:00:00"/>
    <s v="Mar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x v="0"/>
    <n v="1438578000"/>
    <n v="1438837200"/>
    <x v="279"/>
    <x v="1"/>
    <x v="279"/>
    <d v="2015-08-06T05:00:00"/>
    <s v="Aug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x v="1"/>
    <n v="1368162000"/>
    <n v="1370926800"/>
    <x v="280"/>
    <x v="11"/>
    <x v="280"/>
    <d v="2013-06-11T05:00:00"/>
    <s v="Jun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x v="1"/>
    <n v="1318654800"/>
    <n v="1319000400"/>
    <x v="281"/>
    <x v="4"/>
    <x v="281"/>
    <d v="2011-10-19T05:00:00"/>
    <s v="Oct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x v="1"/>
    <n v="1331874000"/>
    <n v="1333429200"/>
    <x v="282"/>
    <x v="6"/>
    <x v="282"/>
    <d v="2012-04-03T05:00:00"/>
    <s v="Apr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x v="6"/>
    <n v="1286254800"/>
    <n v="1287032400"/>
    <x v="283"/>
    <x v="4"/>
    <x v="283"/>
    <d v="2010-10-14T05:00:00"/>
    <s v="Oct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x v="1"/>
    <n v="1540530000"/>
    <n v="1541570400"/>
    <x v="284"/>
    <x v="4"/>
    <x v="284"/>
    <d v="2018-11-07T06:00:00"/>
    <s v="Nov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x v="5"/>
    <n v="1381813200"/>
    <n v="1383976800"/>
    <x v="285"/>
    <x v="4"/>
    <x v="285"/>
    <d v="2013-11-09T06:00:00"/>
    <s v="Nov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x v="2"/>
    <n v="1548655200"/>
    <n v="1550556000"/>
    <x v="286"/>
    <x v="2"/>
    <x v="286"/>
    <d v="2019-02-19T06:00:00"/>
    <s v="Feb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x v="2"/>
    <n v="1389679200"/>
    <n v="1390456800"/>
    <x v="287"/>
    <x v="2"/>
    <x v="287"/>
    <d v="2014-01-23T06:00:00"/>
    <s v="Jan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x v="1"/>
    <n v="1456466400"/>
    <n v="1458018000"/>
    <x v="288"/>
    <x v="10"/>
    <x v="288"/>
    <d v="2016-03-15T05:00:00"/>
    <s v="Mar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x v="1"/>
    <n v="1456984800"/>
    <n v="1461819600"/>
    <x v="289"/>
    <x v="6"/>
    <x v="289"/>
    <d v="2016-04-28T05:00:00"/>
    <s v="Apr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x v="3"/>
    <n v="1504069200"/>
    <n v="1504155600"/>
    <x v="290"/>
    <x v="1"/>
    <x v="290"/>
    <d v="2017-08-31T05:00:00"/>
    <s v="Aug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x v="1"/>
    <n v="1424930400"/>
    <n v="1426395600"/>
    <x v="291"/>
    <x v="10"/>
    <x v="291"/>
    <d v="2015-03-15T05:00:00"/>
    <s v="Mar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x v="1"/>
    <n v="1535864400"/>
    <n v="1537074000"/>
    <x v="292"/>
    <x v="3"/>
    <x v="292"/>
    <d v="2018-09-16T05:00:00"/>
    <s v="Sep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x v="1"/>
    <n v="1452146400"/>
    <n v="1452578400"/>
    <x v="293"/>
    <x v="2"/>
    <x v="293"/>
    <d v="2016-01-12T06:00:00"/>
    <s v="Jan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x v="1"/>
    <n v="1470546000"/>
    <n v="1474088400"/>
    <x v="294"/>
    <x v="1"/>
    <x v="294"/>
    <d v="2016-09-17T05:00:00"/>
    <s v="Sep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x v="1"/>
    <n v="1458363600"/>
    <n v="1461906000"/>
    <x v="295"/>
    <x v="6"/>
    <x v="295"/>
    <d v="2016-04-29T05:00:00"/>
    <s v="Apr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x v="1"/>
    <n v="1500008400"/>
    <n v="1500267600"/>
    <x v="296"/>
    <x v="8"/>
    <x v="296"/>
    <d v="2017-07-17T05:00:00"/>
    <s v="Jul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x v="3"/>
    <n v="1338958800"/>
    <n v="1340686800"/>
    <x v="297"/>
    <x v="5"/>
    <x v="297"/>
    <d v="2012-06-26T05:00:00"/>
    <s v="Jun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x v="1"/>
    <n v="1303102800"/>
    <n v="1303189200"/>
    <x v="298"/>
    <x v="9"/>
    <x v="298"/>
    <d v="2011-04-19T05:00:00"/>
    <s v="Apr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x v="1"/>
    <n v="1316581200"/>
    <n v="1318309200"/>
    <x v="299"/>
    <x v="3"/>
    <x v="299"/>
    <d v="2011-10-11T05:00:00"/>
    <s v="Oct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x v="1"/>
    <n v="1270789200"/>
    <n v="1272171600"/>
    <x v="300"/>
    <x v="9"/>
    <x v="300"/>
    <d v="2010-04-25T05:00:00"/>
    <s v="Apr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x v="1"/>
    <n v="1297836000"/>
    <n v="1298872800"/>
    <x v="247"/>
    <x v="10"/>
    <x v="247"/>
    <d v="2011-02-28T06:00:00"/>
    <s v="Feb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x v="1"/>
    <n v="1382677200"/>
    <n v="1383282000"/>
    <x v="244"/>
    <x v="4"/>
    <x v="244"/>
    <d v="2013-11-01T05:00:00"/>
    <s v="Nov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x v="1"/>
    <n v="1330322400"/>
    <n v="1330495200"/>
    <x v="301"/>
    <x v="10"/>
    <x v="301"/>
    <d v="2012-02-29T06:00:00"/>
    <s v="Feb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x v="1"/>
    <n v="1552366800"/>
    <n v="1552798800"/>
    <x v="188"/>
    <x v="6"/>
    <x v="188"/>
    <d v="2019-03-17T05:00:00"/>
    <s v="Mar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x v="1"/>
    <n v="1400907600"/>
    <n v="1403413200"/>
    <x v="302"/>
    <x v="11"/>
    <x v="302"/>
    <d v="2014-06-22T05:00:00"/>
    <s v="Jun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x v="6"/>
    <n v="1574143200"/>
    <n v="1574229600"/>
    <x v="303"/>
    <x v="0"/>
    <x v="303"/>
    <d v="2019-11-20T06:00:00"/>
    <s v="Nov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x v="1"/>
    <n v="1494738000"/>
    <n v="1495861200"/>
    <x v="304"/>
    <x v="11"/>
    <x v="304"/>
    <d v="2017-05-27T05:00:00"/>
    <s v="May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x v="1"/>
    <n v="1392357600"/>
    <n v="1392530400"/>
    <x v="305"/>
    <x v="10"/>
    <x v="305"/>
    <d v="2014-02-16T06:00:00"/>
    <s v="Feb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x v="1"/>
    <n v="1281589200"/>
    <n v="1283662800"/>
    <x v="306"/>
    <x v="1"/>
    <x v="306"/>
    <d v="2010-09-05T05:00:00"/>
    <s v="Sep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x v="1"/>
    <n v="1305003600"/>
    <n v="1305781200"/>
    <x v="307"/>
    <x v="11"/>
    <x v="307"/>
    <d v="2011-05-19T05:00:00"/>
    <s v="May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x v="1"/>
    <n v="1301634000"/>
    <n v="1302325200"/>
    <x v="308"/>
    <x v="9"/>
    <x v="308"/>
    <d v="2011-04-09T05:00:00"/>
    <s v="Apr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x v="1"/>
    <n v="1290664800"/>
    <n v="1291788000"/>
    <x v="309"/>
    <x v="0"/>
    <x v="309"/>
    <d v="2010-12-08T06:00:00"/>
    <s v="Dec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x v="4"/>
    <n v="1395896400"/>
    <n v="1396069200"/>
    <x v="310"/>
    <x v="6"/>
    <x v="310"/>
    <d v="2014-03-29T05:00:00"/>
    <s v="Mar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x v="1"/>
    <n v="1434862800"/>
    <n v="1435899600"/>
    <x v="311"/>
    <x v="5"/>
    <x v="311"/>
    <d v="2015-07-03T05:00:00"/>
    <s v="Jul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x v="1"/>
    <n v="1529125200"/>
    <n v="1531112400"/>
    <x v="79"/>
    <x v="5"/>
    <x v="79"/>
    <d v="2018-07-09T05:00:00"/>
    <s v="Jul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x v="1"/>
    <n v="1451109600"/>
    <n v="1451628000"/>
    <x v="312"/>
    <x v="7"/>
    <x v="312"/>
    <d v="2016-01-01T06:00:00"/>
    <s v="Jan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x v="1"/>
    <n v="1566968400"/>
    <n v="1567314000"/>
    <x v="313"/>
    <x v="1"/>
    <x v="313"/>
    <d v="2019-09-01T05:00:00"/>
    <s v="Sep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x v="1"/>
    <n v="1543557600"/>
    <n v="1544508000"/>
    <x v="314"/>
    <x v="0"/>
    <x v="314"/>
    <d v="2018-12-11T06:00:00"/>
    <s v="Dec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x v="1"/>
    <n v="1481522400"/>
    <n v="1482472800"/>
    <x v="315"/>
    <x v="7"/>
    <x v="315"/>
    <d v="2016-12-23T06:00:00"/>
    <s v="Dec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x v="4"/>
    <n v="1512712800"/>
    <n v="1512799200"/>
    <x v="316"/>
    <x v="7"/>
    <x v="316"/>
    <d v="2017-12-09T06:00:00"/>
    <s v="Dec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x v="1"/>
    <n v="1324274400"/>
    <n v="1324360800"/>
    <x v="317"/>
    <x v="7"/>
    <x v="317"/>
    <d v="2011-12-20T06:00:00"/>
    <s v="Dec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x v="1"/>
    <n v="1364446800"/>
    <n v="1364533200"/>
    <x v="318"/>
    <x v="6"/>
    <x v="318"/>
    <d v="2013-03-29T05:00:00"/>
    <s v="Mar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x v="1"/>
    <n v="1542693600"/>
    <n v="1545112800"/>
    <x v="319"/>
    <x v="0"/>
    <x v="319"/>
    <d v="2018-12-18T06:00:00"/>
    <s v="Dec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x v="1"/>
    <n v="1515564000"/>
    <n v="1516168800"/>
    <x v="32"/>
    <x v="2"/>
    <x v="32"/>
    <d v="2018-01-17T06:00:00"/>
    <s v="Jan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x v="1"/>
    <n v="1573797600"/>
    <n v="1574920800"/>
    <x v="320"/>
    <x v="0"/>
    <x v="320"/>
    <d v="2019-11-28T06:00:00"/>
    <s v="Nov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x v="1"/>
    <n v="1292392800"/>
    <n v="1292479200"/>
    <x v="321"/>
    <x v="7"/>
    <x v="321"/>
    <d v="2010-12-16T06:00:00"/>
    <s v="Dec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x v="1"/>
    <n v="1573452000"/>
    <n v="1573538400"/>
    <x v="322"/>
    <x v="0"/>
    <x v="322"/>
    <d v="2019-11-12T06:00:00"/>
    <s v="Nov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x v="1"/>
    <n v="1317790800"/>
    <n v="1320382800"/>
    <x v="323"/>
    <x v="4"/>
    <x v="323"/>
    <d v="2011-11-04T05:00:00"/>
    <s v="Nov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x v="0"/>
    <n v="1501650000"/>
    <n v="1502859600"/>
    <x v="324"/>
    <x v="1"/>
    <x v="324"/>
    <d v="2017-08-16T05:00:00"/>
    <s v="Aug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x v="1"/>
    <n v="1323669600"/>
    <n v="1323756000"/>
    <x v="325"/>
    <x v="7"/>
    <x v="325"/>
    <d v="2011-12-13T06:00:00"/>
    <s v="Dec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x v="1"/>
    <n v="1440738000"/>
    <n v="1441342800"/>
    <x v="326"/>
    <x v="1"/>
    <x v="326"/>
    <d v="2015-09-04T05:00:00"/>
    <s v="Sep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x v="1"/>
    <n v="1374296400"/>
    <n v="1375333200"/>
    <x v="327"/>
    <x v="8"/>
    <x v="327"/>
    <d v="2013-08-01T05:00:00"/>
    <s v="Aug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x v="1"/>
    <n v="1384840800"/>
    <n v="1389420000"/>
    <x v="328"/>
    <x v="0"/>
    <x v="328"/>
    <d v="2014-01-11T06:00:00"/>
    <s v="Jan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x v="1"/>
    <n v="1516600800"/>
    <n v="1520056800"/>
    <x v="329"/>
    <x v="2"/>
    <x v="329"/>
    <d v="2018-03-03T06:00:00"/>
    <s v="Mar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x v="4"/>
    <n v="1436418000"/>
    <n v="1436504400"/>
    <x v="330"/>
    <x v="8"/>
    <x v="330"/>
    <d v="2015-07-10T05:00:00"/>
    <s v="Jul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x v="1"/>
    <n v="1503550800"/>
    <n v="1508302800"/>
    <x v="331"/>
    <x v="1"/>
    <x v="331"/>
    <d v="2017-10-18T05:00:00"/>
    <s v="Oct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x v="1"/>
    <n v="1423634400"/>
    <n v="1425708000"/>
    <x v="332"/>
    <x v="10"/>
    <x v="332"/>
    <d v="2015-03-07T06:00:00"/>
    <s v="Mar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x v="1"/>
    <n v="1487224800"/>
    <n v="1488348000"/>
    <x v="333"/>
    <x v="10"/>
    <x v="333"/>
    <d v="2017-03-01T06:00:00"/>
    <s v="Mar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x v="1"/>
    <n v="1500008400"/>
    <n v="1502600400"/>
    <x v="296"/>
    <x v="8"/>
    <x v="296"/>
    <d v="2017-08-13T05:00:00"/>
    <s v="Aug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x v="1"/>
    <n v="1432098000"/>
    <n v="1433653200"/>
    <x v="334"/>
    <x v="11"/>
    <x v="334"/>
    <d v="2015-06-07T05:00:00"/>
    <s v="Jun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x v="1"/>
    <n v="1440392400"/>
    <n v="1441602000"/>
    <x v="335"/>
    <x v="1"/>
    <x v="335"/>
    <d v="2015-09-07T05:00:00"/>
    <s v="Sep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x v="0"/>
    <n v="1446876000"/>
    <n v="1447567200"/>
    <x v="336"/>
    <x v="0"/>
    <x v="336"/>
    <d v="2015-11-15T06:00:00"/>
    <s v="Nov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x v="1"/>
    <n v="1562302800"/>
    <n v="1562389200"/>
    <x v="337"/>
    <x v="8"/>
    <x v="337"/>
    <d v="2019-07-06T05:00:00"/>
    <s v="Jul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x v="3"/>
    <n v="1378184400"/>
    <n v="1378789200"/>
    <x v="338"/>
    <x v="3"/>
    <x v="338"/>
    <d v="2013-09-10T05:00:00"/>
    <s v="Sep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x v="1"/>
    <n v="1485064800"/>
    <n v="1488520800"/>
    <x v="339"/>
    <x v="2"/>
    <x v="339"/>
    <d v="2017-03-03T06:00:00"/>
    <s v="Mar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x v="6"/>
    <n v="1326520800"/>
    <n v="1327298400"/>
    <x v="340"/>
    <x v="2"/>
    <x v="340"/>
    <d v="2012-01-23T06:00:00"/>
    <s v="Jan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x v="1"/>
    <n v="1441256400"/>
    <n v="1443416400"/>
    <x v="341"/>
    <x v="3"/>
    <x v="341"/>
    <d v="2015-09-28T05:00:00"/>
    <s v="Sep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x v="0"/>
    <n v="1533877200"/>
    <n v="1534136400"/>
    <x v="342"/>
    <x v="1"/>
    <x v="342"/>
    <d v="2018-08-13T05:00:00"/>
    <s v="Aug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x v="1"/>
    <n v="1314421200"/>
    <n v="1315026000"/>
    <x v="343"/>
    <x v="1"/>
    <x v="343"/>
    <d v="2011-09-03T05:00:00"/>
    <s v="Sep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x v="4"/>
    <n v="1293861600"/>
    <n v="1295071200"/>
    <x v="344"/>
    <x v="2"/>
    <x v="344"/>
    <d v="2011-01-15T06:00:00"/>
    <s v="Jan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x v="1"/>
    <n v="1507352400"/>
    <n v="1509426000"/>
    <x v="345"/>
    <x v="4"/>
    <x v="345"/>
    <d v="2017-10-31T05:00:00"/>
    <s v="Oct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x v="1"/>
    <n v="1296108000"/>
    <n v="1299391200"/>
    <x v="65"/>
    <x v="2"/>
    <x v="65"/>
    <d v="2011-03-06T06:00:00"/>
    <s v="Mar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x v="1"/>
    <n v="1324965600"/>
    <n v="1325052000"/>
    <x v="346"/>
    <x v="7"/>
    <x v="346"/>
    <d v="2011-12-28T06:00:00"/>
    <s v="Dec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x v="1"/>
    <n v="1520229600"/>
    <n v="1522818000"/>
    <x v="347"/>
    <x v="6"/>
    <x v="347"/>
    <d v="2018-04-04T05:00:00"/>
    <s v="Apr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x v="2"/>
    <n v="1482991200"/>
    <n v="1485324000"/>
    <x v="348"/>
    <x v="7"/>
    <x v="348"/>
    <d v="2017-01-25T06:00:00"/>
    <s v="Jan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x v="1"/>
    <n v="1294034400"/>
    <n v="1294120800"/>
    <x v="349"/>
    <x v="2"/>
    <x v="349"/>
    <d v="2011-01-04T06:00:00"/>
    <s v="Jan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x v="1"/>
    <n v="1413608400"/>
    <n v="1415685600"/>
    <x v="350"/>
    <x v="4"/>
    <x v="350"/>
    <d v="2014-11-11T06:00:00"/>
    <s v="Nov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x v="4"/>
    <n v="1286946000"/>
    <n v="1288933200"/>
    <x v="351"/>
    <x v="4"/>
    <x v="351"/>
    <d v="2010-11-05T05:00:00"/>
    <s v="Nov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x v="1"/>
    <n v="1359871200"/>
    <n v="1363237200"/>
    <x v="352"/>
    <x v="10"/>
    <x v="352"/>
    <d v="2013-03-14T05:00:00"/>
    <s v="Mar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x v="1"/>
    <n v="1555304400"/>
    <n v="1555822800"/>
    <x v="353"/>
    <x v="9"/>
    <x v="353"/>
    <d v="2019-04-21T05:00:00"/>
    <s v="Apr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x v="1"/>
    <n v="1423375200"/>
    <n v="1427778000"/>
    <x v="354"/>
    <x v="10"/>
    <x v="354"/>
    <d v="2015-03-31T05:00:00"/>
    <s v="Mar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x v="1"/>
    <n v="1420696800"/>
    <n v="1422424800"/>
    <x v="355"/>
    <x v="2"/>
    <x v="355"/>
    <d v="2015-01-28T06:00:00"/>
    <s v="Jan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x v="1"/>
    <n v="1502946000"/>
    <n v="1503637200"/>
    <x v="356"/>
    <x v="1"/>
    <x v="356"/>
    <d v="2017-08-25T05:00:00"/>
    <s v="Aug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x v="1"/>
    <n v="1547186400"/>
    <n v="1547618400"/>
    <x v="357"/>
    <x v="2"/>
    <x v="357"/>
    <d v="2019-01-16T06:00:00"/>
    <s v="Jan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x v="1"/>
    <n v="1444971600"/>
    <n v="1449900000"/>
    <x v="358"/>
    <x v="4"/>
    <x v="358"/>
    <d v="2015-12-12T06:00:00"/>
    <s v="Dec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x v="1"/>
    <n v="1404622800"/>
    <n v="1405141200"/>
    <x v="359"/>
    <x v="8"/>
    <x v="359"/>
    <d v="2014-07-12T05:00:00"/>
    <s v="Jul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x v="1"/>
    <n v="1571720400"/>
    <n v="1572933600"/>
    <x v="12"/>
    <x v="4"/>
    <x v="12"/>
    <d v="2019-11-05T06:00:00"/>
    <s v="Nov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x v="1"/>
    <n v="1526878800"/>
    <n v="1530162000"/>
    <x v="360"/>
    <x v="11"/>
    <x v="360"/>
    <d v="2018-06-28T05:00:00"/>
    <s v="Jun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x v="4"/>
    <n v="1319691600"/>
    <n v="1320904800"/>
    <x v="361"/>
    <x v="4"/>
    <x v="361"/>
    <d v="2011-11-10T06:00:00"/>
    <s v="Nov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x v="1"/>
    <n v="1371963600"/>
    <n v="1372395600"/>
    <x v="362"/>
    <x v="5"/>
    <x v="362"/>
    <d v="2013-06-28T05:00:00"/>
    <s v="Jun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x v="1"/>
    <n v="1433739600"/>
    <n v="1437714000"/>
    <x v="363"/>
    <x v="5"/>
    <x v="363"/>
    <d v="2015-07-24T05:00:00"/>
    <s v="Jul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x v="1"/>
    <n v="1508130000"/>
    <n v="1509771600"/>
    <x v="364"/>
    <x v="4"/>
    <x v="364"/>
    <d v="2017-11-04T05:00:00"/>
    <s v="Nov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x v="1"/>
    <n v="1550037600"/>
    <n v="1550556000"/>
    <x v="210"/>
    <x v="10"/>
    <x v="210"/>
    <d v="2019-02-19T06:00:00"/>
    <s v="Feb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x v="1"/>
    <n v="1486706400"/>
    <n v="1489039200"/>
    <x v="365"/>
    <x v="10"/>
    <x v="365"/>
    <d v="2017-03-09T06:00:00"/>
    <s v="Mar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x v="1"/>
    <n v="1553835600"/>
    <n v="1556600400"/>
    <x v="366"/>
    <x v="6"/>
    <x v="366"/>
    <d v="2019-04-30T05:00:00"/>
    <s v="Apr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x v="1"/>
    <n v="1277528400"/>
    <n v="1278565200"/>
    <x v="367"/>
    <x v="5"/>
    <x v="367"/>
    <d v="2010-07-08T05:00:00"/>
    <s v="Jul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x v="1"/>
    <n v="1339477200"/>
    <n v="1339909200"/>
    <x v="368"/>
    <x v="5"/>
    <x v="368"/>
    <d v="2012-06-17T05:00:00"/>
    <s v="Jun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x v="5"/>
    <n v="1325656800"/>
    <n v="1325829600"/>
    <x v="369"/>
    <x v="2"/>
    <x v="369"/>
    <d v="2012-01-06T06:00:00"/>
    <s v="Jan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x v="1"/>
    <n v="1288242000"/>
    <n v="1290578400"/>
    <x v="370"/>
    <x v="4"/>
    <x v="370"/>
    <d v="2010-11-24T06:00:00"/>
    <s v="Nov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x v="1"/>
    <n v="1379048400"/>
    <n v="1380344400"/>
    <x v="371"/>
    <x v="3"/>
    <x v="371"/>
    <d v="2013-09-28T05:00:00"/>
    <s v="Sep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x v="1"/>
    <n v="1389679200"/>
    <n v="1389852000"/>
    <x v="287"/>
    <x v="2"/>
    <x v="287"/>
    <d v="2014-01-16T06:00:00"/>
    <s v="Jan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x v="1"/>
    <n v="1294293600"/>
    <n v="1294466400"/>
    <x v="372"/>
    <x v="2"/>
    <x v="372"/>
    <d v="2011-01-08T06:00:00"/>
    <s v="Jan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x v="0"/>
    <n v="1500267600"/>
    <n v="1500354000"/>
    <x v="373"/>
    <x v="8"/>
    <x v="373"/>
    <d v="2017-07-18T05:00:00"/>
    <s v="Jul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x v="1"/>
    <n v="1375074000"/>
    <n v="1375938000"/>
    <x v="374"/>
    <x v="8"/>
    <x v="374"/>
    <d v="2013-08-08T05:00:00"/>
    <s v="Aug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x v="1"/>
    <n v="1323324000"/>
    <n v="1323410400"/>
    <x v="375"/>
    <x v="7"/>
    <x v="375"/>
    <d v="2011-12-09T06:00:00"/>
    <s v="Dec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x v="2"/>
    <n v="1538715600"/>
    <n v="1539406800"/>
    <x v="376"/>
    <x v="4"/>
    <x v="376"/>
    <d v="2018-10-13T05:00:00"/>
    <s v="Oct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x v="1"/>
    <n v="1369285200"/>
    <n v="1369803600"/>
    <x v="377"/>
    <x v="11"/>
    <x v="377"/>
    <d v="2013-05-29T05:00:00"/>
    <s v="May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x v="6"/>
    <n v="1525755600"/>
    <n v="1525928400"/>
    <x v="378"/>
    <x v="11"/>
    <x v="378"/>
    <d v="2018-05-10T05:00:00"/>
    <s v="May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x v="1"/>
    <n v="1296626400"/>
    <n v="1297231200"/>
    <x v="379"/>
    <x v="10"/>
    <x v="379"/>
    <d v="2011-02-09T06:00:00"/>
    <s v="Feb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x v="1"/>
    <n v="1376629200"/>
    <n v="1378530000"/>
    <x v="380"/>
    <x v="1"/>
    <x v="380"/>
    <d v="2013-09-07T05:00:00"/>
    <s v="Sep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x v="1"/>
    <n v="1572152400"/>
    <n v="1572152400"/>
    <x v="381"/>
    <x v="4"/>
    <x v="381"/>
    <d v="2019-10-27T05:00:00"/>
    <s v="Oct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x v="1"/>
    <n v="1325829600"/>
    <n v="1329890400"/>
    <x v="382"/>
    <x v="2"/>
    <x v="382"/>
    <d v="2012-02-22T06:00:00"/>
    <s v="Feb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x v="0"/>
    <n v="1273640400"/>
    <n v="1276750800"/>
    <x v="125"/>
    <x v="11"/>
    <x v="125"/>
    <d v="2010-06-17T05:00:00"/>
    <s v="Jun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x v="1"/>
    <n v="1510639200"/>
    <n v="1510898400"/>
    <x v="383"/>
    <x v="0"/>
    <x v="383"/>
    <d v="2017-11-17T06:00:00"/>
    <s v="Nov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x v="1"/>
    <n v="1528088400"/>
    <n v="1532408400"/>
    <x v="384"/>
    <x v="5"/>
    <x v="384"/>
    <d v="2018-07-24T05:00:00"/>
    <s v="Jul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x v="1"/>
    <n v="1359525600"/>
    <n v="1360562400"/>
    <x v="385"/>
    <x v="2"/>
    <x v="385"/>
    <d v="2013-02-11T06:00:00"/>
    <s v="Feb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x v="3"/>
    <n v="1570942800"/>
    <n v="1571547600"/>
    <x v="386"/>
    <x v="4"/>
    <x v="386"/>
    <d v="2019-10-20T05:00:00"/>
    <s v="Oct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x v="0"/>
    <n v="1466398800"/>
    <n v="1468126800"/>
    <x v="387"/>
    <x v="5"/>
    <x v="387"/>
    <d v="2016-07-10T05:00:00"/>
    <s v="Jul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x v="1"/>
    <n v="1492491600"/>
    <n v="1492837200"/>
    <x v="388"/>
    <x v="9"/>
    <x v="388"/>
    <d v="2017-04-22T05:00:00"/>
    <s v="Apr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x v="1"/>
    <n v="1430197200"/>
    <n v="1430197200"/>
    <x v="277"/>
    <x v="9"/>
    <x v="277"/>
    <d v="2015-04-28T05:00:00"/>
    <s v="Apr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x v="1"/>
    <n v="1496034000"/>
    <n v="1496206800"/>
    <x v="389"/>
    <x v="11"/>
    <x v="389"/>
    <d v="2017-05-31T05:00:00"/>
    <s v="May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x v="1"/>
    <n v="1388728800"/>
    <n v="1389592800"/>
    <x v="390"/>
    <x v="2"/>
    <x v="390"/>
    <d v="2014-01-13T06:00:00"/>
    <s v="Jan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x v="1"/>
    <n v="1543298400"/>
    <n v="1545631200"/>
    <x v="391"/>
    <x v="0"/>
    <x v="391"/>
    <d v="2018-12-24T06:00:00"/>
    <s v="Dec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x v="1"/>
    <n v="1271739600"/>
    <n v="1272430800"/>
    <x v="392"/>
    <x v="9"/>
    <x v="392"/>
    <d v="2010-04-28T05:00:00"/>
    <s v="Apr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x v="1"/>
    <n v="1326434400"/>
    <n v="1327903200"/>
    <x v="393"/>
    <x v="2"/>
    <x v="393"/>
    <d v="2012-01-30T06:00:00"/>
    <s v="Jan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x v="1"/>
    <n v="1295244000"/>
    <n v="1296021600"/>
    <x v="394"/>
    <x v="2"/>
    <x v="394"/>
    <d v="2011-01-26T06:00:00"/>
    <s v="Jan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x v="1"/>
    <n v="1541221200"/>
    <n v="1543298400"/>
    <x v="395"/>
    <x v="0"/>
    <x v="395"/>
    <d v="2018-11-27T06:00:00"/>
    <s v="Nov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x v="0"/>
    <n v="1336280400"/>
    <n v="1336366800"/>
    <x v="396"/>
    <x v="11"/>
    <x v="396"/>
    <d v="2012-05-07T05:00:00"/>
    <s v="May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x v="1"/>
    <n v="1324533600"/>
    <n v="1325052000"/>
    <x v="397"/>
    <x v="7"/>
    <x v="397"/>
    <d v="2011-12-28T06:00:00"/>
    <s v="Dec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x v="1"/>
    <n v="1498366800"/>
    <n v="1499576400"/>
    <x v="398"/>
    <x v="5"/>
    <x v="398"/>
    <d v="2017-07-09T05:00:00"/>
    <s v="Jul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x v="1"/>
    <n v="1498712400"/>
    <n v="1501304400"/>
    <x v="399"/>
    <x v="5"/>
    <x v="399"/>
    <d v="2017-07-29T05:00:00"/>
    <s v="Jul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x v="1"/>
    <n v="1271480400"/>
    <n v="1273208400"/>
    <x v="400"/>
    <x v="9"/>
    <x v="400"/>
    <d v="2010-05-07T05:00:00"/>
    <s v="May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x v="1"/>
    <n v="1316667600"/>
    <n v="1316840400"/>
    <x v="116"/>
    <x v="3"/>
    <x v="116"/>
    <d v="2011-09-24T05:00:00"/>
    <s v="Sep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x v="1"/>
    <n v="1524027600"/>
    <n v="1524546000"/>
    <x v="401"/>
    <x v="9"/>
    <x v="401"/>
    <d v="2018-04-24T05:00:00"/>
    <s v="Apr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x v="1"/>
    <n v="1438059600"/>
    <n v="1438578000"/>
    <x v="402"/>
    <x v="8"/>
    <x v="402"/>
    <d v="2015-08-03T05:00:00"/>
    <s v="Aug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x v="1"/>
    <n v="1361944800"/>
    <n v="1362549600"/>
    <x v="403"/>
    <x v="10"/>
    <x v="403"/>
    <d v="2013-03-06T06:00:00"/>
    <s v="Mar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x v="1"/>
    <n v="1410584400"/>
    <n v="1413349200"/>
    <x v="404"/>
    <x v="3"/>
    <x v="404"/>
    <d v="2014-10-15T05:00:00"/>
    <s v="Oct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x v="1"/>
    <n v="1297404000"/>
    <n v="1298008800"/>
    <x v="405"/>
    <x v="10"/>
    <x v="405"/>
    <d v="2011-02-18T06:00:00"/>
    <s v="Feb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x v="1"/>
    <n v="1392012000"/>
    <n v="1394427600"/>
    <x v="406"/>
    <x v="10"/>
    <x v="406"/>
    <d v="2014-03-10T05:00:00"/>
    <s v="Mar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x v="1"/>
    <n v="1569733200"/>
    <n v="1572670800"/>
    <x v="407"/>
    <x v="3"/>
    <x v="407"/>
    <d v="2019-11-02T05:00:00"/>
    <s v="Nov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x v="1"/>
    <n v="1529643600"/>
    <n v="1531112400"/>
    <x v="408"/>
    <x v="5"/>
    <x v="408"/>
    <d v="2018-07-09T05:00:00"/>
    <s v="Jul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x v="1"/>
    <n v="1399006800"/>
    <n v="1400734800"/>
    <x v="409"/>
    <x v="11"/>
    <x v="409"/>
    <d v="2014-05-22T05:00:00"/>
    <s v="May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x v="1"/>
    <n v="1385359200"/>
    <n v="1386741600"/>
    <x v="410"/>
    <x v="0"/>
    <x v="410"/>
    <d v="2013-12-11T06:00:00"/>
    <s v="Dec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x v="0"/>
    <n v="1480572000"/>
    <n v="1481781600"/>
    <x v="411"/>
    <x v="7"/>
    <x v="411"/>
    <d v="2016-12-15T06:00:00"/>
    <s v="Dec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x v="6"/>
    <n v="1418623200"/>
    <n v="1419660000"/>
    <x v="412"/>
    <x v="7"/>
    <x v="412"/>
    <d v="2014-12-27T06:00:00"/>
    <s v="Dec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x v="1"/>
    <n v="1555736400"/>
    <n v="1555822800"/>
    <x v="413"/>
    <x v="9"/>
    <x v="413"/>
    <d v="2019-04-21T05:00:00"/>
    <s v="Apr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x v="1"/>
    <n v="1442120400"/>
    <n v="1442379600"/>
    <x v="414"/>
    <x v="3"/>
    <x v="414"/>
    <d v="2015-09-16T05:00:00"/>
    <s v="Sep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x v="1"/>
    <n v="1362376800"/>
    <n v="1364965200"/>
    <x v="415"/>
    <x v="6"/>
    <x v="415"/>
    <d v="2013-04-03T05:00:00"/>
    <s v="Apr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x v="1"/>
    <n v="1478408400"/>
    <n v="1479016800"/>
    <x v="416"/>
    <x v="0"/>
    <x v="416"/>
    <d v="2016-11-13T06:00:00"/>
    <s v="Nov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x v="1"/>
    <n v="1498798800"/>
    <n v="1499662800"/>
    <x v="417"/>
    <x v="5"/>
    <x v="417"/>
    <d v="2017-07-10T05:00:00"/>
    <s v="Jul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x v="1"/>
    <n v="1335416400"/>
    <n v="1337835600"/>
    <x v="418"/>
    <x v="9"/>
    <x v="418"/>
    <d v="2012-05-24T05:00:00"/>
    <s v="May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x v="6"/>
    <n v="1504328400"/>
    <n v="1505710800"/>
    <x v="419"/>
    <x v="3"/>
    <x v="419"/>
    <d v="2017-09-18T05:00:00"/>
    <s v="Sep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x v="1"/>
    <n v="1285822800"/>
    <n v="1287464400"/>
    <x v="420"/>
    <x v="3"/>
    <x v="420"/>
    <d v="2010-10-19T05:00:00"/>
    <s v="Oct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x v="1"/>
    <n v="1311483600"/>
    <n v="1311656400"/>
    <x v="421"/>
    <x v="8"/>
    <x v="421"/>
    <d v="2011-07-26T05:00:00"/>
    <s v="Jul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x v="1"/>
    <n v="1291356000"/>
    <n v="1293170400"/>
    <x v="422"/>
    <x v="7"/>
    <x v="422"/>
    <d v="2010-12-24T06:00:00"/>
    <s v="Dec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x v="1"/>
    <n v="1355810400"/>
    <n v="1355983200"/>
    <x v="423"/>
    <x v="7"/>
    <x v="423"/>
    <d v="2012-12-20T06:00:00"/>
    <s v="Dec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x v="4"/>
    <n v="1513663200"/>
    <n v="1515045600"/>
    <x v="424"/>
    <x v="7"/>
    <x v="424"/>
    <d v="2018-01-04T06:00:00"/>
    <s v="Jan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x v="1"/>
    <n v="1365915600"/>
    <n v="1366088400"/>
    <x v="425"/>
    <x v="9"/>
    <x v="425"/>
    <d v="2013-04-16T05:00:00"/>
    <s v="Apr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x v="3"/>
    <n v="1551852000"/>
    <n v="1553317200"/>
    <x v="426"/>
    <x v="6"/>
    <x v="426"/>
    <d v="2019-03-23T05:00:00"/>
    <s v="Mar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x v="0"/>
    <n v="1540098000"/>
    <n v="1542088800"/>
    <x v="427"/>
    <x v="4"/>
    <x v="427"/>
    <d v="2018-11-13T06:00:00"/>
    <s v="Nov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x v="1"/>
    <n v="1500440400"/>
    <n v="1503118800"/>
    <x v="428"/>
    <x v="8"/>
    <x v="428"/>
    <d v="2017-08-19T05:00:00"/>
    <s v="Aug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x v="1"/>
    <n v="1278392400"/>
    <n v="1278478800"/>
    <x v="429"/>
    <x v="8"/>
    <x v="429"/>
    <d v="2010-07-07T05:00:00"/>
    <s v="Jul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x v="1"/>
    <n v="1480572000"/>
    <n v="1484114400"/>
    <x v="411"/>
    <x v="7"/>
    <x v="411"/>
    <d v="2017-01-11T06:00:00"/>
    <s v="Jan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x v="1"/>
    <n v="1382331600"/>
    <n v="1385445600"/>
    <x v="430"/>
    <x v="4"/>
    <x v="430"/>
    <d v="2013-11-26T06:00:00"/>
    <s v="Nov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x v="1"/>
    <n v="1316754000"/>
    <n v="1318741200"/>
    <x v="431"/>
    <x v="3"/>
    <x v="431"/>
    <d v="2011-10-16T05:00:00"/>
    <s v="Oct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x v="1"/>
    <n v="1518242400"/>
    <n v="1518242400"/>
    <x v="432"/>
    <x v="10"/>
    <x v="432"/>
    <d v="2018-02-10T06:00:00"/>
    <s v="Feb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x v="1"/>
    <n v="1476421200"/>
    <n v="1476594000"/>
    <x v="433"/>
    <x v="4"/>
    <x v="433"/>
    <d v="2016-10-16T05:00:00"/>
    <s v="Oct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x v="1"/>
    <n v="1269752400"/>
    <n v="1273554000"/>
    <x v="434"/>
    <x v="6"/>
    <x v="434"/>
    <d v="2010-05-11T05:00:00"/>
    <s v="May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x v="1"/>
    <n v="1419746400"/>
    <n v="1421906400"/>
    <x v="435"/>
    <x v="7"/>
    <x v="435"/>
    <d v="2015-01-22T06:00:00"/>
    <s v="Jan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x v="1"/>
    <n v="1281330000"/>
    <n v="1281589200"/>
    <x v="8"/>
    <x v="1"/>
    <x v="8"/>
    <d v="2010-08-12T05:00:00"/>
    <s v="Aug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x v="1"/>
    <n v="1398661200"/>
    <n v="1400389200"/>
    <x v="436"/>
    <x v="9"/>
    <x v="436"/>
    <d v="2014-05-18T05:00:00"/>
    <s v="May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x v="1"/>
    <n v="1359525600"/>
    <n v="1362808800"/>
    <x v="385"/>
    <x v="2"/>
    <x v="385"/>
    <d v="2013-03-09T06:00:00"/>
    <s v="Mar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x v="1"/>
    <n v="1388469600"/>
    <n v="1388815200"/>
    <x v="437"/>
    <x v="7"/>
    <x v="437"/>
    <d v="2014-01-04T06:00:00"/>
    <s v="Jan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x v="1"/>
    <n v="1518328800"/>
    <n v="1519538400"/>
    <x v="438"/>
    <x v="10"/>
    <x v="438"/>
    <d v="2018-02-25T06:00:00"/>
    <s v="Feb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x v="1"/>
    <n v="1517032800"/>
    <n v="1517810400"/>
    <x v="439"/>
    <x v="2"/>
    <x v="439"/>
    <d v="2018-02-05T06:00:00"/>
    <s v="Feb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x v="1"/>
    <n v="1368594000"/>
    <n v="1370581200"/>
    <x v="440"/>
    <x v="11"/>
    <x v="440"/>
    <d v="2013-06-07T05:00:00"/>
    <s v="Jun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x v="0"/>
    <n v="1448258400"/>
    <n v="1448863200"/>
    <x v="441"/>
    <x v="0"/>
    <x v="441"/>
    <d v="2015-11-30T06:00:00"/>
    <s v="Nov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x v="1"/>
    <n v="1555218000"/>
    <n v="1556600400"/>
    <x v="442"/>
    <x v="9"/>
    <x v="442"/>
    <d v="2019-04-30T05:00:00"/>
    <s v="Apr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x v="1"/>
    <n v="1431925200"/>
    <n v="1432098000"/>
    <x v="443"/>
    <x v="11"/>
    <x v="443"/>
    <d v="2015-05-20T05:00:00"/>
    <s v="May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x v="1"/>
    <n v="1481522400"/>
    <n v="1482127200"/>
    <x v="315"/>
    <x v="7"/>
    <x v="315"/>
    <d v="2016-12-19T06:00:00"/>
    <s v="Dec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x v="4"/>
    <n v="1335934800"/>
    <n v="1335934800"/>
    <x v="444"/>
    <x v="11"/>
    <x v="444"/>
    <d v="2012-05-02T05:00:00"/>
    <s v="May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x v="1"/>
    <n v="1552280400"/>
    <n v="1556946000"/>
    <x v="445"/>
    <x v="6"/>
    <x v="445"/>
    <d v="2019-05-04T05:00:00"/>
    <s v="May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x v="1"/>
    <n v="1529989200"/>
    <n v="1530075600"/>
    <x v="446"/>
    <x v="5"/>
    <x v="446"/>
    <d v="2018-06-27T05:00:00"/>
    <s v="Jun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x v="1"/>
    <n v="1418709600"/>
    <n v="1418796000"/>
    <x v="447"/>
    <x v="7"/>
    <x v="447"/>
    <d v="2014-12-17T06:00:00"/>
    <s v="Dec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x v="1"/>
    <n v="1372136400"/>
    <n v="1372482000"/>
    <x v="448"/>
    <x v="5"/>
    <x v="448"/>
    <d v="2013-06-29T05:00:00"/>
    <s v="Jun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x v="1"/>
    <n v="1533877200"/>
    <n v="1534395600"/>
    <x v="342"/>
    <x v="1"/>
    <x v="342"/>
    <d v="2018-08-16T05:00:00"/>
    <s v="Aug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x v="1"/>
    <n v="1309064400"/>
    <n v="1311397200"/>
    <x v="449"/>
    <x v="5"/>
    <x v="449"/>
    <d v="2011-07-23T05:00:00"/>
    <s v="Jul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x v="1"/>
    <n v="1425877200"/>
    <n v="1426914000"/>
    <x v="450"/>
    <x v="6"/>
    <x v="450"/>
    <d v="2015-03-21T05:00:00"/>
    <s v="Mar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x v="4"/>
    <n v="1501304400"/>
    <n v="1501477200"/>
    <x v="451"/>
    <x v="8"/>
    <x v="451"/>
    <d v="2017-07-31T05:00:00"/>
    <s v="Jul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x v="1"/>
    <n v="1268287200"/>
    <n v="1269061200"/>
    <x v="452"/>
    <x v="6"/>
    <x v="452"/>
    <d v="2010-03-20T05:00:00"/>
    <s v="Mar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x v="1"/>
    <n v="1412139600"/>
    <n v="1415772000"/>
    <x v="453"/>
    <x v="4"/>
    <x v="453"/>
    <d v="2014-11-12T06:00:00"/>
    <s v="Nov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x v="1"/>
    <n v="1330063200"/>
    <n v="1331013600"/>
    <x v="454"/>
    <x v="10"/>
    <x v="454"/>
    <d v="2012-03-06T06:00:00"/>
    <s v="Mar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x v="1"/>
    <n v="1576130400"/>
    <n v="1576735200"/>
    <x v="455"/>
    <x v="7"/>
    <x v="455"/>
    <d v="2019-12-19T06:00:00"/>
    <s v="Dec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x v="4"/>
    <n v="1407128400"/>
    <n v="1411362000"/>
    <x v="456"/>
    <x v="1"/>
    <x v="456"/>
    <d v="2014-09-22T05:00:00"/>
    <s v="Sep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x v="4"/>
    <n v="1560142800"/>
    <n v="1563685200"/>
    <x v="457"/>
    <x v="5"/>
    <x v="457"/>
    <d v="2019-07-21T05:00:00"/>
    <s v="Jul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x v="4"/>
    <n v="1520575200"/>
    <n v="1521867600"/>
    <x v="458"/>
    <x v="6"/>
    <x v="458"/>
    <d v="2018-03-24T05:00:00"/>
    <s v="Mar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x v="1"/>
    <n v="1492664400"/>
    <n v="1495515600"/>
    <x v="459"/>
    <x v="9"/>
    <x v="459"/>
    <d v="2017-05-23T05:00:00"/>
    <s v="May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x v="1"/>
    <n v="1454479200"/>
    <n v="1455948000"/>
    <x v="460"/>
    <x v="10"/>
    <x v="460"/>
    <d v="2016-02-20T06:00:00"/>
    <s v="Feb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x v="6"/>
    <n v="1281934800"/>
    <n v="1282366800"/>
    <x v="461"/>
    <x v="1"/>
    <x v="461"/>
    <d v="2010-08-21T05:00:00"/>
    <s v="Aug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x v="1"/>
    <n v="1573970400"/>
    <n v="1574575200"/>
    <x v="462"/>
    <x v="0"/>
    <x v="462"/>
    <d v="2019-11-24T06:00:00"/>
    <s v="Nov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x v="1"/>
    <n v="1372654800"/>
    <n v="1374901200"/>
    <x v="463"/>
    <x v="8"/>
    <x v="463"/>
    <d v="2013-07-27T05:00:00"/>
    <s v="Jul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x v="1"/>
    <n v="1275886800"/>
    <n v="1278910800"/>
    <x v="464"/>
    <x v="5"/>
    <x v="464"/>
    <d v="2010-07-12T05:00:00"/>
    <s v="Jul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x v="1"/>
    <n v="1561784400"/>
    <n v="1562907600"/>
    <x v="465"/>
    <x v="5"/>
    <x v="465"/>
    <d v="2019-07-12T05:00:00"/>
    <s v="Jul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x v="1"/>
    <n v="1332392400"/>
    <n v="1332478800"/>
    <x v="466"/>
    <x v="6"/>
    <x v="466"/>
    <d v="2012-03-23T05:00:00"/>
    <s v="Mar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x v="3"/>
    <n v="1402376400"/>
    <n v="1402722000"/>
    <x v="467"/>
    <x v="5"/>
    <x v="467"/>
    <d v="2014-06-14T05:00:00"/>
    <s v="Jun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x v="1"/>
    <n v="1495342800"/>
    <n v="1496811600"/>
    <x v="468"/>
    <x v="11"/>
    <x v="468"/>
    <d v="2017-06-07T05:00:00"/>
    <s v="Jun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x v="1"/>
    <n v="1482213600"/>
    <n v="1482213600"/>
    <x v="469"/>
    <x v="7"/>
    <x v="469"/>
    <d v="2016-12-20T06:00:00"/>
    <s v="Dec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x v="3"/>
    <n v="1420092000"/>
    <n v="1420264800"/>
    <x v="470"/>
    <x v="2"/>
    <x v="470"/>
    <d v="2015-01-03T06:00:00"/>
    <s v="Jan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x v="1"/>
    <n v="1458018000"/>
    <n v="1458450000"/>
    <x v="471"/>
    <x v="6"/>
    <x v="471"/>
    <d v="2016-03-20T05:00:00"/>
    <s v="Mar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x v="1"/>
    <n v="1367384400"/>
    <n v="1369803600"/>
    <x v="472"/>
    <x v="11"/>
    <x v="472"/>
    <d v="2013-05-29T05:00:00"/>
    <s v="May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x v="1"/>
    <n v="1363064400"/>
    <n v="1363237200"/>
    <x v="473"/>
    <x v="6"/>
    <x v="473"/>
    <d v="2013-03-14T05:00:00"/>
    <s v="Mar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x v="2"/>
    <n v="1343365200"/>
    <n v="1345870800"/>
    <x v="474"/>
    <x v="8"/>
    <x v="474"/>
    <d v="2012-08-25T05:00:00"/>
    <s v="Aug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x v="1"/>
    <n v="1435726800"/>
    <n v="1437454800"/>
    <x v="72"/>
    <x v="8"/>
    <x v="72"/>
    <d v="2015-07-21T05:00:00"/>
    <s v="Jul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x v="6"/>
    <n v="1431925200"/>
    <n v="1432011600"/>
    <x v="443"/>
    <x v="11"/>
    <x v="443"/>
    <d v="2015-05-19T05:00:00"/>
    <s v="May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x v="1"/>
    <n v="1362722400"/>
    <n v="1366347600"/>
    <x v="475"/>
    <x v="6"/>
    <x v="475"/>
    <d v="2013-04-19T05:00:00"/>
    <s v="Apr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x v="1"/>
    <n v="1511416800"/>
    <n v="1512885600"/>
    <x v="81"/>
    <x v="0"/>
    <x v="81"/>
    <d v="2017-12-10T06:00:00"/>
    <s v="Dec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x v="1"/>
    <n v="1365483600"/>
    <n v="1369717200"/>
    <x v="476"/>
    <x v="9"/>
    <x v="476"/>
    <d v="2013-05-28T05:00:00"/>
    <s v="May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x v="1"/>
    <n v="1532840400"/>
    <n v="1534654800"/>
    <x v="192"/>
    <x v="8"/>
    <x v="192"/>
    <d v="2018-08-19T05:00:00"/>
    <s v="Aug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x v="1"/>
    <n v="1336194000"/>
    <n v="1337058000"/>
    <x v="477"/>
    <x v="11"/>
    <x v="477"/>
    <d v="2012-05-15T05:00:00"/>
    <s v="May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x v="2"/>
    <n v="1527742800"/>
    <n v="1529816400"/>
    <x v="478"/>
    <x v="11"/>
    <x v="478"/>
    <d v="2018-06-24T05:00:00"/>
    <s v="Jun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x v="1"/>
    <n v="1564030800"/>
    <n v="1564894800"/>
    <x v="479"/>
    <x v="8"/>
    <x v="479"/>
    <d v="2019-08-04T05:00:00"/>
    <s v="Aug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x v="1"/>
    <n v="1404536400"/>
    <n v="1404622800"/>
    <x v="480"/>
    <x v="8"/>
    <x v="480"/>
    <d v="2014-07-06T05:00:00"/>
    <s v="Jul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x v="1"/>
    <n v="1284008400"/>
    <n v="1284181200"/>
    <x v="180"/>
    <x v="3"/>
    <x v="180"/>
    <d v="2010-09-11T05:00:00"/>
    <s v="Sep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x v="5"/>
    <n v="1386309600"/>
    <n v="1386741600"/>
    <x v="481"/>
    <x v="7"/>
    <x v="481"/>
    <d v="2013-12-11T06:00:00"/>
    <s v="Dec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x v="0"/>
    <n v="1324620000"/>
    <n v="1324792800"/>
    <x v="482"/>
    <x v="7"/>
    <x v="482"/>
    <d v="2011-12-25T06:00:00"/>
    <s v="Dec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x v="1"/>
    <n v="1281070800"/>
    <n v="1284354000"/>
    <x v="194"/>
    <x v="1"/>
    <x v="194"/>
    <d v="2010-09-13T05:00:00"/>
    <s v="Sep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x v="1"/>
    <n v="1493960400"/>
    <n v="1494392400"/>
    <x v="483"/>
    <x v="11"/>
    <x v="483"/>
    <d v="2017-05-10T05:00:00"/>
    <s v="May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x v="1"/>
    <n v="1519365600"/>
    <n v="1519538400"/>
    <x v="484"/>
    <x v="10"/>
    <x v="484"/>
    <d v="2018-02-25T06:00:00"/>
    <s v="Feb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x v="1"/>
    <n v="1420696800"/>
    <n v="1421906400"/>
    <x v="355"/>
    <x v="2"/>
    <x v="355"/>
    <d v="2015-01-22T06:00:00"/>
    <s v="Jan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x v="1"/>
    <n v="1555650000"/>
    <n v="1555909200"/>
    <x v="485"/>
    <x v="9"/>
    <x v="485"/>
    <d v="2019-04-22T05:00:00"/>
    <s v="Apr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x v="1"/>
    <n v="1471928400"/>
    <n v="1472446800"/>
    <x v="486"/>
    <x v="1"/>
    <x v="486"/>
    <d v="2016-08-29T05:00:00"/>
    <s v="Aug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x v="1"/>
    <n v="1341291600"/>
    <n v="1342328400"/>
    <x v="487"/>
    <x v="8"/>
    <x v="487"/>
    <d v="2012-07-15T05:00:00"/>
    <s v="Jul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x v="1"/>
    <n v="1267682400"/>
    <n v="1268114400"/>
    <x v="488"/>
    <x v="6"/>
    <x v="488"/>
    <d v="2010-03-09T06:00:00"/>
    <s v="Mar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x v="1"/>
    <n v="1272258000"/>
    <n v="1273381200"/>
    <x v="489"/>
    <x v="9"/>
    <x v="489"/>
    <d v="2010-05-09T05:00:00"/>
    <s v="May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x v="1"/>
    <n v="1290492000"/>
    <n v="1290837600"/>
    <x v="490"/>
    <x v="0"/>
    <x v="490"/>
    <d v="2010-11-27T06:00:00"/>
    <s v="Nov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x v="1"/>
    <n v="1451109600"/>
    <n v="1454306400"/>
    <x v="312"/>
    <x v="7"/>
    <x v="312"/>
    <d v="2016-02-01T06:00:00"/>
    <s v="Feb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x v="0"/>
    <n v="1454652000"/>
    <n v="1457762400"/>
    <x v="491"/>
    <x v="10"/>
    <x v="491"/>
    <d v="2016-03-12T06:00:00"/>
    <s v="Mar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x v="4"/>
    <n v="1385186400"/>
    <n v="1389074400"/>
    <x v="492"/>
    <x v="0"/>
    <x v="492"/>
    <d v="2014-01-07T06:00:00"/>
    <s v="Jan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x v="1"/>
    <n v="1399698000"/>
    <n v="1402117200"/>
    <x v="493"/>
    <x v="11"/>
    <x v="493"/>
    <d v="2014-06-07T05:00:00"/>
    <s v="Jun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x v="1"/>
    <n v="1283230800"/>
    <n v="1284440400"/>
    <x v="494"/>
    <x v="1"/>
    <x v="494"/>
    <d v="2010-09-14T05:00:00"/>
    <s v="Sep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x v="5"/>
    <n v="1384149600"/>
    <n v="1388988000"/>
    <x v="495"/>
    <x v="0"/>
    <x v="495"/>
    <d v="2014-01-06T06:00:00"/>
    <s v="Jan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x v="0"/>
    <n v="1516860000"/>
    <n v="1516946400"/>
    <x v="496"/>
    <x v="2"/>
    <x v="496"/>
    <d v="2018-01-26T06:00:00"/>
    <s v="Jan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x v="4"/>
    <n v="1374642000"/>
    <n v="1377752400"/>
    <x v="497"/>
    <x v="8"/>
    <x v="497"/>
    <d v="2013-08-29T05:00:00"/>
    <s v="Aug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x v="1"/>
    <n v="1534482000"/>
    <n v="1534568400"/>
    <x v="498"/>
    <x v="1"/>
    <x v="498"/>
    <d v="2018-08-18T05:00:00"/>
    <s v="Aug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x v="6"/>
    <n v="1528434000"/>
    <n v="1528606800"/>
    <x v="499"/>
    <x v="5"/>
    <x v="499"/>
    <d v="2018-06-10T05:00:00"/>
    <s v="Jun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x v="6"/>
    <n v="1282626000"/>
    <n v="1284872400"/>
    <x v="500"/>
    <x v="1"/>
    <x v="500"/>
    <d v="2010-09-19T05:00:00"/>
    <s v="Sep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x v="3"/>
    <n v="1535605200"/>
    <n v="1537592400"/>
    <x v="501"/>
    <x v="1"/>
    <x v="501"/>
    <d v="2018-09-22T05:00:00"/>
    <s v="Sep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x v="1"/>
    <n v="1379826000"/>
    <n v="1381208400"/>
    <x v="502"/>
    <x v="3"/>
    <x v="502"/>
    <d v="2013-10-08T05:00:00"/>
    <s v="Oct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x v="1"/>
    <n v="1561957200"/>
    <n v="1562475600"/>
    <x v="503"/>
    <x v="8"/>
    <x v="503"/>
    <d v="2019-07-07T05:00:00"/>
    <s v="Jul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x v="1"/>
    <n v="1525496400"/>
    <n v="1527397200"/>
    <x v="504"/>
    <x v="11"/>
    <x v="504"/>
    <d v="2018-05-27T05:00:00"/>
    <s v="May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x v="6"/>
    <n v="1433912400"/>
    <n v="1436158800"/>
    <x v="505"/>
    <x v="5"/>
    <x v="505"/>
    <d v="2015-07-06T05:00:00"/>
    <s v="Jul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x v="4"/>
    <n v="1453442400"/>
    <n v="1456034400"/>
    <x v="506"/>
    <x v="2"/>
    <x v="506"/>
    <d v="2016-02-21T06:00:00"/>
    <s v="Feb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x v="1"/>
    <n v="1378875600"/>
    <n v="1380171600"/>
    <x v="507"/>
    <x v="3"/>
    <x v="507"/>
    <d v="2013-09-26T05:00:00"/>
    <s v="Sep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x v="1"/>
    <n v="1452232800"/>
    <n v="1453356000"/>
    <x v="508"/>
    <x v="2"/>
    <x v="508"/>
    <d v="2016-01-21T06:00:00"/>
    <s v="Jan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x v="1"/>
    <n v="1577253600"/>
    <n v="1578981600"/>
    <x v="509"/>
    <x v="7"/>
    <x v="509"/>
    <d v="2020-01-14T06:00:00"/>
    <s v="Jan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x v="1"/>
    <n v="1537160400"/>
    <n v="1537419600"/>
    <x v="510"/>
    <x v="3"/>
    <x v="510"/>
    <d v="2018-09-20T05:00:00"/>
    <s v="Sep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x v="1"/>
    <n v="1422165600"/>
    <n v="1423202400"/>
    <x v="511"/>
    <x v="2"/>
    <x v="511"/>
    <d v="2015-02-06T06:00:00"/>
    <s v="Feb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x v="1"/>
    <n v="1459486800"/>
    <n v="1460610000"/>
    <x v="512"/>
    <x v="9"/>
    <x v="512"/>
    <d v="2016-04-14T05:00:00"/>
    <s v="Apr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x v="1"/>
    <n v="1369717200"/>
    <n v="1370494800"/>
    <x v="513"/>
    <x v="11"/>
    <x v="513"/>
    <d v="2013-06-06T05:00:00"/>
    <s v="Jun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x v="5"/>
    <n v="1330495200"/>
    <n v="1332306000"/>
    <x v="514"/>
    <x v="10"/>
    <x v="514"/>
    <d v="2012-03-21T05:00:00"/>
    <s v="Mar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x v="2"/>
    <n v="1419055200"/>
    <n v="1422511200"/>
    <x v="515"/>
    <x v="7"/>
    <x v="515"/>
    <d v="2015-01-29T06:00:00"/>
    <s v="Jan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x v="1"/>
    <n v="1480140000"/>
    <n v="1480312800"/>
    <x v="516"/>
    <x v="0"/>
    <x v="516"/>
    <d v="2016-11-28T06:00:00"/>
    <s v="Nov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x v="1"/>
    <n v="1293948000"/>
    <n v="1294034400"/>
    <x v="517"/>
    <x v="2"/>
    <x v="517"/>
    <d v="2011-01-03T06:00:00"/>
    <s v="Jan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x v="0"/>
    <n v="1482127200"/>
    <n v="1482645600"/>
    <x v="518"/>
    <x v="7"/>
    <x v="518"/>
    <d v="2016-12-25T06:00:00"/>
    <s v="Dec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x v="3"/>
    <n v="1396414800"/>
    <n v="1399093200"/>
    <x v="519"/>
    <x v="9"/>
    <x v="519"/>
    <d v="2014-05-03T05:00:00"/>
    <s v="May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x v="1"/>
    <n v="1315285200"/>
    <n v="1315890000"/>
    <x v="520"/>
    <x v="3"/>
    <x v="520"/>
    <d v="2011-09-13T05:00:00"/>
    <s v="Sep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x v="1"/>
    <n v="1443762000"/>
    <n v="1444021200"/>
    <x v="521"/>
    <x v="4"/>
    <x v="521"/>
    <d v="2015-10-05T05:00:00"/>
    <s v="Oct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x v="1"/>
    <n v="1456293600"/>
    <n v="1460005200"/>
    <x v="522"/>
    <x v="10"/>
    <x v="522"/>
    <d v="2016-04-07T05:00:00"/>
    <s v="Apr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x v="1"/>
    <n v="1470114000"/>
    <n v="1470718800"/>
    <x v="523"/>
    <x v="1"/>
    <x v="523"/>
    <d v="2016-08-09T05:00:00"/>
    <s v="Aug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x v="1"/>
    <n v="1321596000"/>
    <n v="1325052000"/>
    <x v="524"/>
    <x v="0"/>
    <x v="524"/>
    <d v="2011-12-28T06:00:00"/>
    <s v="Dec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x v="5"/>
    <n v="1318827600"/>
    <n v="1319000400"/>
    <x v="525"/>
    <x v="4"/>
    <x v="525"/>
    <d v="2011-10-19T05:00:00"/>
    <s v="Oct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x v="5"/>
    <n v="1552366800"/>
    <n v="1552539600"/>
    <x v="188"/>
    <x v="6"/>
    <x v="188"/>
    <d v="2019-03-14T05:00:00"/>
    <s v="Mar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x v="2"/>
    <n v="1542088800"/>
    <n v="1543816800"/>
    <x v="526"/>
    <x v="0"/>
    <x v="526"/>
    <d v="2018-12-03T06:00:00"/>
    <s v="Dec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x v="1"/>
    <n v="1426395600"/>
    <n v="1427086800"/>
    <x v="527"/>
    <x v="6"/>
    <x v="527"/>
    <d v="2015-03-23T05:00:00"/>
    <s v="Mar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x v="1"/>
    <n v="1321336800"/>
    <n v="1323064800"/>
    <x v="528"/>
    <x v="0"/>
    <x v="528"/>
    <d v="2011-12-05T06:00:00"/>
    <s v="Dec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x v="1"/>
    <n v="1456293600"/>
    <n v="1458277200"/>
    <x v="522"/>
    <x v="10"/>
    <x v="522"/>
    <d v="2016-03-18T05:00:00"/>
    <s v="Mar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x v="1"/>
    <n v="1404968400"/>
    <n v="1405141200"/>
    <x v="529"/>
    <x v="8"/>
    <x v="529"/>
    <d v="2014-07-12T05:00:00"/>
    <s v="Jul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x v="1"/>
    <n v="1279170000"/>
    <n v="1283058000"/>
    <x v="530"/>
    <x v="8"/>
    <x v="530"/>
    <d v="2010-08-29T05:00:00"/>
    <s v="Aug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x v="6"/>
    <n v="1294725600"/>
    <n v="1295762400"/>
    <x v="531"/>
    <x v="2"/>
    <x v="531"/>
    <d v="2011-01-23T06:00:00"/>
    <s v="Jan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x v="1"/>
    <n v="1419055200"/>
    <n v="1419573600"/>
    <x v="515"/>
    <x v="7"/>
    <x v="515"/>
    <d v="2014-12-26T06:00:00"/>
    <s v="Dec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x v="6"/>
    <n v="1434690000"/>
    <n v="1438750800"/>
    <x v="532"/>
    <x v="5"/>
    <x v="532"/>
    <d v="2015-08-05T05:00:00"/>
    <s v="Aug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x v="1"/>
    <n v="1443416400"/>
    <n v="1444798800"/>
    <x v="533"/>
    <x v="3"/>
    <x v="533"/>
    <d v="2015-10-14T05:00:00"/>
    <s v="Oct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x v="1"/>
    <n v="1399006800"/>
    <n v="1399179600"/>
    <x v="409"/>
    <x v="11"/>
    <x v="409"/>
    <d v="2014-05-04T05:00:00"/>
    <s v="May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x v="1"/>
    <n v="1575698400"/>
    <n v="1576562400"/>
    <x v="534"/>
    <x v="7"/>
    <x v="534"/>
    <d v="2019-12-17T06:00:00"/>
    <s v="Dec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x v="1"/>
    <n v="1400562000"/>
    <n v="1400821200"/>
    <x v="53"/>
    <x v="11"/>
    <x v="53"/>
    <d v="2014-05-23T05:00:00"/>
    <s v="May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x v="1"/>
    <n v="1509512400"/>
    <n v="1510984800"/>
    <x v="535"/>
    <x v="0"/>
    <x v="535"/>
    <d v="2017-11-18T06:00:00"/>
    <s v="Nov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x v="1"/>
    <n v="1299823200"/>
    <n v="1302066000"/>
    <x v="536"/>
    <x v="6"/>
    <x v="536"/>
    <d v="2011-04-06T05:00:00"/>
    <s v="Apr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x v="1"/>
    <n v="1322719200"/>
    <n v="1322978400"/>
    <x v="537"/>
    <x v="7"/>
    <x v="537"/>
    <d v="2011-12-04T06:00:00"/>
    <s v="Dec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x v="1"/>
    <n v="1312693200"/>
    <n v="1313730000"/>
    <x v="538"/>
    <x v="1"/>
    <x v="538"/>
    <d v="2011-08-19T05:00:00"/>
    <s v="Aug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x v="1"/>
    <n v="1393394400"/>
    <n v="1394085600"/>
    <x v="539"/>
    <x v="10"/>
    <x v="539"/>
    <d v="2014-03-06T06:00:00"/>
    <s v="Mar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x v="1"/>
    <n v="1304053200"/>
    <n v="1305349200"/>
    <x v="540"/>
    <x v="9"/>
    <x v="540"/>
    <d v="2011-05-14T05:00:00"/>
    <s v="May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x v="1"/>
    <n v="1433912400"/>
    <n v="1434344400"/>
    <x v="505"/>
    <x v="5"/>
    <x v="505"/>
    <d v="2015-06-15T05:00:00"/>
    <s v="Jun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x v="1"/>
    <n v="1329717600"/>
    <n v="1331186400"/>
    <x v="541"/>
    <x v="10"/>
    <x v="541"/>
    <d v="2012-03-08T06:00:00"/>
    <s v="Mar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x v="1"/>
    <n v="1335330000"/>
    <n v="1336539600"/>
    <x v="542"/>
    <x v="9"/>
    <x v="542"/>
    <d v="2012-05-09T05:00:00"/>
    <s v="May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x v="1"/>
    <n v="1268888400"/>
    <n v="1269752400"/>
    <x v="543"/>
    <x v="6"/>
    <x v="543"/>
    <d v="2010-03-28T05:00:00"/>
    <s v="Mar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x v="1"/>
    <n v="1289973600"/>
    <n v="1291615200"/>
    <x v="544"/>
    <x v="0"/>
    <x v="544"/>
    <d v="2010-12-06T06:00:00"/>
    <s v="Dec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x v="0"/>
    <n v="1547877600"/>
    <n v="1552366800"/>
    <x v="35"/>
    <x v="2"/>
    <x v="35"/>
    <d v="2019-03-12T05:00:00"/>
    <s v="Mar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x v="4"/>
    <n v="1269493200"/>
    <n v="1272171600"/>
    <x v="152"/>
    <x v="6"/>
    <x v="152"/>
    <d v="2010-04-25T05:00:00"/>
    <s v="Apr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x v="1"/>
    <n v="1436072400"/>
    <n v="1436677200"/>
    <x v="545"/>
    <x v="8"/>
    <x v="545"/>
    <d v="2015-07-12T05:00:00"/>
    <s v="Jul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x v="2"/>
    <n v="1419141600"/>
    <n v="1420092000"/>
    <x v="546"/>
    <x v="7"/>
    <x v="546"/>
    <d v="2015-01-01T06:00:00"/>
    <s v="Jan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x v="1"/>
    <n v="1279083600"/>
    <n v="1279947600"/>
    <x v="547"/>
    <x v="8"/>
    <x v="547"/>
    <d v="2010-07-24T05:00:00"/>
    <s v="Jul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x v="1"/>
    <n v="1401426000"/>
    <n v="1402203600"/>
    <x v="548"/>
    <x v="11"/>
    <x v="548"/>
    <d v="2014-06-08T05:00:00"/>
    <s v="Jun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x v="1"/>
    <n v="1395810000"/>
    <n v="1396933200"/>
    <x v="549"/>
    <x v="6"/>
    <x v="549"/>
    <d v="2014-04-08T05:00:00"/>
    <s v="Apr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x v="1"/>
    <n v="1467003600"/>
    <n v="1467262800"/>
    <x v="550"/>
    <x v="5"/>
    <x v="550"/>
    <d v="2016-06-30T05:00:00"/>
    <s v="Jun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x v="1"/>
    <n v="1268715600"/>
    <n v="1270530000"/>
    <x v="551"/>
    <x v="6"/>
    <x v="551"/>
    <d v="2010-04-06T05:00:00"/>
    <s v="Apr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x v="1"/>
    <n v="1457157600"/>
    <n v="1457762400"/>
    <x v="552"/>
    <x v="6"/>
    <x v="552"/>
    <d v="2016-03-12T06:00:00"/>
    <s v="Mar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x v="1"/>
    <n v="1573970400"/>
    <n v="1575525600"/>
    <x v="462"/>
    <x v="0"/>
    <x v="462"/>
    <d v="2019-12-05T06:00:00"/>
    <s v="Dec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x v="6"/>
    <n v="1276578000"/>
    <n v="1279083600"/>
    <x v="553"/>
    <x v="5"/>
    <x v="553"/>
    <d v="2010-07-14T05:00:00"/>
    <s v="Jul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x v="3"/>
    <n v="1423720800"/>
    <n v="1424412000"/>
    <x v="554"/>
    <x v="10"/>
    <x v="554"/>
    <d v="2015-02-20T06:00:00"/>
    <s v="Feb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x v="4"/>
    <n v="1375160400"/>
    <n v="1376197200"/>
    <x v="555"/>
    <x v="8"/>
    <x v="555"/>
    <d v="2013-08-11T05:00:00"/>
    <s v="Aug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x v="1"/>
    <n v="1401426000"/>
    <n v="1402894800"/>
    <x v="548"/>
    <x v="11"/>
    <x v="548"/>
    <d v="2014-06-16T05:00:00"/>
    <s v="Jun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x v="1"/>
    <n v="1433480400"/>
    <n v="1434430800"/>
    <x v="62"/>
    <x v="5"/>
    <x v="62"/>
    <d v="2015-06-16T05:00:00"/>
    <s v="Jun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x v="1"/>
    <n v="1555563600"/>
    <n v="1557896400"/>
    <x v="556"/>
    <x v="9"/>
    <x v="556"/>
    <d v="2019-05-15T05:00:00"/>
    <s v="May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x v="1"/>
    <n v="1295676000"/>
    <n v="1297490400"/>
    <x v="557"/>
    <x v="2"/>
    <x v="557"/>
    <d v="2011-02-12T06:00:00"/>
    <s v="Feb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x v="1"/>
    <n v="1443848400"/>
    <n v="1447394400"/>
    <x v="27"/>
    <x v="4"/>
    <x v="27"/>
    <d v="2015-11-13T06:00:00"/>
    <s v="Nov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x v="4"/>
    <n v="1457330400"/>
    <n v="1458277200"/>
    <x v="558"/>
    <x v="6"/>
    <x v="558"/>
    <d v="2016-03-18T05:00:00"/>
    <s v="Mar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x v="1"/>
    <n v="1395550800"/>
    <n v="1395723600"/>
    <x v="559"/>
    <x v="6"/>
    <x v="559"/>
    <d v="2014-03-25T05:00:00"/>
    <s v="Mar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x v="1"/>
    <n v="1551852000"/>
    <n v="1552197600"/>
    <x v="426"/>
    <x v="6"/>
    <x v="426"/>
    <d v="2019-03-10T06:00:00"/>
    <s v="Mar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x v="1"/>
    <n v="1547618400"/>
    <n v="1549087200"/>
    <x v="560"/>
    <x v="2"/>
    <x v="560"/>
    <d v="2019-02-02T06:00:00"/>
    <s v="Feb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x v="1"/>
    <n v="1355637600"/>
    <n v="1356847200"/>
    <x v="561"/>
    <x v="7"/>
    <x v="561"/>
    <d v="2012-12-30T06:00:00"/>
    <s v="Dec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x v="1"/>
    <n v="1374728400"/>
    <n v="1375765200"/>
    <x v="562"/>
    <x v="8"/>
    <x v="562"/>
    <d v="2013-08-06T05:00:00"/>
    <s v="Aug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x v="1"/>
    <n v="1287810000"/>
    <n v="1289800800"/>
    <x v="563"/>
    <x v="4"/>
    <x v="563"/>
    <d v="2010-11-15T06:00:00"/>
    <s v="Nov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x v="0"/>
    <n v="1503723600"/>
    <n v="1504501200"/>
    <x v="564"/>
    <x v="1"/>
    <x v="564"/>
    <d v="2017-09-04T05:00:00"/>
    <s v="Sep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x v="1"/>
    <n v="1484114400"/>
    <n v="1485669600"/>
    <x v="565"/>
    <x v="2"/>
    <x v="565"/>
    <d v="2017-01-29T06:00:00"/>
    <s v="Jan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x v="6"/>
    <n v="1461906000"/>
    <n v="1462770000"/>
    <x v="566"/>
    <x v="9"/>
    <x v="566"/>
    <d v="2016-05-09T05:00:00"/>
    <s v="May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x v="4"/>
    <n v="1379653200"/>
    <n v="1379739600"/>
    <x v="567"/>
    <x v="3"/>
    <x v="567"/>
    <d v="2013-09-21T05:00:00"/>
    <s v="Sep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x v="1"/>
    <n v="1401858000"/>
    <n v="1402722000"/>
    <x v="568"/>
    <x v="5"/>
    <x v="568"/>
    <d v="2014-06-14T05:00:00"/>
    <s v="Jun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x v="1"/>
    <n v="1367470800"/>
    <n v="1369285200"/>
    <x v="569"/>
    <x v="11"/>
    <x v="569"/>
    <d v="2013-05-23T05:00:00"/>
    <s v="May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x v="1"/>
    <n v="1304658000"/>
    <n v="1304744400"/>
    <x v="570"/>
    <x v="11"/>
    <x v="570"/>
    <d v="2011-05-07T05:00:00"/>
    <s v="May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x v="2"/>
    <n v="1467954000"/>
    <n v="1468299600"/>
    <x v="571"/>
    <x v="8"/>
    <x v="571"/>
    <d v="2016-07-12T05:00:00"/>
    <s v="Jul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x v="1"/>
    <n v="1473742800"/>
    <n v="1474174800"/>
    <x v="572"/>
    <x v="3"/>
    <x v="572"/>
    <d v="2016-09-18T05:00:00"/>
    <s v="Sep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x v="1"/>
    <n v="1523768400"/>
    <n v="1526014800"/>
    <x v="573"/>
    <x v="9"/>
    <x v="573"/>
    <d v="2018-05-11T05:00:00"/>
    <s v="May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x v="4"/>
    <n v="1437022800"/>
    <n v="1437454800"/>
    <x v="574"/>
    <x v="8"/>
    <x v="574"/>
    <d v="2015-07-21T05:00:00"/>
    <s v="Jul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x v="1"/>
    <n v="1422165600"/>
    <n v="1422684000"/>
    <x v="511"/>
    <x v="2"/>
    <x v="511"/>
    <d v="2015-01-31T06:00:00"/>
    <s v="Jan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x v="1"/>
    <n v="1580104800"/>
    <n v="1581314400"/>
    <x v="575"/>
    <x v="2"/>
    <x v="575"/>
    <d v="2020-02-10T06:00:00"/>
    <s v="Feb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x v="1"/>
    <n v="1285650000"/>
    <n v="1286427600"/>
    <x v="576"/>
    <x v="3"/>
    <x v="576"/>
    <d v="2010-10-07T05:00:00"/>
    <s v="Oct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x v="4"/>
    <n v="1276664400"/>
    <n v="1278738000"/>
    <x v="577"/>
    <x v="5"/>
    <x v="577"/>
    <d v="2010-07-10T05:00:00"/>
    <s v="Jul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x v="1"/>
    <n v="1286168400"/>
    <n v="1286427600"/>
    <x v="578"/>
    <x v="4"/>
    <x v="578"/>
    <d v="2010-10-07T05:00:00"/>
    <s v="Oct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x v="1"/>
    <n v="1467781200"/>
    <n v="1467954000"/>
    <x v="579"/>
    <x v="8"/>
    <x v="579"/>
    <d v="2016-07-08T05:00:00"/>
    <s v="Jul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x v="1"/>
    <n v="1556686800"/>
    <n v="1557637200"/>
    <x v="580"/>
    <x v="11"/>
    <x v="580"/>
    <d v="2019-05-12T05:00:00"/>
    <s v="May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x v="1"/>
    <n v="1553576400"/>
    <n v="1553922000"/>
    <x v="581"/>
    <x v="6"/>
    <x v="581"/>
    <d v="2019-03-30T05:00:00"/>
    <s v="Mar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x v="1"/>
    <n v="1414904400"/>
    <n v="1416463200"/>
    <x v="582"/>
    <x v="0"/>
    <x v="582"/>
    <d v="2014-11-20T06:00:00"/>
    <s v="Nov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x v="1"/>
    <n v="1446876000"/>
    <n v="1447221600"/>
    <x v="336"/>
    <x v="0"/>
    <x v="336"/>
    <d v="2015-11-11T06:00:00"/>
    <s v="Nov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x v="1"/>
    <n v="1490418000"/>
    <n v="1491627600"/>
    <x v="583"/>
    <x v="6"/>
    <x v="583"/>
    <d v="2017-04-08T05:00:00"/>
    <s v="Apr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x v="1"/>
    <n v="1360389600"/>
    <n v="1363150800"/>
    <x v="584"/>
    <x v="10"/>
    <x v="584"/>
    <d v="2013-03-13T05:00:00"/>
    <s v="Mar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x v="3"/>
    <n v="1326866400"/>
    <n v="1330754400"/>
    <x v="585"/>
    <x v="2"/>
    <x v="585"/>
    <d v="2012-03-03T06:00:00"/>
    <s v="Mar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x v="1"/>
    <n v="1479103200"/>
    <n v="1479794400"/>
    <x v="586"/>
    <x v="0"/>
    <x v="586"/>
    <d v="2016-11-22T06:00:00"/>
    <s v="Nov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x v="1"/>
    <n v="1280206800"/>
    <n v="1281243600"/>
    <x v="587"/>
    <x v="8"/>
    <x v="587"/>
    <d v="2010-08-08T05:00:00"/>
    <s v="Aug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x v="1"/>
    <n v="1532754000"/>
    <n v="1532754000"/>
    <x v="588"/>
    <x v="8"/>
    <x v="588"/>
    <d v="2018-07-28T05:00:00"/>
    <s v="Jul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x v="1"/>
    <n v="1453096800"/>
    <n v="1453356000"/>
    <x v="589"/>
    <x v="2"/>
    <x v="589"/>
    <d v="2016-01-21T06:00:00"/>
    <s v="Jan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x v="5"/>
    <n v="1487570400"/>
    <n v="1489986000"/>
    <x v="590"/>
    <x v="10"/>
    <x v="590"/>
    <d v="2017-03-20T05:00:00"/>
    <s v="Mar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x v="0"/>
    <n v="1545026400"/>
    <n v="1545804000"/>
    <x v="591"/>
    <x v="7"/>
    <x v="591"/>
    <d v="2018-12-26T06:00:00"/>
    <s v="Dec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x v="1"/>
    <n v="1488348000"/>
    <n v="1489899600"/>
    <x v="592"/>
    <x v="6"/>
    <x v="592"/>
    <d v="2017-03-19T05:00:00"/>
    <s v="Mar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x v="0"/>
    <n v="1545112800"/>
    <n v="1546495200"/>
    <x v="593"/>
    <x v="7"/>
    <x v="593"/>
    <d v="2019-01-03T06:00:00"/>
    <s v="Jan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x v="1"/>
    <n v="1537938000"/>
    <n v="1539752400"/>
    <x v="594"/>
    <x v="3"/>
    <x v="594"/>
    <d v="2018-10-17T05:00:00"/>
    <s v="Oct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x v="1"/>
    <n v="1363150800"/>
    <n v="1364101200"/>
    <x v="595"/>
    <x v="6"/>
    <x v="595"/>
    <d v="2013-03-24T05:00:00"/>
    <s v="Mar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x v="1"/>
    <n v="1523250000"/>
    <n v="1525323600"/>
    <x v="596"/>
    <x v="9"/>
    <x v="596"/>
    <d v="2018-05-03T05:00:00"/>
    <s v="May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x v="1"/>
    <n v="1499317200"/>
    <n v="1500872400"/>
    <x v="597"/>
    <x v="8"/>
    <x v="597"/>
    <d v="2017-07-24T05:00:00"/>
    <s v="Jul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x v="5"/>
    <n v="1287550800"/>
    <n v="1288501200"/>
    <x v="598"/>
    <x v="4"/>
    <x v="598"/>
    <d v="2010-10-31T05:00:00"/>
    <s v="Oct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x v="1"/>
    <n v="1404795600"/>
    <n v="1407128400"/>
    <x v="599"/>
    <x v="8"/>
    <x v="599"/>
    <d v="2014-08-04T05:00:00"/>
    <s v="Aug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x v="6"/>
    <n v="1393048800"/>
    <n v="1394344800"/>
    <x v="600"/>
    <x v="10"/>
    <x v="600"/>
    <d v="2014-03-09T06:00:00"/>
    <s v="Mar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x v="1"/>
    <n v="1470373200"/>
    <n v="1474088400"/>
    <x v="601"/>
    <x v="1"/>
    <x v="601"/>
    <d v="2016-09-17T05:00:00"/>
    <s v="Sep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x v="1"/>
    <n v="1460091600"/>
    <n v="1460264400"/>
    <x v="602"/>
    <x v="9"/>
    <x v="602"/>
    <d v="2016-04-10T05:00:00"/>
    <s v="Apr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x v="1"/>
    <n v="1440392400"/>
    <n v="1440824400"/>
    <x v="335"/>
    <x v="1"/>
    <x v="335"/>
    <d v="2015-08-29T05:00:00"/>
    <s v="Aug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x v="1"/>
    <n v="1488434400"/>
    <n v="1489554000"/>
    <x v="603"/>
    <x v="6"/>
    <x v="603"/>
    <d v="2017-03-15T05:00:00"/>
    <s v="Mar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x v="2"/>
    <n v="1514440800"/>
    <n v="1514872800"/>
    <x v="604"/>
    <x v="7"/>
    <x v="604"/>
    <d v="2018-01-02T06:00:00"/>
    <s v="Jan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x v="1"/>
    <n v="1514354400"/>
    <n v="1515736800"/>
    <x v="605"/>
    <x v="7"/>
    <x v="605"/>
    <d v="2018-01-12T06:00:00"/>
    <s v="Jan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x v="1"/>
    <n v="1440910800"/>
    <n v="1442898000"/>
    <x v="606"/>
    <x v="1"/>
    <x v="606"/>
    <d v="2015-09-22T05:00:00"/>
    <s v="Sep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x v="4"/>
    <n v="1296108000"/>
    <n v="1296194400"/>
    <x v="65"/>
    <x v="2"/>
    <x v="65"/>
    <d v="2011-01-28T06:00:00"/>
    <s v="Jan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x v="1"/>
    <n v="1440133200"/>
    <n v="1440910800"/>
    <x v="607"/>
    <x v="1"/>
    <x v="607"/>
    <d v="2015-08-30T05:00:00"/>
    <s v="Aug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x v="3"/>
    <n v="1332910800"/>
    <n v="1335502800"/>
    <x v="608"/>
    <x v="6"/>
    <x v="608"/>
    <d v="2012-04-27T05:00:00"/>
    <s v="Apr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x v="1"/>
    <n v="1544335200"/>
    <n v="1544680800"/>
    <x v="609"/>
    <x v="7"/>
    <x v="609"/>
    <d v="2018-12-13T06:00:00"/>
    <s v="Dec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x v="1"/>
    <n v="1286427600"/>
    <n v="1288414800"/>
    <x v="610"/>
    <x v="4"/>
    <x v="610"/>
    <d v="2010-10-30T05:00:00"/>
    <s v="Oct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x v="1"/>
    <n v="1329717600"/>
    <n v="1330581600"/>
    <x v="541"/>
    <x v="10"/>
    <x v="541"/>
    <d v="2012-03-01T06:00:00"/>
    <s v="Mar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x v="1"/>
    <n v="1310187600"/>
    <n v="1311397200"/>
    <x v="611"/>
    <x v="8"/>
    <x v="611"/>
    <d v="2011-07-23T05:00:00"/>
    <s v="Jul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x v="1"/>
    <n v="1377838800"/>
    <n v="1378357200"/>
    <x v="612"/>
    <x v="1"/>
    <x v="612"/>
    <d v="2013-09-05T05:00:00"/>
    <s v="Sep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x v="1"/>
    <n v="1410325200"/>
    <n v="1411102800"/>
    <x v="613"/>
    <x v="3"/>
    <x v="613"/>
    <d v="2014-09-19T05:00:00"/>
    <s v="Sep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x v="1"/>
    <n v="1343797200"/>
    <n v="1344834000"/>
    <x v="614"/>
    <x v="1"/>
    <x v="614"/>
    <d v="2012-08-13T05:00:00"/>
    <s v="Aug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x v="6"/>
    <n v="1498453200"/>
    <n v="1499230800"/>
    <x v="615"/>
    <x v="5"/>
    <x v="615"/>
    <d v="2017-07-05T05:00:00"/>
    <s v="Jul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x v="1"/>
    <n v="1456380000"/>
    <n v="1457416800"/>
    <x v="90"/>
    <x v="10"/>
    <x v="90"/>
    <d v="2016-03-08T06:00:00"/>
    <s v="Mar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x v="1"/>
    <n v="1280552400"/>
    <n v="1280898000"/>
    <x v="616"/>
    <x v="8"/>
    <x v="616"/>
    <d v="2010-08-04T05:00:00"/>
    <s v="Aug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x v="2"/>
    <n v="1521608400"/>
    <n v="1522472400"/>
    <x v="617"/>
    <x v="6"/>
    <x v="617"/>
    <d v="2018-03-31T05:00:00"/>
    <s v="Mar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x v="6"/>
    <n v="1460696400"/>
    <n v="1462510800"/>
    <x v="618"/>
    <x v="9"/>
    <x v="618"/>
    <d v="2016-05-06T05:00:00"/>
    <s v="May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x v="1"/>
    <n v="1313730000"/>
    <n v="1317790800"/>
    <x v="619"/>
    <x v="1"/>
    <x v="619"/>
    <d v="2011-10-05T05:00:00"/>
    <s v="Oct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x v="1"/>
    <n v="1568178000"/>
    <n v="1568782800"/>
    <x v="620"/>
    <x v="3"/>
    <x v="620"/>
    <d v="2019-09-18T05:00:00"/>
    <s v="Sep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x v="1"/>
    <n v="1348635600"/>
    <n v="1349413200"/>
    <x v="621"/>
    <x v="3"/>
    <x v="621"/>
    <d v="2012-10-05T05:00:00"/>
    <s v="Oct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x v="1"/>
    <n v="1468126800"/>
    <n v="1472446800"/>
    <x v="622"/>
    <x v="8"/>
    <x v="622"/>
    <d v="2016-08-29T05:00:00"/>
    <s v="Aug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x v="1"/>
    <n v="1547877600"/>
    <n v="1548050400"/>
    <x v="35"/>
    <x v="2"/>
    <x v="35"/>
    <d v="2019-01-21T06:00:00"/>
    <s v="Jan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x v="1"/>
    <n v="1571374800"/>
    <n v="1571806800"/>
    <x v="623"/>
    <x v="4"/>
    <x v="623"/>
    <d v="2019-10-23T05:00:00"/>
    <s v="Oct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x v="1"/>
    <n v="1576303200"/>
    <n v="1576476000"/>
    <x v="624"/>
    <x v="7"/>
    <x v="624"/>
    <d v="2019-12-16T06:00:00"/>
    <s v="Dec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x v="1"/>
    <n v="1324447200"/>
    <n v="1324965600"/>
    <x v="625"/>
    <x v="7"/>
    <x v="625"/>
    <d v="2011-12-27T06:00:00"/>
    <s v="Dec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x v="1"/>
    <n v="1386741600"/>
    <n v="1387519200"/>
    <x v="626"/>
    <x v="7"/>
    <x v="626"/>
    <d v="2013-12-20T06:00:00"/>
    <s v="Dec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x v="1"/>
    <n v="1537074000"/>
    <n v="1537246800"/>
    <x v="627"/>
    <x v="3"/>
    <x v="627"/>
    <d v="2018-09-18T05:00:00"/>
    <s v="Sep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x v="0"/>
    <n v="1277787600"/>
    <n v="1279515600"/>
    <x v="628"/>
    <x v="5"/>
    <x v="628"/>
    <d v="2010-07-19T05:00:00"/>
    <s v="Jul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x v="0"/>
    <n v="1440306000"/>
    <n v="1442379600"/>
    <x v="629"/>
    <x v="1"/>
    <x v="629"/>
    <d v="2015-09-16T05:00:00"/>
    <s v="Sep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x v="1"/>
    <n v="1522126800"/>
    <n v="1523077200"/>
    <x v="630"/>
    <x v="6"/>
    <x v="630"/>
    <d v="2018-04-07T05:00:00"/>
    <s v="Apr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x v="1"/>
    <n v="1489298400"/>
    <n v="1489554000"/>
    <x v="631"/>
    <x v="6"/>
    <x v="631"/>
    <d v="2017-03-15T05:00:00"/>
    <s v="Mar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x v="1"/>
    <n v="1547100000"/>
    <n v="1548482400"/>
    <x v="632"/>
    <x v="2"/>
    <x v="632"/>
    <d v="2019-01-26T06:00:00"/>
    <s v="Jan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x v="1"/>
    <n v="1383022800"/>
    <n v="1384063200"/>
    <x v="633"/>
    <x v="4"/>
    <x v="633"/>
    <d v="2013-11-10T06:00:00"/>
    <s v="Nov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x v="1"/>
    <n v="1322373600"/>
    <n v="1322892000"/>
    <x v="634"/>
    <x v="0"/>
    <x v="634"/>
    <d v="2011-12-03T06:00:00"/>
    <s v="Dec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x v="1"/>
    <n v="1349240400"/>
    <n v="1350709200"/>
    <x v="635"/>
    <x v="4"/>
    <x v="635"/>
    <d v="2012-10-20T05:00:00"/>
    <s v="Oct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x v="4"/>
    <n v="1562648400"/>
    <n v="1564203600"/>
    <x v="636"/>
    <x v="8"/>
    <x v="636"/>
    <d v="2019-07-27T05:00:00"/>
    <s v="Jul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x v="1"/>
    <n v="1508216400"/>
    <n v="1509685200"/>
    <x v="637"/>
    <x v="4"/>
    <x v="637"/>
    <d v="2017-11-03T05:00:00"/>
    <s v="Nov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x v="1"/>
    <n v="1511762400"/>
    <n v="1514959200"/>
    <x v="638"/>
    <x v="0"/>
    <x v="638"/>
    <d v="2018-01-03T06:00:00"/>
    <s v="Jan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x v="6"/>
    <n v="1447480800"/>
    <n v="1448863200"/>
    <x v="639"/>
    <x v="0"/>
    <x v="639"/>
    <d v="2015-11-30T06:00:00"/>
    <s v="Nov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x v="1"/>
    <n v="1429506000"/>
    <n v="1429592400"/>
    <x v="640"/>
    <x v="9"/>
    <x v="640"/>
    <d v="2015-04-21T05:00:00"/>
    <s v="Apr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x v="1"/>
    <n v="1522472400"/>
    <n v="1522645200"/>
    <x v="641"/>
    <x v="6"/>
    <x v="641"/>
    <d v="2018-04-02T05:00:00"/>
    <s v="Apr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x v="0"/>
    <n v="1322114400"/>
    <n v="1323324000"/>
    <x v="642"/>
    <x v="0"/>
    <x v="642"/>
    <d v="2011-12-08T06:00:00"/>
    <s v="Dec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x v="1"/>
    <n v="1561438800"/>
    <n v="1561525200"/>
    <x v="230"/>
    <x v="5"/>
    <x v="230"/>
    <d v="2019-06-26T05:00:00"/>
    <s v="Jun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x v="1"/>
    <n v="1264399200"/>
    <n v="1265695200"/>
    <x v="67"/>
    <x v="2"/>
    <x v="67"/>
    <d v="2010-02-09T06:00:00"/>
    <s v="Feb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x v="1"/>
    <n v="1301202000"/>
    <n v="1301806800"/>
    <x v="643"/>
    <x v="6"/>
    <x v="643"/>
    <d v="2011-04-03T05:00:00"/>
    <s v="Apr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x v="1"/>
    <n v="1374469200"/>
    <n v="1374901200"/>
    <x v="644"/>
    <x v="8"/>
    <x v="644"/>
    <d v="2013-07-27T05:00:00"/>
    <s v="Jul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x v="1"/>
    <n v="1334984400"/>
    <n v="1336453200"/>
    <x v="645"/>
    <x v="9"/>
    <x v="645"/>
    <d v="2012-05-08T05:00:00"/>
    <s v="May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x v="1"/>
    <n v="1467608400"/>
    <n v="1468904400"/>
    <x v="646"/>
    <x v="8"/>
    <x v="646"/>
    <d v="2016-07-19T05:00:00"/>
    <s v="Jul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x v="4"/>
    <n v="1386741600"/>
    <n v="1387087200"/>
    <x v="626"/>
    <x v="7"/>
    <x v="626"/>
    <d v="2013-12-15T06:00:00"/>
    <s v="Dec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x v="2"/>
    <n v="1546754400"/>
    <n v="1547445600"/>
    <x v="647"/>
    <x v="2"/>
    <x v="647"/>
    <d v="2019-01-14T06:00:00"/>
    <s v="Jan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x v="1"/>
    <n v="1544248800"/>
    <n v="1547359200"/>
    <x v="159"/>
    <x v="7"/>
    <x v="159"/>
    <d v="2019-01-13T06:00:00"/>
    <s v="Jan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x v="5"/>
    <n v="1495429200"/>
    <n v="1496293200"/>
    <x v="648"/>
    <x v="11"/>
    <x v="648"/>
    <d v="2017-06-01T05:00:00"/>
    <s v="Jun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x v="6"/>
    <n v="1334811600"/>
    <n v="1335416400"/>
    <x v="267"/>
    <x v="9"/>
    <x v="267"/>
    <d v="2012-04-26T05:00:00"/>
    <s v="Apr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x v="1"/>
    <n v="1531544400"/>
    <n v="1532149200"/>
    <x v="649"/>
    <x v="8"/>
    <x v="649"/>
    <d v="2018-07-21T05:00:00"/>
    <s v="Jul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x v="6"/>
    <n v="1453615200"/>
    <n v="1453788000"/>
    <x v="248"/>
    <x v="2"/>
    <x v="248"/>
    <d v="2016-01-26T06:00:00"/>
    <s v="Jan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x v="1"/>
    <n v="1467954000"/>
    <n v="1471496400"/>
    <x v="571"/>
    <x v="8"/>
    <x v="571"/>
    <d v="2016-08-18T05:00:00"/>
    <s v="Aug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x v="1"/>
    <n v="1471842000"/>
    <n v="1472878800"/>
    <x v="650"/>
    <x v="1"/>
    <x v="650"/>
    <d v="2016-09-03T05:00:00"/>
    <s v="Sep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x v="1"/>
    <n v="1408424400"/>
    <n v="1408510800"/>
    <x v="1"/>
    <x v="1"/>
    <x v="1"/>
    <d v="2014-08-20T05:00:00"/>
    <s v="Aug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x v="1"/>
    <n v="1281157200"/>
    <n v="1281589200"/>
    <x v="651"/>
    <x v="1"/>
    <x v="651"/>
    <d v="2010-08-12T05:00:00"/>
    <s v="Aug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x v="1"/>
    <n v="1373432400"/>
    <n v="1375851600"/>
    <x v="652"/>
    <x v="8"/>
    <x v="652"/>
    <d v="2013-08-07T05:00:00"/>
    <s v="Aug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x v="1"/>
    <n v="1313989200"/>
    <n v="1315803600"/>
    <x v="653"/>
    <x v="1"/>
    <x v="653"/>
    <d v="2011-09-12T05:00:00"/>
    <s v="Sep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x v="1"/>
    <n v="1371445200"/>
    <n v="1373691600"/>
    <x v="654"/>
    <x v="5"/>
    <x v="654"/>
    <d v="2013-07-13T05:00:00"/>
    <s v="Jul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x v="1"/>
    <n v="1338267600"/>
    <n v="1339218000"/>
    <x v="655"/>
    <x v="11"/>
    <x v="655"/>
    <d v="2012-06-09T05:00:00"/>
    <s v="Jun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x v="3"/>
    <n v="1519192800"/>
    <n v="1520402400"/>
    <x v="656"/>
    <x v="10"/>
    <x v="656"/>
    <d v="2018-03-07T06:00:00"/>
    <s v="Mar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x v="1"/>
    <n v="1522818000"/>
    <n v="1523336400"/>
    <x v="657"/>
    <x v="9"/>
    <x v="657"/>
    <d v="2018-04-10T05:00:00"/>
    <s v="Apr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x v="1"/>
    <n v="1509948000"/>
    <n v="1512280800"/>
    <x v="265"/>
    <x v="0"/>
    <x v="265"/>
    <d v="2017-12-03T06:00:00"/>
    <s v="Dec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x v="2"/>
    <n v="1456898400"/>
    <n v="1458709200"/>
    <x v="658"/>
    <x v="6"/>
    <x v="658"/>
    <d v="2016-03-23T05:00:00"/>
    <s v="Mar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x v="4"/>
    <n v="1413954000"/>
    <n v="1414126800"/>
    <x v="659"/>
    <x v="4"/>
    <x v="659"/>
    <d v="2014-10-24T05:00:00"/>
    <s v="Oct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x v="1"/>
    <n v="1416031200"/>
    <n v="1416204000"/>
    <x v="660"/>
    <x v="0"/>
    <x v="660"/>
    <d v="2014-11-17T06:00:00"/>
    <s v="Nov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x v="1"/>
    <n v="1287982800"/>
    <n v="1288501200"/>
    <x v="661"/>
    <x v="4"/>
    <x v="661"/>
    <d v="2010-10-31T05:00:00"/>
    <s v="Oct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x v="1"/>
    <n v="1547964000"/>
    <n v="1552971600"/>
    <x v="4"/>
    <x v="2"/>
    <x v="4"/>
    <d v="2019-03-19T05:00:00"/>
    <s v="Mar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x v="1"/>
    <n v="1464152400"/>
    <n v="1465102800"/>
    <x v="662"/>
    <x v="11"/>
    <x v="662"/>
    <d v="2016-06-05T05:00:00"/>
    <s v="Jun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x v="1"/>
    <n v="1359957600"/>
    <n v="1360130400"/>
    <x v="663"/>
    <x v="10"/>
    <x v="663"/>
    <d v="2013-02-06T06:00:00"/>
    <s v="Feb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x v="0"/>
    <n v="1432357200"/>
    <n v="1432875600"/>
    <x v="664"/>
    <x v="11"/>
    <x v="664"/>
    <d v="2015-05-29T05:00:00"/>
    <s v="May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x v="1"/>
    <n v="1500786000"/>
    <n v="1500872400"/>
    <x v="665"/>
    <x v="8"/>
    <x v="665"/>
    <d v="2017-07-24T05:00:00"/>
    <s v="Jul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x v="1"/>
    <n v="1490158800"/>
    <n v="1492146000"/>
    <x v="666"/>
    <x v="6"/>
    <x v="666"/>
    <d v="2017-04-14T05:00:00"/>
    <s v="Apr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x v="1"/>
    <n v="1406178000"/>
    <n v="1407301200"/>
    <x v="43"/>
    <x v="8"/>
    <x v="43"/>
    <d v="2014-08-06T05:00:00"/>
    <s v="Aug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x v="1"/>
    <n v="1485583200"/>
    <n v="1486620000"/>
    <x v="667"/>
    <x v="2"/>
    <x v="667"/>
    <d v="2017-02-09T06:00:00"/>
    <s v="Feb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x v="1"/>
    <n v="1459314000"/>
    <n v="1459918800"/>
    <x v="668"/>
    <x v="6"/>
    <x v="668"/>
    <d v="2016-04-06T05:00:00"/>
    <s v="Apr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x v="1"/>
    <n v="1424412000"/>
    <n v="1424757600"/>
    <x v="669"/>
    <x v="10"/>
    <x v="669"/>
    <d v="2015-02-24T06:00:00"/>
    <s v="Feb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x v="1"/>
    <n v="1478844000"/>
    <n v="1479880800"/>
    <x v="670"/>
    <x v="0"/>
    <x v="670"/>
    <d v="2016-11-23T06:00:00"/>
    <s v="Nov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x v="1"/>
    <n v="1416117600"/>
    <n v="1418018400"/>
    <x v="671"/>
    <x v="0"/>
    <x v="671"/>
    <d v="2014-12-08T06:00:00"/>
    <s v="Dec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x v="1"/>
    <n v="1340946000"/>
    <n v="1341032400"/>
    <x v="672"/>
    <x v="5"/>
    <x v="672"/>
    <d v="2012-06-30T05:00:00"/>
    <s v="Jun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x v="1"/>
    <n v="1486101600"/>
    <n v="1486360800"/>
    <x v="673"/>
    <x v="10"/>
    <x v="673"/>
    <d v="2017-02-06T06:00:00"/>
    <s v="Feb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x v="1"/>
    <n v="1274590800"/>
    <n v="1274677200"/>
    <x v="674"/>
    <x v="11"/>
    <x v="674"/>
    <d v="2010-05-24T05:00:00"/>
    <s v="May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x v="1"/>
    <n v="1263880800"/>
    <n v="1267509600"/>
    <x v="675"/>
    <x v="2"/>
    <x v="675"/>
    <d v="2010-03-02T06:00:00"/>
    <s v="Mar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x v="1"/>
    <n v="1445403600"/>
    <n v="1445922000"/>
    <x v="676"/>
    <x v="4"/>
    <x v="676"/>
    <d v="2015-10-27T05:00:00"/>
    <s v="Oct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x v="1"/>
    <n v="1533877200"/>
    <n v="1534050000"/>
    <x v="342"/>
    <x v="1"/>
    <x v="342"/>
    <d v="2018-08-12T05:00:00"/>
    <s v="Aug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x v="1"/>
    <n v="1275195600"/>
    <n v="1277528400"/>
    <x v="677"/>
    <x v="11"/>
    <x v="677"/>
    <d v="2010-06-26T05:00:00"/>
    <s v="Jun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x v="1"/>
    <n v="1318136400"/>
    <n v="1318568400"/>
    <x v="678"/>
    <x v="4"/>
    <x v="678"/>
    <d v="2011-10-14T05:00:00"/>
    <s v="Oct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x v="1"/>
    <n v="1283403600"/>
    <n v="1284354000"/>
    <x v="679"/>
    <x v="3"/>
    <x v="679"/>
    <d v="2010-09-13T05:00:00"/>
    <s v="Sep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x v="1"/>
    <n v="1267423200"/>
    <n v="1269579600"/>
    <x v="680"/>
    <x v="6"/>
    <x v="680"/>
    <d v="2010-03-26T05:00:00"/>
    <s v="Mar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x v="6"/>
    <n v="1412744400"/>
    <n v="1413781200"/>
    <x v="681"/>
    <x v="4"/>
    <x v="681"/>
    <d v="2014-10-20T05:00:00"/>
    <s v="Oct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x v="4"/>
    <n v="1277960400"/>
    <n v="1280120400"/>
    <x v="682"/>
    <x v="8"/>
    <x v="682"/>
    <d v="2010-07-26T05:00:00"/>
    <s v="Jul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x v="1"/>
    <n v="1458190800"/>
    <n v="1459486800"/>
    <x v="683"/>
    <x v="6"/>
    <x v="683"/>
    <d v="2016-04-01T05:00:00"/>
    <s v="Apr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x v="1"/>
    <n v="1280984400"/>
    <n v="1282539600"/>
    <x v="684"/>
    <x v="1"/>
    <x v="684"/>
    <d v="2010-08-23T05:00:00"/>
    <s v="Aug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x v="1"/>
    <n v="1274590800"/>
    <n v="1275886800"/>
    <x v="674"/>
    <x v="11"/>
    <x v="674"/>
    <d v="2010-06-07T05:00:00"/>
    <s v="Jun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x v="1"/>
    <n v="1351400400"/>
    <n v="1355983200"/>
    <x v="685"/>
    <x v="4"/>
    <x v="685"/>
    <d v="2012-12-20T06:00:00"/>
    <s v="Dec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x v="3"/>
    <n v="1514354400"/>
    <n v="1515391200"/>
    <x v="605"/>
    <x v="7"/>
    <x v="605"/>
    <d v="2018-01-08T06:00:00"/>
    <s v="Jan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x v="1"/>
    <n v="1421733600"/>
    <n v="1422252000"/>
    <x v="686"/>
    <x v="2"/>
    <x v="686"/>
    <d v="2015-01-26T06:00:00"/>
    <s v="Jan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x v="1"/>
    <n v="1305176400"/>
    <n v="1305522000"/>
    <x v="687"/>
    <x v="11"/>
    <x v="687"/>
    <d v="2011-05-16T05:00:00"/>
    <s v="May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x v="0"/>
    <n v="1414126800"/>
    <n v="1414904400"/>
    <x v="688"/>
    <x v="4"/>
    <x v="688"/>
    <d v="2014-11-02T05:00:00"/>
    <s v="Nov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x v="1"/>
    <n v="1517810400"/>
    <n v="1520402400"/>
    <x v="689"/>
    <x v="10"/>
    <x v="689"/>
    <d v="2018-03-07T06:00:00"/>
    <s v="Mar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x v="6"/>
    <n v="1564635600"/>
    <n v="1567141200"/>
    <x v="690"/>
    <x v="1"/>
    <x v="690"/>
    <d v="2019-08-30T05:00:00"/>
    <s v="Aug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x v="1"/>
    <n v="1500699600"/>
    <n v="1501131600"/>
    <x v="691"/>
    <x v="8"/>
    <x v="691"/>
    <d v="2017-07-27T05:00:00"/>
    <s v="Jul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x v="2"/>
    <n v="1354082400"/>
    <n v="1355032800"/>
    <x v="692"/>
    <x v="0"/>
    <x v="692"/>
    <d v="2012-12-09T06:00:00"/>
    <s v="Dec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x v="1"/>
    <n v="1336453200"/>
    <n v="1339477200"/>
    <x v="693"/>
    <x v="11"/>
    <x v="693"/>
    <d v="2012-06-12T05:00:00"/>
    <s v="Jun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x v="1"/>
    <n v="1305262800"/>
    <n v="1305954000"/>
    <x v="694"/>
    <x v="11"/>
    <x v="694"/>
    <d v="2011-05-21T05:00:00"/>
    <s v="May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x v="1"/>
    <n v="1492232400"/>
    <n v="1494392400"/>
    <x v="695"/>
    <x v="9"/>
    <x v="695"/>
    <d v="2017-05-10T05:00:00"/>
    <s v="May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x v="2"/>
    <n v="1537333200"/>
    <n v="1537419600"/>
    <x v="123"/>
    <x v="3"/>
    <x v="123"/>
    <d v="2018-09-20T05:00:00"/>
    <s v="Sep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x v="1"/>
    <n v="1444107600"/>
    <n v="1447999200"/>
    <x v="696"/>
    <x v="4"/>
    <x v="696"/>
    <d v="2015-11-20T06:00:00"/>
    <s v="Nov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x v="1"/>
    <n v="1386741600"/>
    <n v="1388037600"/>
    <x v="626"/>
    <x v="7"/>
    <x v="626"/>
    <d v="2013-12-26T06:00:00"/>
    <s v="Dec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x v="1"/>
    <n v="1376542800"/>
    <n v="1378789200"/>
    <x v="697"/>
    <x v="1"/>
    <x v="697"/>
    <d v="2013-09-10T05:00:00"/>
    <s v="Sep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x v="6"/>
    <n v="1397451600"/>
    <n v="1398056400"/>
    <x v="698"/>
    <x v="9"/>
    <x v="698"/>
    <d v="2014-04-21T05:00:00"/>
    <s v="Apr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x v="1"/>
    <n v="1548482400"/>
    <n v="1550815200"/>
    <x v="699"/>
    <x v="2"/>
    <x v="699"/>
    <d v="2019-02-22T06:00:00"/>
    <s v="Feb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x v="1"/>
    <n v="1549692000"/>
    <n v="1550037600"/>
    <x v="700"/>
    <x v="10"/>
    <x v="700"/>
    <d v="2019-02-13T06:00:00"/>
    <s v="Feb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x v="1"/>
    <n v="1492059600"/>
    <n v="1492923600"/>
    <x v="701"/>
    <x v="9"/>
    <x v="701"/>
    <d v="2017-04-23T05:00:00"/>
    <s v="Apr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x v="6"/>
    <n v="1463979600"/>
    <n v="1467522000"/>
    <x v="702"/>
    <x v="11"/>
    <x v="702"/>
    <d v="2016-07-03T05:00:00"/>
    <s v="Jul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x v="1"/>
    <n v="1415253600"/>
    <n v="1416117600"/>
    <x v="703"/>
    <x v="0"/>
    <x v="703"/>
    <d v="2014-11-16T06:00:00"/>
    <s v="Nov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x v="1"/>
    <n v="1562216400"/>
    <n v="1563771600"/>
    <x v="704"/>
    <x v="8"/>
    <x v="704"/>
    <d v="2019-07-22T05:00:00"/>
    <s v="Jul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x v="1"/>
    <n v="1316754000"/>
    <n v="1319259600"/>
    <x v="431"/>
    <x v="3"/>
    <x v="431"/>
    <d v="2011-10-22T05:00:00"/>
    <s v="Oct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x v="5"/>
    <n v="1313211600"/>
    <n v="1313643600"/>
    <x v="705"/>
    <x v="1"/>
    <x v="705"/>
    <d v="2011-08-18T05:00:00"/>
    <s v="Aug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x v="1"/>
    <n v="1439528400"/>
    <n v="1440306000"/>
    <x v="706"/>
    <x v="1"/>
    <x v="706"/>
    <d v="2015-08-23T05:00:00"/>
    <s v="Aug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x v="1"/>
    <n v="1469163600"/>
    <n v="1470805200"/>
    <x v="707"/>
    <x v="8"/>
    <x v="707"/>
    <d v="2016-08-10T05:00:00"/>
    <s v="Aug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x v="5"/>
    <n v="1288501200"/>
    <n v="1292911200"/>
    <x v="708"/>
    <x v="4"/>
    <x v="708"/>
    <d v="2010-12-21T06:00:00"/>
    <s v="Dec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x v="1"/>
    <n v="1298959200"/>
    <n v="1301374800"/>
    <x v="709"/>
    <x v="6"/>
    <x v="709"/>
    <d v="2011-03-29T05:00:00"/>
    <s v="Mar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x v="1"/>
    <n v="1387260000"/>
    <n v="1387864800"/>
    <x v="710"/>
    <x v="7"/>
    <x v="710"/>
    <d v="2013-12-24T06:00:00"/>
    <s v="Dec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x v="1"/>
    <n v="1457244000"/>
    <n v="1458190800"/>
    <x v="711"/>
    <x v="6"/>
    <x v="711"/>
    <d v="2016-03-17T05:00:00"/>
    <s v="Mar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x v="2"/>
    <n v="1556341200"/>
    <n v="1559278800"/>
    <x v="157"/>
    <x v="9"/>
    <x v="157"/>
    <d v="2019-05-31T05:00:00"/>
    <s v="May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x v="6"/>
    <n v="1522126800"/>
    <n v="1522731600"/>
    <x v="630"/>
    <x v="6"/>
    <x v="630"/>
    <d v="2018-04-03T05:00:00"/>
    <s v="Apr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x v="0"/>
    <n v="1305954000"/>
    <n v="1306731600"/>
    <x v="712"/>
    <x v="11"/>
    <x v="712"/>
    <d v="2011-05-30T05:00:00"/>
    <s v="May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x v="1"/>
    <n v="1350709200"/>
    <n v="1352527200"/>
    <x v="93"/>
    <x v="4"/>
    <x v="93"/>
    <d v="2012-11-10T06:00:00"/>
    <s v="Nov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x v="1"/>
    <n v="1401166800"/>
    <n v="1404363600"/>
    <x v="713"/>
    <x v="11"/>
    <x v="713"/>
    <d v="2014-07-03T05:00:00"/>
    <s v="Jul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x v="1"/>
    <n v="1266127200"/>
    <n v="1266645600"/>
    <x v="714"/>
    <x v="10"/>
    <x v="714"/>
    <d v="2010-02-20T06:00:00"/>
    <s v="Feb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x v="1"/>
    <n v="1481436000"/>
    <n v="1482818400"/>
    <x v="715"/>
    <x v="7"/>
    <x v="715"/>
    <d v="2016-12-27T06:00:00"/>
    <s v="Dec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x v="1"/>
    <n v="1372222800"/>
    <n v="1374642000"/>
    <x v="716"/>
    <x v="5"/>
    <x v="716"/>
    <d v="2013-07-24T05:00:00"/>
    <s v="Jul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x v="5"/>
    <n v="1372136400"/>
    <n v="1372482000"/>
    <x v="448"/>
    <x v="5"/>
    <x v="448"/>
    <d v="2013-06-29T05:00:00"/>
    <s v="Jun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x v="1"/>
    <n v="1513922400"/>
    <n v="1514959200"/>
    <x v="717"/>
    <x v="7"/>
    <x v="717"/>
    <d v="2018-01-03T06:00:00"/>
    <s v="Jan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x v="1"/>
    <n v="1477976400"/>
    <n v="1478235600"/>
    <x v="718"/>
    <x v="0"/>
    <x v="718"/>
    <d v="2016-11-04T05:00:00"/>
    <s v="Nov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x v="1"/>
    <n v="1407474000"/>
    <n v="1408078800"/>
    <x v="719"/>
    <x v="1"/>
    <x v="719"/>
    <d v="2014-08-15T05:00:00"/>
    <s v="Aug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x v="1"/>
    <n v="1546149600"/>
    <n v="1548136800"/>
    <x v="720"/>
    <x v="7"/>
    <x v="720"/>
    <d v="2019-01-22T06:00:00"/>
    <s v="Jan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x v="1"/>
    <n v="1338440400"/>
    <n v="1340859600"/>
    <x v="721"/>
    <x v="11"/>
    <x v="721"/>
    <d v="2012-06-28T05:00:00"/>
    <s v="Jun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x v="4"/>
    <n v="1454133600"/>
    <n v="1454479200"/>
    <x v="722"/>
    <x v="2"/>
    <x v="722"/>
    <d v="2016-02-03T06:00:00"/>
    <s v="Feb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x v="5"/>
    <n v="1434085200"/>
    <n v="1434430800"/>
    <x v="139"/>
    <x v="5"/>
    <x v="139"/>
    <d v="2015-06-16T05:00:00"/>
    <s v="Jun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x v="1"/>
    <n v="1577772000"/>
    <n v="1579672800"/>
    <x v="723"/>
    <x v="7"/>
    <x v="723"/>
    <d v="2020-01-22T06:00:00"/>
    <s v="Jan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x v="1"/>
    <n v="1562216400"/>
    <n v="1562389200"/>
    <x v="704"/>
    <x v="8"/>
    <x v="704"/>
    <d v="2019-07-06T05:00:00"/>
    <s v="Jul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x v="1"/>
    <n v="1548568800"/>
    <n v="1551506400"/>
    <x v="724"/>
    <x v="2"/>
    <x v="724"/>
    <d v="2019-03-02T06:00:00"/>
    <s v="Mar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x v="1"/>
    <n v="1514872800"/>
    <n v="1516600800"/>
    <x v="725"/>
    <x v="2"/>
    <x v="725"/>
    <d v="2018-01-22T06:00:00"/>
    <s v="Jan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x v="2"/>
    <n v="1416031200"/>
    <n v="1420437600"/>
    <x v="660"/>
    <x v="0"/>
    <x v="660"/>
    <d v="2015-01-05T06:00:00"/>
    <s v="Jan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x v="1"/>
    <n v="1330927200"/>
    <n v="1332997200"/>
    <x v="726"/>
    <x v="6"/>
    <x v="726"/>
    <d v="2012-03-29T05:00:00"/>
    <s v="Mar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x v="1"/>
    <n v="1571115600"/>
    <n v="1574920800"/>
    <x v="727"/>
    <x v="4"/>
    <x v="727"/>
    <d v="2019-11-28T06:00:00"/>
    <s v="Nov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x v="1"/>
    <n v="1463461200"/>
    <n v="1464930000"/>
    <x v="728"/>
    <x v="11"/>
    <x v="728"/>
    <d v="2016-06-03T05:00:00"/>
    <s v="Jun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x v="5"/>
    <n v="1344920400"/>
    <n v="1345006800"/>
    <x v="729"/>
    <x v="1"/>
    <x v="729"/>
    <d v="2012-08-15T05:00:00"/>
    <s v="Aug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x v="1"/>
    <n v="1511848800"/>
    <n v="1512712800"/>
    <x v="730"/>
    <x v="0"/>
    <x v="730"/>
    <d v="2017-12-08T06:00:00"/>
    <s v="Dec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x v="1"/>
    <n v="1452319200"/>
    <n v="1452492000"/>
    <x v="731"/>
    <x v="2"/>
    <x v="731"/>
    <d v="2016-01-11T06:00:00"/>
    <s v="Jan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x v="0"/>
    <n v="1523854800"/>
    <n v="1524286800"/>
    <x v="78"/>
    <x v="9"/>
    <x v="78"/>
    <d v="2018-04-21T05:00:00"/>
    <s v="Apr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x v="1"/>
    <n v="1346043600"/>
    <n v="1346907600"/>
    <x v="732"/>
    <x v="1"/>
    <x v="732"/>
    <d v="2012-09-06T05:00:00"/>
    <s v="Sep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x v="3"/>
    <n v="1464325200"/>
    <n v="1464498000"/>
    <x v="733"/>
    <x v="11"/>
    <x v="733"/>
    <d v="2016-05-29T05:00:00"/>
    <s v="May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x v="0"/>
    <n v="1511935200"/>
    <n v="1514181600"/>
    <x v="734"/>
    <x v="0"/>
    <x v="734"/>
    <d v="2017-12-25T06:00:00"/>
    <s v="Dec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x v="1"/>
    <n v="1392012000"/>
    <n v="1392184800"/>
    <x v="406"/>
    <x v="10"/>
    <x v="406"/>
    <d v="2014-02-12T06:00:00"/>
    <s v="Feb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x v="6"/>
    <n v="1556946000"/>
    <n v="1559365200"/>
    <x v="735"/>
    <x v="11"/>
    <x v="735"/>
    <d v="2019-06-01T05:00:00"/>
    <s v="Jun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x v="1"/>
    <n v="1548050400"/>
    <n v="1549173600"/>
    <x v="736"/>
    <x v="2"/>
    <x v="736"/>
    <d v="2019-02-03T06:00:00"/>
    <s v="Feb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x v="1"/>
    <n v="1353736800"/>
    <n v="1355032800"/>
    <x v="737"/>
    <x v="0"/>
    <x v="737"/>
    <d v="2012-12-09T06:00:00"/>
    <s v="Dec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x v="4"/>
    <n v="1532840400"/>
    <n v="1533963600"/>
    <x v="192"/>
    <x v="8"/>
    <x v="192"/>
    <d v="2018-08-11T05:00:00"/>
    <s v="Aug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x v="1"/>
    <n v="1488261600"/>
    <n v="1489381200"/>
    <x v="738"/>
    <x v="10"/>
    <x v="738"/>
    <d v="2017-03-13T05:00:00"/>
    <s v="Mar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x v="1"/>
    <n v="1393567200"/>
    <n v="1395032400"/>
    <x v="739"/>
    <x v="10"/>
    <x v="739"/>
    <d v="2014-03-17T05:00:00"/>
    <s v="Mar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x v="1"/>
    <n v="1410325200"/>
    <n v="1412485200"/>
    <x v="613"/>
    <x v="3"/>
    <x v="613"/>
    <d v="2014-10-05T05:00:00"/>
    <s v="Oct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x v="1"/>
    <n v="1276923600"/>
    <n v="1279688400"/>
    <x v="740"/>
    <x v="5"/>
    <x v="740"/>
    <d v="2010-07-21T05:00:00"/>
    <s v="Jul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x v="4"/>
    <n v="1500958800"/>
    <n v="1501995600"/>
    <x v="145"/>
    <x v="8"/>
    <x v="145"/>
    <d v="2017-08-06T05:00:00"/>
    <s v="Aug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x v="1"/>
    <n v="1292220000"/>
    <n v="1294639200"/>
    <x v="741"/>
    <x v="7"/>
    <x v="741"/>
    <d v="2011-01-10T06:00:00"/>
    <s v="Jan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x v="2"/>
    <n v="1304398800"/>
    <n v="1305435600"/>
    <x v="742"/>
    <x v="11"/>
    <x v="742"/>
    <d v="2011-05-15T05:00:00"/>
    <s v="May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x v="1"/>
    <n v="1535432400"/>
    <n v="1537592400"/>
    <x v="202"/>
    <x v="1"/>
    <x v="202"/>
    <d v="2018-09-22T05:00:00"/>
    <s v="Sep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x v="1"/>
    <n v="1433826000"/>
    <n v="1435122000"/>
    <x v="743"/>
    <x v="5"/>
    <x v="743"/>
    <d v="2015-06-24T05:00:00"/>
    <s v="Jun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x v="1"/>
    <n v="1514959200"/>
    <n v="1520056800"/>
    <x v="744"/>
    <x v="2"/>
    <x v="744"/>
    <d v="2018-03-03T06:00:00"/>
    <s v="Mar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x v="1"/>
    <n v="1332738000"/>
    <n v="1335675600"/>
    <x v="745"/>
    <x v="6"/>
    <x v="745"/>
    <d v="2012-04-29T05:00:00"/>
    <s v="Apr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x v="3"/>
    <n v="1445490000"/>
    <n v="1448431200"/>
    <x v="746"/>
    <x v="4"/>
    <x v="746"/>
    <d v="2015-11-25T06:00:00"/>
    <s v="Nov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x v="3"/>
    <n v="1297663200"/>
    <n v="1298613600"/>
    <x v="747"/>
    <x v="10"/>
    <x v="747"/>
    <d v="2011-02-25T06:00:00"/>
    <s v="Feb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x v="1"/>
    <n v="1371963600"/>
    <n v="1372482000"/>
    <x v="362"/>
    <x v="5"/>
    <x v="362"/>
    <d v="2013-06-29T05:00:00"/>
    <s v="Jun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x v="1"/>
    <n v="1425103200"/>
    <n v="1425621600"/>
    <x v="748"/>
    <x v="10"/>
    <x v="748"/>
    <d v="2015-03-06T06:00:00"/>
    <s v="Mar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x v="1"/>
    <n v="1265349600"/>
    <n v="1266300000"/>
    <x v="749"/>
    <x v="10"/>
    <x v="749"/>
    <d v="2010-02-16T06:00:00"/>
    <s v="Feb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x v="1"/>
    <n v="1301202000"/>
    <n v="1305867600"/>
    <x v="643"/>
    <x v="6"/>
    <x v="643"/>
    <d v="2011-05-20T05:00:00"/>
    <s v="May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x v="1"/>
    <n v="1538024400"/>
    <n v="1538802000"/>
    <x v="750"/>
    <x v="3"/>
    <x v="750"/>
    <d v="2018-10-06T05:00:00"/>
    <s v="Oct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x v="1"/>
    <n v="1395032400"/>
    <n v="1398920400"/>
    <x v="751"/>
    <x v="6"/>
    <x v="751"/>
    <d v="2014-05-01T05:00:00"/>
    <s v="May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x v="1"/>
    <n v="1405486800"/>
    <n v="1405659600"/>
    <x v="752"/>
    <x v="8"/>
    <x v="752"/>
    <d v="2014-07-18T05:00:00"/>
    <s v="Jul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x v="1"/>
    <n v="1455861600"/>
    <n v="1457244000"/>
    <x v="753"/>
    <x v="10"/>
    <x v="753"/>
    <d v="2016-03-06T06:00:00"/>
    <s v="Mar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x v="6"/>
    <n v="1529038800"/>
    <n v="1529298000"/>
    <x v="754"/>
    <x v="5"/>
    <x v="754"/>
    <d v="2018-06-18T05:00:00"/>
    <s v="Jun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x v="1"/>
    <n v="1535259600"/>
    <n v="1535778000"/>
    <x v="755"/>
    <x v="1"/>
    <x v="755"/>
    <d v="2018-09-01T05:00:00"/>
    <s v="Sep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x v="1"/>
    <n v="1327212000"/>
    <n v="1327471200"/>
    <x v="756"/>
    <x v="2"/>
    <x v="756"/>
    <d v="2012-01-25T06:00:00"/>
    <s v="Jan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x v="4"/>
    <n v="1526360400"/>
    <n v="1529557200"/>
    <x v="757"/>
    <x v="11"/>
    <x v="757"/>
    <d v="2018-06-21T05:00:00"/>
    <s v="Jun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x v="1"/>
    <n v="1532149200"/>
    <n v="1535259600"/>
    <x v="758"/>
    <x v="8"/>
    <x v="758"/>
    <d v="2018-08-26T05:00:00"/>
    <s v="Aug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x v="1"/>
    <n v="1515304800"/>
    <n v="1515564000"/>
    <x v="759"/>
    <x v="2"/>
    <x v="759"/>
    <d v="2018-01-10T06:00:00"/>
    <s v="Jan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x v="1"/>
    <n v="1276318800"/>
    <n v="1277096400"/>
    <x v="760"/>
    <x v="5"/>
    <x v="760"/>
    <d v="2010-06-21T05:00:00"/>
    <s v="Jun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x v="1"/>
    <n v="1328767200"/>
    <n v="1329026400"/>
    <x v="761"/>
    <x v="10"/>
    <x v="761"/>
    <d v="2012-02-12T06:00:00"/>
    <s v="Feb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x v="1"/>
    <n v="1321682400"/>
    <n v="1322978400"/>
    <x v="762"/>
    <x v="0"/>
    <x v="762"/>
    <d v="2011-12-04T06:00:00"/>
    <s v="Dec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x v="1"/>
    <n v="1335934800"/>
    <n v="1338786000"/>
    <x v="444"/>
    <x v="11"/>
    <x v="444"/>
    <d v="2012-06-04T05:00:00"/>
    <s v="Jun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x v="1"/>
    <n v="1310792400"/>
    <n v="1311656400"/>
    <x v="763"/>
    <x v="8"/>
    <x v="763"/>
    <d v="2011-07-26T05:00:00"/>
    <s v="Jul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x v="0"/>
    <n v="1308546000"/>
    <n v="1308978000"/>
    <x v="764"/>
    <x v="5"/>
    <x v="764"/>
    <d v="2011-06-25T05:00:00"/>
    <s v="Jun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x v="0"/>
    <n v="1574056800"/>
    <n v="1576389600"/>
    <x v="765"/>
    <x v="0"/>
    <x v="765"/>
    <d v="2019-12-15T06:00:00"/>
    <s v="Dec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x v="2"/>
    <n v="1308373200"/>
    <n v="1311051600"/>
    <x v="766"/>
    <x v="5"/>
    <x v="766"/>
    <d v="2011-07-19T05:00:00"/>
    <s v="Jul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x v="1"/>
    <n v="1335243600"/>
    <n v="1336712400"/>
    <x v="767"/>
    <x v="9"/>
    <x v="767"/>
    <d v="2012-05-11T05:00:00"/>
    <s v="May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x v="5"/>
    <n v="1328421600"/>
    <n v="1330408800"/>
    <x v="768"/>
    <x v="10"/>
    <x v="768"/>
    <d v="2012-02-28T06:00:00"/>
    <s v="Feb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x v="1"/>
    <n v="1524286800"/>
    <n v="1524891600"/>
    <x v="769"/>
    <x v="9"/>
    <x v="769"/>
    <d v="2018-04-28T05:00:00"/>
    <s v="Apr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x v="1"/>
    <n v="1362117600"/>
    <n v="1363669200"/>
    <x v="770"/>
    <x v="6"/>
    <x v="770"/>
    <d v="2013-03-19T05:00:00"/>
    <s v="Mar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x v="1"/>
    <n v="1550556000"/>
    <n v="1551420000"/>
    <x v="771"/>
    <x v="10"/>
    <x v="771"/>
    <d v="2019-03-01T06:00:00"/>
    <s v="Mar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x v="1"/>
    <n v="1269147600"/>
    <n v="1269838800"/>
    <x v="772"/>
    <x v="6"/>
    <x v="772"/>
    <d v="2010-03-29T05:00:00"/>
    <s v="Mar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x v="1"/>
    <n v="1312174800"/>
    <n v="1312520400"/>
    <x v="773"/>
    <x v="1"/>
    <x v="773"/>
    <d v="2011-08-05T05:00:00"/>
    <s v="Aug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x v="1"/>
    <n v="1434517200"/>
    <n v="1436504400"/>
    <x v="774"/>
    <x v="5"/>
    <x v="774"/>
    <d v="2015-07-10T05:00:00"/>
    <s v="Jul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x v="1"/>
    <n v="1471582800"/>
    <n v="1472014800"/>
    <x v="775"/>
    <x v="1"/>
    <x v="775"/>
    <d v="2016-08-24T05:00:00"/>
    <s v="Aug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x v="1"/>
    <n v="1410757200"/>
    <n v="1411534800"/>
    <x v="776"/>
    <x v="3"/>
    <x v="776"/>
    <d v="2014-09-24T05:00:00"/>
    <s v="Sep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x v="1"/>
    <n v="1304830800"/>
    <n v="1304917200"/>
    <x v="777"/>
    <x v="11"/>
    <x v="777"/>
    <d v="2011-05-09T05:00:00"/>
    <s v="May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x v="1"/>
    <n v="1539061200"/>
    <n v="1539579600"/>
    <x v="778"/>
    <x v="4"/>
    <x v="778"/>
    <d v="2018-10-15T05:00:00"/>
    <s v="Oct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x v="1"/>
    <n v="1381554000"/>
    <n v="1382504400"/>
    <x v="779"/>
    <x v="4"/>
    <x v="779"/>
    <d v="2013-10-23T05:00:00"/>
    <s v="Oct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x v="1"/>
    <n v="1277096400"/>
    <n v="1278306000"/>
    <x v="780"/>
    <x v="5"/>
    <x v="780"/>
    <d v="2010-07-05T05:00:00"/>
    <s v="Jul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x v="1"/>
    <n v="1440392400"/>
    <n v="1442552400"/>
    <x v="335"/>
    <x v="1"/>
    <x v="335"/>
    <d v="2015-09-18T05:00:00"/>
    <s v="Sep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x v="1"/>
    <n v="1509512400"/>
    <n v="1511071200"/>
    <x v="535"/>
    <x v="0"/>
    <x v="535"/>
    <d v="2017-11-19T06:00:00"/>
    <s v="Nov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x v="2"/>
    <n v="1535950800"/>
    <n v="1536382800"/>
    <x v="270"/>
    <x v="3"/>
    <x v="270"/>
    <d v="2018-09-08T05:00:00"/>
    <s v="Sep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x v="1"/>
    <n v="1389160800"/>
    <n v="1389592800"/>
    <x v="781"/>
    <x v="2"/>
    <x v="781"/>
    <d v="2014-01-13T06:00:00"/>
    <s v="Jan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x v="1"/>
    <n v="1271998800"/>
    <n v="1275282000"/>
    <x v="782"/>
    <x v="9"/>
    <x v="782"/>
    <d v="2010-05-31T05:00:00"/>
    <s v="May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x v="1"/>
    <n v="1294898400"/>
    <n v="1294984800"/>
    <x v="783"/>
    <x v="2"/>
    <x v="783"/>
    <d v="2011-01-14T06:00:00"/>
    <s v="Jan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x v="0"/>
    <n v="1559970000"/>
    <n v="1562043600"/>
    <x v="784"/>
    <x v="5"/>
    <x v="784"/>
    <d v="2019-07-02T05:00:00"/>
    <s v="Jul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x v="1"/>
    <n v="1469509200"/>
    <n v="1469595600"/>
    <x v="785"/>
    <x v="8"/>
    <x v="785"/>
    <d v="2016-07-27T05:00:00"/>
    <s v="Jul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x v="6"/>
    <n v="1579068000"/>
    <n v="1581141600"/>
    <x v="786"/>
    <x v="2"/>
    <x v="786"/>
    <d v="2020-02-08T06:00:00"/>
    <s v="Feb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x v="1"/>
    <n v="1487743200"/>
    <n v="1488520800"/>
    <x v="787"/>
    <x v="10"/>
    <x v="787"/>
    <d v="2017-03-03T06:00:00"/>
    <s v="Mar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x v="1"/>
    <n v="1563685200"/>
    <n v="1563858000"/>
    <x v="788"/>
    <x v="8"/>
    <x v="788"/>
    <d v="2019-07-23T05:00:00"/>
    <s v="Jul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x v="1"/>
    <n v="1436418000"/>
    <n v="1438923600"/>
    <x v="330"/>
    <x v="8"/>
    <x v="330"/>
    <d v="2015-08-07T05:00:00"/>
    <s v="Aug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x v="1"/>
    <n v="1421820000"/>
    <n v="1422165600"/>
    <x v="789"/>
    <x v="2"/>
    <x v="789"/>
    <d v="2015-01-25T06:00:00"/>
    <s v="Jan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x v="1"/>
    <n v="1274763600"/>
    <n v="1277874000"/>
    <x v="790"/>
    <x v="11"/>
    <x v="790"/>
    <d v="2010-06-30T05:00:00"/>
    <s v="Jun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x v="1"/>
    <n v="1399179600"/>
    <n v="1399352400"/>
    <x v="791"/>
    <x v="11"/>
    <x v="791"/>
    <d v="2014-05-06T05:00:00"/>
    <s v="May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x v="1"/>
    <n v="1275800400"/>
    <n v="1279083600"/>
    <x v="792"/>
    <x v="5"/>
    <x v="792"/>
    <d v="2010-07-14T05:00:00"/>
    <s v="Jul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x v="1"/>
    <n v="1282798800"/>
    <n v="1284354000"/>
    <x v="793"/>
    <x v="1"/>
    <x v="793"/>
    <d v="2010-09-13T05:00:00"/>
    <s v="Sep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x v="1"/>
    <n v="1437109200"/>
    <n v="1441170000"/>
    <x v="794"/>
    <x v="8"/>
    <x v="794"/>
    <d v="2015-09-02T05:00:00"/>
    <s v="Sep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x v="1"/>
    <n v="1491886800"/>
    <n v="1493528400"/>
    <x v="795"/>
    <x v="9"/>
    <x v="795"/>
    <d v="2017-04-30T05:00:00"/>
    <s v="Apr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x v="1"/>
    <n v="1394600400"/>
    <n v="1395205200"/>
    <x v="796"/>
    <x v="6"/>
    <x v="796"/>
    <d v="2014-03-19T05:00:00"/>
    <s v="Mar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x v="1"/>
    <n v="1561352400"/>
    <n v="1561438800"/>
    <x v="797"/>
    <x v="5"/>
    <x v="797"/>
    <d v="2019-06-25T05:00:00"/>
    <s v="Jun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x v="0"/>
    <n v="1322892000"/>
    <n v="1326693600"/>
    <x v="798"/>
    <x v="7"/>
    <x v="798"/>
    <d v="2012-01-16T06:00:00"/>
    <s v="Jan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x v="1"/>
    <n v="1274418000"/>
    <n v="1277960400"/>
    <x v="799"/>
    <x v="11"/>
    <x v="799"/>
    <d v="2010-07-01T05:00:00"/>
    <s v="Jul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x v="6"/>
    <n v="1434344400"/>
    <n v="1434690000"/>
    <x v="800"/>
    <x v="5"/>
    <x v="800"/>
    <d v="2015-06-19T05:00:00"/>
    <s v="Jun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x v="4"/>
    <n v="1373518800"/>
    <n v="1376110800"/>
    <x v="801"/>
    <x v="8"/>
    <x v="801"/>
    <d v="2013-08-10T05:00:00"/>
    <s v="Aug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x v="1"/>
    <n v="1517637600"/>
    <n v="1518415200"/>
    <x v="802"/>
    <x v="10"/>
    <x v="802"/>
    <d v="2018-02-12T06:00:00"/>
    <s v="Feb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x v="2"/>
    <n v="1310619600"/>
    <n v="1310878800"/>
    <x v="803"/>
    <x v="8"/>
    <x v="803"/>
    <d v="2011-07-17T05:00:00"/>
    <s v="Jul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x v="1"/>
    <n v="1556427600"/>
    <n v="1556600400"/>
    <x v="212"/>
    <x v="9"/>
    <x v="212"/>
    <d v="2019-04-30T05:00:00"/>
    <s v="Apr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x v="1"/>
    <n v="1576476000"/>
    <n v="1576994400"/>
    <x v="804"/>
    <x v="7"/>
    <x v="804"/>
    <d v="2019-12-22T06:00:00"/>
    <s v="Dec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x v="5"/>
    <n v="1381122000"/>
    <n v="1382677200"/>
    <x v="805"/>
    <x v="4"/>
    <x v="805"/>
    <d v="2013-10-25T05:00:00"/>
    <s v="Oct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x v="1"/>
    <n v="1411102800"/>
    <n v="1411189200"/>
    <x v="806"/>
    <x v="3"/>
    <x v="806"/>
    <d v="2014-09-20T05:00:00"/>
    <s v="Sep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x v="1"/>
    <n v="1531803600"/>
    <n v="1534654800"/>
    <x v="807"/>
    <x v="8"/>
    <x v="807"/>
    <d v="2018-08-19T05:00:00"/>
    <s v="Aug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x v="1"/>
    <n v="1454133600"/>
    <n v="1457762400"/>
    <x v="722"/>
    <x v="2"/>
    <x v="722"/>
    <d v="2016-03-12T06:00:00"/>
    <s v="Mar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x v="1"/>
    <n v="1336194000"/>
    <n v="1337490000"/>
    <x v="477"/>
    <x v="11"/>
    <x v="477"/>
    <d v="2012-05-20T05:00:00"/>
    <s v="May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x v="1"/>
    <n v="1349326800"/>
    <n v="1349672400"/>
    <x v="259"/>
    <x v="4"/>
    <x v="259"/>
    <d v="2012-10-08T05:00:00"/>
    <s v="Oct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x v="1"/>
    <n v="1379566800"/>
    <n v="1379826000"/>
    <x v="9"/>
    <x v="3"/>
    <x v="9"/>
    <d v="2013-09-22T05:00:00"/>
    <s v="Sep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x v="1"/>
    <n v="1494651600"/>
    <n v="1497762000"/>
    <x v="808"/>
    <x v="11"/>
    <x v="808"/>
    <d v="2017-06-18T05:00:00"/>
    <s v="Jun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x v="1"/>
    <n v="1303880400"/>
    <n v="1304485200"/>
    <x v="809"/>
    <x v="9"/>
    <x v="809"/>
    <d v="2011-05-04T05:00:00"/>
    <s v="May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x v="1"/>
    <n v="1335934800"/>
    <n v="1336885200"/>
    <x v="444"/>
    <x v="11"/>
    <x v="444"/>
    <d v="2012-05-13T05:00:00"/>
    <s v="May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x v="0"/>
    <n v="1528088400"/>
    <n v="1530421200"/>
    <x v="384"/>
    <x v="5"/>
    <x v="384"/>
    <d v="2018-07-01T05:00:00"/>
    <s v="Jul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x v="1"/>
    <n v="1421906400"/>
    <n v="1421992800"/>
    <x v="810"/>
    <x v="2"/>
    <x v="810"/>
    <d v="2015-01-23T06:00:00"/>
    <s v="Jan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x v="1"/>
    <n v="1568005200"/>
    <n v="1568178000"/>
    <x v="811"/>
    <x v="3"/>
    <x v="811"/>
    <d v="2019-09-11T05:00:00"/>
    <s v="Sep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x v="1"/>
    <n v="1346821200"/>
    <n v="1347944400"/>
    <x v="812"/>
    <x v="3"/>
    <x v="812"/>
    <d v="2012-09-18T05:00:00"/>
    <s v="Sep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x v="2"/>
    <n v="1557637200"/>
    <n v="1558760400"/>
    <x v="813"/>
    <x v="11"/>
    <x v="813"/>
    <d v="2019-05-25T05:00:00"/>
    <s v="May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x v="4"/>
    <n v="1375592400"/>
    <n v="1376629200"/>
    <x v="814"/>
    <x v="1"/>
    <x v="814"/>
    <d v="2013-08-16T05:00:00"/>
    <s v="Aug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x v="4"/>
    <n v="1503982800"/>
    <n v="1504760400"/>
    <x v="80"/>
    <x v="1"/>
    <x v="80"/>
    <d v="2017-09-07T05:00:00"/>
    <s v="Sep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x v="1"/>
    <n v="1418882400"/>
    <n v="1419660000"/>
    <x v="815"/>
    <x v="7"/>
    <x v="815"/>
    <d v="2014-12-27T06:00:00"/>
    <s v="Dec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x v="4"/>
    <n v="1309237200"/>
    <n v="1311310800"/>
    <x v="816"/>
    <x v="5"/>
    <x v="816"/>
    <d v="2011-07-22T05:00:00"/>
    <s v="Jul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x v="5"/>
    <n v="1343365200"/>
    <n v="1344315600"/>
    <x v="474"/>
    <x v="8"/>
    <x v="474"/>
    <d v="2012-08-07T05:00:00"/>
    <s v="Aug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x v="2"/>
    <n v="1507957200"/>
    <n v="1510725600"/>
    <x v="817"/>
    <x v="4"/>
    <x v="817"/>
    <d v="2017-11-15T06:00:00"/>
    <s v="Nov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x v="1"/>
    <n v="1549519200"/>
    <n v="1551247200"/>
    <x v="818"/>
    <x v="10"/>
    <x v="818"/>
    <d v="2019-02-27T06:00:00"/>
    <s v="Feb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x v="1"/>
    <n v="1329026400"/>
    <n v="1330236000"/>
    <x v="819"/>
    <x v="10"/>
    <x v="819"/>
    <d v="2012-02-26T06:00:00"/>
    <s v="Feb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x v="1"/>
    <n v="1544335200"/>
    <n v="1545112800"/>
    <x v="609"/>
    <x v="7"/>
    <x v="609"/>
    <d v="2018-12-18T06:00:00"/>
    <s v="Dec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x v="1"/>
    <n v="1279083600"/>
    <n v="1279170000"/>
    <x v="547"/>
    <x v="8"/>
    <x v="547"/>
    <d v="2010-07-15T05:00:00"/>
    <s v="Jul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x v="6"/>
    <n v="1572498000"/>
    <n v="1573452000"/>
    <x v="820"/>
    <x v="4"/>
    <x v="820"/>
    <d v="2019-11-11T06:00:00"/>
    <s v="Nov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x v="1"/>
    <n v="1506056400"/>
    <n v="1507093200"/>
    <x v="821"/>
    <x v="3"/>
    <x v="821"/>
    <d v="2017-10-04T05:00:00"/>
    <s v="Oct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x v="1"/>
    <n v="1463029200"/>
    <n v="1463374800"/>
    <x v="151"/>
    <x v="11"/>
    <x v="151"/>
    <d v="2016-05-16T05:00:00"/>
    <s v="May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x v="1"/>
    <n v="1342069200"/>
    <n v="1344574800"/>
    <x v="822"/>
    <x v="8"/>
    <x v="822"/>
    <d v="2012-08-10T05:00:00"/>
    <s v="Aug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x v="6"/>
    <n v="1388296800"/>
    <n v="1389074400"/>
    <x v="823"/>
    <x v="7"/>
    <x v="823"/>
    <d v="2014-01-07T06:00:00"/>
    <s v="Jan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x v="4"/>
    <n v="1493787600"/>
    <n v="1494997200"/>
    <x v="824"/>
    <x v="11"/>
    <x v="824"/>
    <d v="2017-05-17T05:00:00"/>
    <s v="May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x v="1"/>
    <n v="1424844000"/>
    <n v="1425448800"/>
    <x v="825"/>
    <x v="10"/>
    <x v="825"/>
    <d v="2015-03-04T06:00:00"/>
    <s v="Mar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x v="1"/>
    <n v="1403931600"/>
    <n v="1404104400"/>
    <x v="826"/>
    <x v="5"/>
    <x v="826"/>
    <d v="2014-06-30T05:00:00"/>
    <s v="Jun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x v="1"/>
    <n v="1394514000"/>
    <n v="1394773200"/>
    <x v="827"/>
    <x v="6"/>
    <x v="827"/>
    <d v="2014-03-14T05:00:00"/>
    <s v="Mar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x v="1"/>
    <n v="1365397200"/>
    <n v="1366520400"/>
    <x v="828"/>
    <x v="9"/>
    <x v="828"/>
    <d v="2013-04-21T05:00:00"/>
    <s v="Apr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x v="1"/>
    <n v="1456120800"/>
    <n v="1456639200"/>
    <x v="829"/>
    <x v="10"/>
    <x v="829"/>
    <d v="2016-02-28T06:00:00"/>
    <s v="Feb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x v="1"/>
    <n v="1437714000"/>
    <n v="1438318800"/>
    <x v="830"/>
    <x v="8"/>
    <x v="830"/>
    <d v="2015-07-31T05:00:00"/>
    <s v="Jul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x v="1"/>
    <n v="1563771600"/>
    <n v="1564030800"/>
    <x v="831"/>
    <x v="8"/>
    <x v="831"/>
    <d v="2019-07-25T05:00:00"/>
    <s v="Jul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x v="1"/>
    <n v="1448517600"/>
    <n v="1449295200"/>
    <x v="832"/>
    <x v="0"/>
    <x v="832"/>
    <d v="2015-12-05T06:00:00"/>
    <s v="Dec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x v="1"/>
    <n v="1528779600"/>
    <n v="1531890000"/>
    <x v="833"/>
    <x v="5"/>
    <x v="833"/>
    <d v="2018-07-18T05:00:00"/>
    <s v="Jul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x v="1"/>
    <n v="1304744400"/>
    <n v="1306213200"/>
    <x v="834"/>
    <x v="11"/>
    <x v="834"/>
    <d v="2011-05-24T05:00:00"/>
    <s v="May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x v="0"/>
    <n v="1354341600"/>
    <n v="1356242400"/>
    <x v="835"/>
    <x v="7"/>
    <x v="835"/>
    <d v="2012-12-23T06:00:00"/>
    <s v="Dec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x v="1"/>
    <n v="1294552800"/>
    <n v="1297576800"/>
    <x v="836"/>
    <x v="2"/>
    <x v="836"/>
    <d v="2011-02-13T06:00:00"/>
    <s v="Feb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x v="2"/>
    <n v="1295935200"/>
    <n v="1296194400"/>
    <x v="837"/>
    <x v="2"/>
    <x v="837"/>
    <d v="2011-01-28T06:00:00"/>
    <s v="Jan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x v="1"/>
    <n v="1411534800"/>
    <n v="1414558800"/>
    <x v="219"/>
    <x v="3"/>
    <x v="219"/>
    <d v="2014-10-29T05:00:00"/>
    <s v="Oct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x v="2"/>
    <n v="1486706400"/>
    <n v="1488348000"/>
    <x v="365"/>
    <x v="10"/>
    <x v="365"/>
    <d v="2017-03-01T06:00:00"/>
    <s v="Mar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x v="1"/>
    <n v="1333602000"/>
    <n v="1334898000"/>
    <x v="838"/>
    <x v="9"/>
    <x v="838"/>
    <d v="2012-04-20T05:00:00"/>
    <s v="Apr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x v="1"/>
    <n v="1308200400"/>
    <n v="1308373200"/>
    <x v="839"/>
    <x v="5"/>
    <x v="839"/>
    <d v="2011-06-18T05:00:00"/>
    <s v="Jun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x v="1"/>
    <n v="1411707600"/>
    <n v="1412312400"/>
    <x v="840"/>
    <x v="3"/>
    <x v="840"/>
    <d v="2014-10-03T05:00:00"/>
    <s v="Oct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x v="1"/>
    <n v="1418364000"/>
    <n v="1419228000"/>
    <x v="841"/>
    <x v="7"/>
    <x v="841"/>
    <d v="2014-12-22T06:00:00"/>
    <s v="Dec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x v="1"/>
    <n v="1429333200"/>
    <n v="1430974800"/>
    <x v="842"/>
    <x v="9"/>
    <x v="842"/>
    <d v="2015-05-07T05:00:00"/>
    <s v="May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x v="1"/>
    <n v="1555390800"/>
    <n v="1555822800"/>
    <x v="843"/>
    <x v="9"/>
    <x v="843"/>
    <d v="2019-04-21T05:00:00"/>
    <s v="Apr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x v="1"/>
    <n v="1482732000"/>
    <n v="1482818400"/>
    <x v="844"/>
    <x v="7"/>
    <x v="844"/>
    <d v="2016-12-27T06:00:00"/>
    <s v="Dec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x v="1"/>
    <n v="1470718800"/>
    <n v="1471928400"/>
    <x v="845"/>
    <x v="1"/>
    <x v="845"/>
    <d v="2016-08-23T05:00:00"/>
    <s v="Aug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x v="1"/>
    <n v="1450591200"/>
    <n v="1453701600"/>
    <x v="846"/>
    <x v="7"/>
    <x v="846"/>
    <d v="2016-01-25T06:00:00"/>
    <s v="Jan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x v="2"/>
    <n v="1348290000"/>
    <n v="1350363600"/>
    <x v="110"/>
    <x v="3"/>
    <x v="110"/>
    <d v="2012-10-16T05:00:00"/>
    <s v="Oct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x v="1"/>
    <n v="1353823200"/>
    <n v="1353996000"/>
    <x v="847"/>
    <x v="0"/>
    <x v="847"/>
    <d v="2012-11-27T06:00:00"/>
    <s v="Nov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x v="1"/>
    <n v="1450764000"/>
    <n v="1451109600"/>
    <x v="848"/>
    <x v="7"/>
    <x v="848"/>
    <d v="2015-12-26T06:00:00"/>
    <s v="Dec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x v="1"/>
    <n v="1329372000"/>
    <n v="1329631200"/>
    <x v="849"/>
    <x v="10"/>
    <x v="849"/>
    <d v="2012-02-19T06:00:00"/>
    <s v="Feb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x v="1"/>
    <n v="1277096400"/>
    <n v="1278997200"/>
    <x v="780"/>
    <x v="5"/>
    <x v="780"/>
    <d v="2010-07-13T05:00:00"/>
    <s v="Jul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x v="1"/>
    <n v="1277701200"/>
    <n v="1280120400"/>
    <x v="140"/>
    <x v="5"/>
    <x v="140"/>
    <d v="2010-07-26T05:00:00"/>
    <s v="Jul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x v="1"/>
    <n v="1454911200"/>
    <n v="1458104400"/>
    <x v="850"/>
    <x v="10"/>
    <x v="850"/>
    <d v="2016-03-16T05:00:00"/>
    <s v="Mar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x v="1"/>
    <n v="1297922400"/>
    <n v="1298268000"/>
    <x v="851"/>
    <x v="10"/>
    <x v="851"/>
    <d v="2011-02-21T06:00:00"/>
    <s v="Feb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x v="1"/>
    <n v="1384408800"/>
    <n v="1386223200"/>
    <x v="852"/>
    <x v="0"/>
    <x v="852"/>
    <d v="2013-12-05T06:00:00"/>
    <s v="Dec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x v="6"/>
    <n v="1299304800"/>
    <n v="1299823200"/>
    <x v="853"/>
    <x v="6"/>
    <x v="853"/>
    <d v="2011-03-11T06:00:00"/>
    <s v="Mar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x v="1"/>
    <n v="1431320400"/>
    <n v="1431752400"/>
    <x v="854"/>
    <x v="11"/>
    <x v="854"/>
    <d v="2015-05-16T05:00:00"/>
    <s v="May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x v="4"/>
    <n v="1264399200"/>
    <n v="1267855200"/>
    <x v="67"/>
    <x v="2"/>
    <x v="67"/>
    <d v="2010-03-06T06:00:00"/>
    <s v="Mar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x v="1"/>
    <n v="1497502800"/>
    <n v="1497675600"/>
    <x v="855"/>
    <x v="5"/>
    <x v="855"/>
    <d v="2017-06-17T05:00:00"/>
    <s v="Jun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x v="1"/>
    <n v="1333688400"/>
    <n v="1336885200"/>
    <x v="107"/>
    <x v="9"/>
    <x v="107"/>
    <d v="2012-05-13T05:00:00"/>
    <s v="May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x v="1"/>
    <n v="1293861600"/>
    <n v="1295157600"/>
    <x v="344"/>
    <x v="2"/>
    <x v="344"/>
    <d v="2011-01-16T06:00:00"/>
    <s v="Jan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x v="1"/>
    <n v="1576994400"/>
    <n v="1577599200"/>
    <x v="856"/>
    <x v="7"/>
    <x v="856"/>
    <d v="2019-12-29T06:00:00"/>
    <s v="Dec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x v="1"/>
    <n v="1304917200"/>
    <n v="1305003600"/>
    <x v="857"/>
    <x v="11"/>
    <x v="857"/>
    <d v="2011-05-10T05:00:00"/>
    <s v="May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x v="1"/>
    <n v="1381208400"/>
    <n v="1381726800"/>
    <x v="858"/>
    <x v="4"/>
    <x v="858"/>
    <d v="2013-10-14T05:00:00"/>
    <s v="Oct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x v="1"/>
    <n v="1401685200"/>
    <n v="1402462800"/>
    <x v="859"/>
    <x v="5"/>
    <x v="859"/>
    <d v="2014-06-11T05:00:00"/>
    <s v="Jun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x v="1"/>
    <n v="1291960800"/>
    <n v="1292133600"/>
    <x v="860"/>
    <x v="7"/>
    <x v="860"/>
    <d v="2010-12-12T06:00:00"/>
    <s v="Dec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x v="1"/>
    <n v="1368853200"/>
    <n v="1368939600"/>
    <x v="170"/>
    <x v="11"/>
    <x v="170"/>
    <d v="2013-05-19T05:00:00"/>
    <s v="May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x v="1"/>
    <n v="1448776800"/>
    <n v="1452146400"/>
    <x v="861"/>
    <x v="0"/>
    <x v="861"/>
    <d v="2016-01-07T06:00:00"/>
    <s v="Jan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x v="1"/>
    <n v="1296194400"/>
    <n v="1296712800"/>
    <x v="862"/>
    <x v="2"/>
    <x v="862"/>
    <d v="2011-02-03T06:00:00"/>
    <s v="Feb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x v="1"/>
    <n v="1517983200"/>
    <n v="1520748000"/>
    <x v="863"/>
    <x v="10"/>
    <x v="863"/>
    <d v="2018-03-11T06:00:00"/>
    <s v="Mar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x v="1"/>
    <n v="1478930400"/>
    <n v="1480831200"/>
    <x v="864"/>
    <x v="0"/>
    <x v="864"/>
    <d v="2016-12-04T06:00:00"/>
    <s v="Dec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x v="4"/>
    <n v="1426395600"/>
    <n v="1426914000"/>
    <x v="527"/>
    <x v="6"/>
    <x v="527"/>
    <d v="2015-03-21T05:00:00"/>
    <s v="Mar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x v="1"/>
    <n v="1446181200"/>
    <n v="1446616800"/>
    <x v="865"/>
    <x v="4"/>
    <x v="865"/>
    <d v="2015-11-04T06:00:00"/>
    <s v="Nov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x v="1"/>
    <n v="1514181600"/>
    <n v="1517032800"/>
    <x v="866"/>
    <x v="7"/>
    <x v="866"/>
    <d v="2018-01-27T06:00:00"/>
    <s v="Jan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x v="1"/>
    <n v="1311051600"/>
    <n v="1311224400"/>
    <x v="867"/>
    <x v="8"/>
    <x v="867"/>
    <d v="2011-07-21T05:00:00"/>
    <s v="Jul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x v="1"/>
    <n v="1564894800"/>
    <n v="1566190800"/>
    <x v="868"/>
    <x v="1"/>
    <x v="868"/>
    <d v="2019-08-19T05:00:00"/>
    <s v="Aug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x v="1"/>
    <n v="1567918800"/>
    <n v="1570165200"/>
    <x v="105"/>
    <x v="3"/>
    <x v="105"/>
    <d v="2019-10-04T05:00:00"/>
    <s v="Oct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x v="1"/>
    <n v="1386309600"/>
    <n v="1388556000"/>
    <x v="481"/>
    <x v="7"/>
    <x v="481"/>
    <d v="2014-01-01T06:00:00"/>
    <s v="Jan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x v="1"/>
    <n v="1301979600"/>
    <n v="1303189200"/>
    <x v="253"/>
    <x v="9"/>
    <x v="253"/>
    <d v="2011-04-19T05:00:00"/>
    <s v="Apr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x v="1"/>
    <n v="1493269200"/>
    <n v="1494478800"/>
    <x v="869"/>
    <x v="9"/>
    <x v="869"/>
    <d v="2017-05-11T05:00:00"/>
    <s v="May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x v="1"/>
    <n v="1478930400"/>
    <n v="1480744800"/>
    <x v="864"/>
    <x v="0"/>
    <x v="864"/>
    <d v="2016-12-03T06:00:00"/>
    <s v="Dec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x v="1"/>
    <n v="1555390800"/>
    <n v="1555822800"/>
    <x v="843"/>
    <x v="9"/>
    <x v="843"/>
    <d v="2019-04-21T05:00:00"/>
    <s v="Apr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x v="1"/>
    <n v="1456984800"/>
    <n v="1458882000"/>
    <x v="289"/>
    <x v="6"/>
    <x v="289"/>
    <d v="2016-03-25T05:00:00"/>
    <s v="Mar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x v="1"/>
    <n v="1411621200"/>
    <n v="1411966800"/>
    <x v="870"/>
    <x v="3"/>
    <x v="870"/>
    <d v="2014-09-29T05:00:00"/>
    <s v="Sep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x v="1"/>
    <n v="1525669200"/>
    <n v="1526878800"/>
    <x v="871"/>
    <x v="11"/>
    <x v="871"/>
    <d v="2018-05-21T05:00:00"/>
    <s v="May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x v="6"/>
    <n v="1450936800"/>
    <n v="1452405600"/>
    <x v="872"/>
    <x v="7"/>
    <x v="872"/>
    <d v="2016-01-10T06:00:00"/>
    <s v="Jan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x v="1"/>
    <n v="1413522000"/>
    <n v="1414040400"/>
    <x v="873"/>
    <x v="4"/>
    <x v="873"/>
    <d v="2014-10-23T05:00:00"/>
    <s v="Oct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x v="1"/>
    <n v="1541307600"/>
    <n v="1543816800"/>
    <x v="874"/>
    <x v="0"/>
    <x v="874"/>
    <d v="2018-12-03T06:00:00"/>
    <s v="Dec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x v="1"/>
    <n v="1357106400"/>
    <n v="1359698400"/>
    <x v="875"/>
    <x v="2"/>
    <x v="875"/>
    <d v="2013-02-01T06:00:00"/>
    <s v="Feb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x v="6"/>
    <n v="1390197600"/>
    <n v="1390629600"/>
    <x v="876"/>
    <x v="2"/>
    <x v="876"/>
    <d v="2014-01-25T06:00:00"/>
    <s v="Jan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x v="1"/>
    <n v="1265868000"/>
    <n v="1267077600"/>
    <x v="877"/>
    <x v="10"/>
    <x v="877"/>
    <d v="2010-02-25T06:00:00"/>
    <s v="Feb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x v="1"/>
    <n v="1467176400"/>
    <n v="1467781200"/>
    <x v="878"/>
    <x v="5"/>
    <x v="878"/>
    <d v="2016-07-06T05:00:00"/>
    <s v="Jul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C31D8-C202-3B4C-BE5D-FDAC1D377C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ategory" colHeaderCaption="Campaign Outcome">
  <location ref="A3:F14" firstHeaderRow="1" firstDataRow="2" firstDataCol="1" rowPageCount="1" colPageCount="1"/>
  <pivotFields count="26">
    <pivotField showAll="0"/>
    <pivotField showAll="0"/>
    <pivotField showAll="0"/>
    <pivotField numFmtId="165" showAll="0"/>
    <pivotField numFmtId="165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numFmtId="165" showAll="0"/>
    <pivotField numFmtId="1" showAll="0"/>
    <pivotField name="country"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7" showAll="0"/>
    <pivotField numFmtId="166" showAll="0"/>
    <pivotField showAll="0"/>
    <pivotField numFmtId="167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ategory" fld="6" subtotal="count" baseField="0" baseItem="0" numFmtId="37"/>
  </dataFields>
  <formats count="13">
    <format dxfId="25">
      <pivotArea outline="0" collapsedLevelsAreSubtotals="1" fieldPosition="0"/>
    </format>
    <format dxfId="26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8">
      <pivotArea dataOnly="0" labelOnly="1" fieldPosition="0">
        <references count="1">
          <reference field="6" count="0"/>
        </references>
      </pivotArea>
    </format>
    <format dxfId="29">
      <pivotArea dataOnly="0" labelOnly="1" grandCol="1" outline="0" fieldPosition="0"/>
    </format>
    <format dxfId="30">
      <pivotArea outline="0" collapsedLevelsAreSubtotals="1" fieldPosition="0"/>
    </format>
    <format dxfId="31">
      <pivotArea field="6" type="button" dataOnly="0" labelOnly="1" outline="0" axis="axisCol" fieldPosition="0"/>
    </format>
    <format dxfId="32">
      <pivotArea type="topRight" dataOnly="0" labelOnly="1" outline="0" fieldPosition="0"/>
    </format>
    <format dxfId="33">
      <pivotArea dataOnly="0" labelOnly="1" fieldPosition="0">
        <references count="1">
          <reference field="6" count="0"/>
        </references>
      </pivotArea>
    </format>
    <format dxfId="34">
      <pivotArea dataOnly="0" labelOnly="1" grandCol="1" outline="0" fieldPosition="0"/>
    </format>
    <format dxfId="35">
      <pivotArea outline="0" collapsedLevelsAreSubtotals="1" fieldPosition="0"/>
    </format>
    <format dxfId="36">
      <pivotArea type="origin" dataOnly="0" labelOnly="1" outline="0" fieldPosition="0"/>
    </format>
    <format dxfId="37">
      <pivotArea dataOnly="0" labelOnly="1" grandRow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90A82-AB33-5F46-AA9C-E2306208C10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ub Category" colHeaderCaption="Campaign Outcome">
  <location ref="A4:F30" firstHeaderRow="1" firstDataRow="2" firstDataCol="1" rowPageCount="2" colPageCount="1"/>
  <pivotFields count="26">
    <pivotField showAll="0"/>
    <pivotField showAll="0"/>
    <pivotField showAll="0"/>
    <pivotField numFmtId="165" showAll="0"/>
    <pivotField numFmtId="165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numFmtId="165"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7" showAll="0"/>
    <pivotField numFmtId="166" showAll="0"/>
    <pivotField showAll="0"/>
    <pivotField numFmtId="167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2" hier="-1"/>
  </pageFields>
  <dataFields count="1">
    <dataField name="Count of Sub Category" fld="6" subtotal="count" baseField="0" baseItem="0" numFmtId="3"/>
  </dataFields>
  <formats count="16"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6" type="button" dataOnly="0" labelOnly="1" outline="0" axis="axisCol" fieldPosition="0"/>
    </format>
    <format dxfId="69">
      <pivotArea type="topRight" dataOnly="0" labelOnly="1" outline="0" fieldPosition="0"/>
    </format>
    <format dxfId="68">
      <pivotArea dataOnly="0" labelOnly="1" grandRow="1" outline="0" fieldPosition="0"/>
    </format>
    <format dxfId="67">
      <pivotArea dataOnly="0" labelOnly="1" fieldPosition="0">
        <references count="1">
          <reference field="6" count="0"/>
        </references>
      </pivotArea>
    </format>
    <format dxfId="66">
      <pivotArea dataOnly="0" labelOnly="1" grandCol="1" outline="0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6" type="button" dataOnly="0" labelOnly="1" outline="0" axis="axisCol" fieldPosition="0"/>
    </format>
    <format dxfId="61">
      <pivotArea type="topRight" dataOnly="0" labelOnly="1" outline="0" fieldPosition="0"/>
    </format>
    <format dxfId="60">
      <pivotArea dataOnly="0" labelOnly="1" grandRow="1" outline="0" fieldPosition="0"/>
    </format>
    <format dxfId="59">
      <pivotArea dataOnly="0" labelOnly="1" fieldPosition="0">
        <references count="1">
          <reference field="6" count="0"/>
        </references>
      </pivotArea>
    </format>
    <format dxfId="58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E5BD1-7C50-E141-8236-50C2DF7C0BD8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6">
    <pivotField showAll="0"/>
    <pivotField showAll="0"/>
    <pivotField showAll="0"/>
    <pivotField numFmtId="165" showAll="0"/>
    <pivotField numFmtId="165" showAll="0"/>
    <pivotField numFmtId="164" showAll="0"/>
    <pivotField axis="axisCol" dataField="1" showAll="0">
      <items count="5">
        <item x="3"/>
        <item x="0"/>
        <item h="1" x="2"/>
        <item x="1"/>
        <item t="default"/>
      </items>
    </pivotField>
    <pivotField numFmtId="165" showAll="0"/>
    <pivotField numFmtId="1" showAll="0"/>
    <pivotField showAll="0"/>
    <pivotField showAll="0"/>
    <pivotField showAll="0"/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Page" numFmtId="167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6" showAll="0"/>
    <pivotField showAll="0"/>
    <pivotField numFmtId="167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Months" numFmtId="166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2" hier="-1"/>
    <pageField fld="15" hier="-1"/>
  </pageFields>
  <dataFields count="1">
    <dataField name="Count of outcome" fld="6" subtotal="count" baseField="0" baseItem="0"/>
  </dataFields>
  <formats count="20"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6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14" type="button" dataOnly="0" labelOnly="1" outline="0" axis="axisRow" fieldPosition="0"/>
    </format>
    <format dxfId="51">
      <pivotArea dataOnly="0" labelOnly="1" fieldPosition="0">
        <references count="1">
          <reference field="14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dataOnly="0" labelOnly="1" grandCol="1" outline="0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6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14" type="button" dataOnly="0" labelOnly="1" outline="0" axis="axisRow" fieldPosition="0"/>
    </format>
    <format dxfId="41">
      <pivotArea dataOnly="0" labelOnly="1" fieldPosition="0">
        <references count="1">
          <reference field="14" count="0"/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1">
          <reference field="6" count="0"/>
        </references>
      </pivotArea>
    </format>
    <format dxfId="38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DDB-C70F-7049-BD45-CEB5EBE2ED06}">
  <dimension ref="A1:F18"/>
  <sheetViews>
    <sheetView zoomScale="125" zoomScaleNormal="125" workbookViewId="0"/>
  </sheetViews>
  <sheetFormatPr baseColWidth="10" defaultRowHeight="16" x14ac:dyDescent="0.2"/>
  <cols>
    <col min="1" max="1" width="15.83203125" style="7" bestFit="1" customWidth="1"/>
    <col min="2" max="2" width="23.83203125" style="4" bestFit="1" customWidth="1"/>
    <col min="3" max="3" width="7.1640625" style="4" bestFit="1" customWidth="1"/>
    <col min="4" max="4" width="5.5" style="4" bestFit="1" customWidth="1"/>
    <col min="5" max="5" width="10.83203125" style="4" bestFit="1" customWidth="1"/>
    <col min="6" max="6" width="12.1640625" style="4" bestFit="1" customWidth="1"/>
    <col min="7" max="9" width="15.5" bestFit="1" customWidth="1"/>
  </cols>
  <sheetData>
    <row r="1" spans="1:6" x14ac:dyDescent="0.2">
      <c r="A1" s="3" t="s">
        <v>2077</v>
      </c>
      <c r="B1" t="s">
        <v>2037</v>
      </c>
    </row>
    <row r="3" spans="1:6" x14ac:dyDescent="0.2">
      <c r="A3" s="13" t="s">
        <v>2063</v>
      </c>
      <c r="B3" s="20" t="s">
        <v>2072</v>
      </c>
      <c r="C3" s="19"/>
      <c r="D3" s="19"/>
      <c r="E3" s="19"/>
      <c r="F3" s="19"/>
    </row>
    <row r="4" spans="1:6" x14ac:dyDescent="0.2">
      <c r="A4" s="3" t="s">
        <v>2062</v>
      </c>
      <c r="B4" s="19" t="s">
        <v>73</v>
      </c>
      <c r="C4" s="19" t="s">
        <v>13</v>
      </c>
      <c r="D4" s="19" t="s">
        <v>46</v>
      </c>
      <c r="E4" s="19" t="s">
        <v>19</v>
      </c>
      <c r="F4" s="19" t="s">
        <v>2036</v>
      </c>
    </row>
    <row r="5" spans="1:6" x14ac:dyDescent="0.2">
      <c r="A5" s="22" t="s">
        <v>2027</v>
      </c>
      <c r="B5" s="21">
        <v>11</v>
      </c>
      <c r="C5" s="21">
        <v>60</v>
      </c>
      <c r="D5" s="21">
        <v>5</v>
      </c>
      <c r="E5" s="21">
        <v>102</v>
      </c>
      <c r="F5" s="21">
        <v>178</v>
      </c>
    </row>
    <row r="6" spans="1:6" x14ac:dyDescent="0.2">
      <c r="A6" s="22" t="s">
        <v>2028</v>
      </c>
      <c r="B6" s="21">
        <v>4</v>
      </c>
      <c r="C6" s="21">
        <v>20</v>
      </c>
      <c r="D6" s="21"/>
      <c r="E6" s="21">
        <v>22</v>
      </c>
      <c r="F6" s="21">
        <v>46</v>
      </c>
    </row>
    <row r="7" spans="1:6" x14ac:dyDescent="0.2">
      <c r="A7" s="22" t="s">
        <v>2029</v>
      </c>
      <c r="B7" s="21">
        <v>1</v>
      </c>
      <c r="C7" s="21">
        <v>23</v>
      </c>
      <c r="D7" s="21">
        <v>3</v>
      </c>
      <c r="E7" s="21">
        <v>21</v>
      </c>
      <c r="F7" s="21">
        <v>48</v>
      </c>
    </row>
    <row r="8" spans="1:6" x14ac:dyDescent="0.2">
      <c r="A8" s="22" t="s">
        <v>2030</v>
      </c>
      <c r="B8" s="21"/>
      <c r="C8" s="21"/>
      <c r="D8" s="21"/>
      <c r="E8" s="21">
        <v>4</v>
      </c>
      <c r="F8" s="21">
        <v>4</v>
      </c>
    </row>
    <row r="9" spans="1:6" x14ac:dyDescent="0.2">
      <c r="A9" s="22" t="s">
        <v>2031</v>
      </c>
      <c r="B9" s="21">
        <v>10</v>
      </c>
      <c r="C9" s="21">
        <v>66</v>
      </c>
      <c r="D9" s="21"/>
      <c r="E9" s="21">
        <v>99</v>
      </c>
      <c r="F9" s="21">
        <v>175</v>
      </c>
    </row>
    <row r="10" spans="1:6" x14ac:dyDescent="0.2">
      <c r="A10" s="22" t="s">
        <v>2032</v>
      </c>
      <c r="B10" s="21">
        <v>4</v>
      </c>
      <c r="C10" s="21">
        <v>11</v>
      </c>
      <c r="D10" s="21">
        <v>1</v>
      </c>
      <c r="E10" s="21">
        <v>26</v>
      </c>
      <c r="F10" s="21">
        <v>42</v>
      </c>
    </row>
    <row r="11" spans="1:6" x14ac:dyDescent="0.2">
      <c r="A11" s="22" t="s">
        <v>2033</v>
      </c>
      <c r="B11" s="21">
        <v>2</v>
      </c>
      <c r="C11" s="21">
        <v>24</v>
      </c>
      <c r="D11" s="21">
        <v>1</v>
      </c>
      <c r="E11" s="21">
        <v>40</v>
      </c>
      <c r="F11" s="21">
        <v>67</v>
      </c>
    </row>
    <row r="12" spans="1:6" x14ac:dyDescent="0.2">
      <c r="A12" s="22" t="s">
        <v>2034</v>
      </c>
      <c r="B12" s="21">
        <v>2</v>
      </c>
      <c r="C12" s="21">
        <v>28</v>
      </c>
      <c r="D12" s="21">
        <v>2</v>
      </c>
      <c r="E12" s="21">
        <v>64</v>
      </c>
      <c r="F12" s="21">
        <v>96</v>
      </c>
    </row>
    <row r="13" spans="1:6" x14ac:dyDescent="0.2">
      <c r="A13" s="22" t="s">
        <v>2035</v>
      </c>
      <c r="B13" s="21">
        <v>23</v>
      </c>
      <c r="C13" s="21">
        <v>132</v>
      </c>
      <c r="D13" s="21">
        <v>2</v>
      </c>
      <c r="E13" s="21">
        <v>187</v>
      </c>
      <c r="F13" s="21">
        <v>344</v>
      </c>
    </row>
    <row r="14" spans="1:6" x14ac:dyDescent="0.2">
      <c r="A14" s="7" t="s">
        <v>2036</v>
      </c>
      <c r="B14" s="21">
        <v>57</v>
      </c>
      <c r="C14" s="21">
        <v>364</v>
      </c>
      <c r="D14" s="21">
        <v>14</v>
      </c>
      <c r="E14" s="21">
        <v>565</v>
      </c>
      <c r="F14" s="21">
        <v>1000</v>
      </c>
    </row>
    <row r="18" spans="6:6" x14ac:dyDescent="0.2">
      <c r="F18" s="26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3852-EF9A-4F45-886D-4B039D837C70}">
  <dimension ref="A1:F30"/>
  <sheetViews>
    <sheetView zoomScale="125" zoomScaleNormal="125" workbookViewId="0"/>
  </sheetViews>
  <sheetFormatPr baseColWidth="10" defaultRowHeight="16" x14ac:dyDescent="0.2"/>
  <cols>
    <col min="1" max="1" width="19.5" style="12" bestFit="1" customWidth="1"/>
    <col min="2" max="2" width="22.5" style="12" bestFit="1" customWidth="1"/>
    <col min="3" max="3" width="5.83203125" style="12" bestFit="1" customWidth="1"/>
    <col min="4" max="4" width="4.1640625" style="12" bestFit="1" customWidth="1"/>
    <col min="5" max="5" width="9.5" style="12" bestFit="1" customWidth="1"/>
    <col min="6" max="6" width="10.83203125" style="12" bestFit="1" customWidth="1"/>
    <col min="7" max="9" width="15.5" bestFit="1" customWidth="1"/>
  </cols>
  <sheetData>
    <row r="1" spans="1:6" x14ac:dyDescent="0.2">
      <c r="A1" s="11" t="s">
        <v>2069</v>
      </c>
      <c r="B1" s="12" t="s">
        <v>2037</v>
      </c>
    </row>
    <row r="2" spans="1:6" x14ac:dyDescent="0.2">
      <c r="A2" s="11" t="s">
        <v>2067</v>
      </c>
      <c r="B2" s="12" t="s">
        <v>2037</v>
      </c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 s="11" t="s">
        <v>2070</v>
      </c>
      <c r="B4" s="11" t="s">
        <v>2072</v>
      </c>
    </row>
    <row r="5" spans="1:6" x14ac:dyDescent="0.2">
      <c r="A5" s="11" t="s">
        <v>2071</v>
      </c>
      <c r="B5" s="12" t="s">
        <v>73</v>
      </c>
      <c r="C5" s="12" t="s">
        <v>13</v>
      </c>
      <c r="D5" s="12" t="s">
        <v>46</v>
      </c>
      <c r="E5" s="12" t="s">
        <v>19</v>
      </c>
      <c r="F5" s="12" t="s">
        <v>2036</v>
      </c>
    </row>
    <row r="6" spans="1:6" x14ac:dyDescent="0.2">
      <c r="A6" s="12" t="s">
        <v>2038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">
      <c r="A7" s="12" t="s">
        <v>2039</v>
      </c>
      <c r="E7" s="12">
        <v>4</v>
      </c>
      <c r="F7" s="12">
        <v>4</v>
      </c>
    </row>
    <row r="8" spans="1:6" x14ac:dyDescent="0.2">
      <c r="A8" s="12" t="s">
        <v>2040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2">
      <c r="A9" s="12" t="s">
        <v>2041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2">
      <c r="A10" s="12" t="s">
        <v>2042</v>
      </c>
      <c r="C10" s="12">
        <v>8</v>
      </c>
      <c r="E10" s="12">
        <v>10</v>
      </c>
      <c r="F10" s="12">
        <v>18</v>
      </c>
    </row>
    <row r="11" spans="1:6" x14ac:dyDescent="0.2">
      <c r="A11" s="12" t="s">
        <v>2043</v>
      </c>
      <c r="B11" s="12">
        <v>1</v>
      </c>
      <c r="C11" s="12">
        <v>7</v>
      </c>
      <c r="E11" s="12">
        <v>9</v>
      </c>
      <c r="F11" s="12">
        <v>17</v>
      </c>
    </row>
    <row r="12" spans="1:6" x14ac:dyDescent="0.2">
      <c r="A12" s="12" t="s">
        <v>2044</v>
      </c>
      <c r="B12" s="12">
        <v>4</v>
      </c>
      <c r="C12" s="12">
        <v>20</v>
      </c>
      <c r="E12" s="12">
        <v>22</v>
      </c>
      <c r="F12" s="12">
        <v>46</v>
      </c>
    </row>
    <row r="13" spans="1:6" x14ac:dyDescent="0.2">
      <c r="A13" s="12" t="s">
        <v>2045</v>
      </c>
      <c r="B13" s="12">
        <v>3</v>
      </c>
      <c r="C13" s="12">
        <v>19</v>
      </c>
      <c r="E13" s="12">
        <v>23</v>
      </c>
      <c r="F13" s="12">
        <v>45</v>
      </c>
    </row>
    <row r="14" spans="1:6" x14ac:dyDescent="0.2">
      <c r="A14" s="12" t="s">
        <v>2046</v>
      </c>
      <c r="B14" s="12">
        <v>1</v>
      </c>
      <c r="C14" s="12">
        <v>6</v>
      </c>
      <c r="E14" s="12">
        <v>10</v>
      </c>
      <c r="F14" s="12">
        <v>17</v>
      </c>
    </row>
    <row r="15" spans="1:6" x14ac:dyDescent="0.2">
      <c r="A15" s="12" t="s">
        <v>2047</v>
      </c>
      <c r="C15" s="12">
        <v>3</v>
      </c>
      <c r="E15" s="12">
        <v>4</v>
      </c>
      <c r="F15" s="12">
        <v>7</v>
      </c>
    </row>
    <row r="16" spans="1:6" x14ac:dyDescent="0.2">
      <c r="A16" s="12" t="s">
        <v>2048</v>
      </c>
      <c r="C16" s="12">
        <v>8</v>
      </c>
      <c r="D16" s="12">
        <v>1</v>
      </c>
      <c r="E16" s="12">
        <v>4</v>
      </c>
      <c r="F16" s="12">
        <v>13</v>
      </c>
    </row>
    <row r="17" spans="1:6" x14ac:dyDescent="0.2">
      <c r="A17" s="12" t="s">
        <v>2049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2">
      <c r="A18" s="12" t="s">
        <v>2050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2">
      <c r="A19" s="12" t="s">
        <v>2051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2">
      <c r="A20" s="12" t="s">
        <v>2052</v>
      </c>
      <c r="C20" s="12">
        <v>4</v>
      </c>
      <c r="E20" s="12">
        <v>4</v>
      </c>
      <c r="F20" s="12">
        <v>8</v>
      </c>
    </row>
    <row r="21" spans="1:6" x14ac:dyDescent="0.2">
      <c r="A21" s="12" t="s">
        <v>2053</v>
      </c>
      <c r="B21" s="12">
        <v>6</v>
      </c>
      <c r="C21" s="12">
        <v>30</v>
      </c>
      <c r="E21" s="12">
        <v>49</v>
      </c>
      <c r="F21" s="12">
        <v>85</v>
      </c>
    </row>
    <row r="22" spans="1:6" x14ac:dyDescent="0.2">
      <c r="A22" s="12" t="s">
        <v>2054</v>
      </c>
      <c r="C22" s="12">
        <v>9</v>
      </c>
      <c r="E22" s="12">
        <v>5</v>
      </c>
      <c r="F22" s="12">
        <v>14</v>
      </c>
    </row>
    <row r="23" spans="1:6" x14ac:dyDescent="0.2">
      <c r="A23" s="12" t="s">
        <v>2055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2">
      <c r="A24" s="12" t="s">
        <v>2056</v>
      </c>
      <c r="B24" s="12">
        <v>3</v>
      </c>
      <c r="C24" s="12">
        <v>3</v>
      </c>
      <c r="E24" s="12">
        <v>11</v>
      </c>
      <c r="F24" s="12">
        <v>17</v>
      </c>
    </row>
    <row r="25" spans="1:6" x14ac:dyDescent="0.2">
      <c r="A25" s="12" t="s">
        <v>2057</v>
      </c>
      <c r="C25" s="12">
        <v>7</v>
      </c>
      <c r="E25" s="12">
        <v>14</v>
      </c>
      <c r="F25" s="12">
        <v>21</v>
      </c>
    </row>
    <row r="26" spans="1:6" x14ac:dyDescent="0.2">
      <c r="A26" s="12" t="s">
        <v>2058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2">
      <c r="A27" s="12" t="s">
        <v>2059</v>
      </c>
      <c r="C27" s="12">
        <v>16</v>
      </c>
      <c r="D27" s="12">
        <v>1</v>
      </c>
      <c r="E27" s="12">
        <v>28</v>
      </c>
      <c r="F27" s="12">
        <v>45</v>
      </c>
    </row>
    <row r="28" spans="1:6" x14ac:dyDescent="0.2">
      <c r="A28" s="12" t="s">
        <v>2060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2">
      <c r="A29" s="12" t="s">
        <v>2061</v>
      </c>
      <c r="E29" s="12">
        <v>3</v>
      </c>
      <c r="F29" s="12">
        <v>3</v>
      </c>
    </row>
    <row r="30" spans="1:6" x14ac:dyDescent="0.2">
      <c r="A30" s="12" t="s">
        <v>2036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2A-A4A5-B343-AA58-02A3F292E2D9}">
  <dimension ref="A1:J23"/>
  <sheetViews>
    <sheetView workbookViewId="0"/>
  </sheetViews>
  <sheetFormatPr baseColWidth="10" defaultRowHeight="21" x14ac:dyDescent="0.25"/>
  <cols>
    <col min="1" max="1" width="22.1640625" style="25" bestFit="1" customWidth="1"/>
    <col min="2" max="2" width="22.6640625" style="25" bestFit="1" customWidth="1"/>
    <col min="3" max="3" width="7.5" style="25" bestFit="1" customWidth="1"/>
    <col min="4" max="4" width="12.33203125" style="25" bestFit="1" customWidth="1"/>
    <col min="5" max="5" width="14.6640625" style="25" bestFit="1" customWidth="1"/>
    <col min="6" max="6" width="8" style="25" customWidth="1"/>
  </cols>
  <sheetData>
    <row r="1" spans="1:6" x14ac:dyDescent="0.25">
      <c r="A1" s="24" t="s">
        <v>2067</v>
      </c>
      <c r="B1" s="25" t="s">
        <v>2037</v>
      </c>
    </row>
    <row r="2" spans="1:6" x14ac:dyDescent="0.25">
      <c r="A2" s="24" t="s">
        <v>2075</v>
      </c>
      <c r="B2" s="25" t="s">
        <v>2037</v>
      </c>
    </row>
    <row r="4" spans="1:6" x14ac:dyDescent="0.25">
      <c r="A4" s="24" t="s">
        <v>2092</v>
      </c>
      <c r="B4" s="24" t="s">
        <v>2078</v>
      </c>
      <c r="F4"/>
    </row>
    <row r="5" spans="1:6" x14ac:dyDescent="0.25">
      <c r="A5" s="24" t="s">
        <v>2079</v>
      </c>
      <c r="B5" s="25" t="s">
        <v>73</v>
      </c>
      <c r="C5" s="25" t="s">
        <v>13</v>
      </c>
      <c r="D5" s="25" t="s">
        <v>19</v>
      </c>
      <c r="E5" s="25" t="s">
        <v>2036</v>
      </c>
      <c r="F5"/>
    </row>
    <row r="6" spans="1:6" x14ac:dyDescent="0.25">
      <c r="A6" s="25" t="s">
        <v>2080</v>
      </c>
      <c r="B6" s="25">
        <v>6</v>
      </c>
      <c r="C6" s="25">
        <v>36</v>
      </c>
      <c r="D6" s="25">
        <v>49</v>
      </c>
      <c r="E6" s="25">
        <v>91</v>
      </c>
      <c r="F6"/>
    </row>
    <row r="7" spans="1:6" x14ac:dyDescent="0.25">
      <c r="A7" s="25" t="s">
        <v>2081</v>
      </c>
      <c r="B7" s="25">
        <v>7</v>
      </c>
      <c r="C7" s="25">
        <v>28</v>
      </c>
      <c r="D7" s="25">
        <v>44</v>
      </c>
      <c r="E7" s="25">
        <v>79</v>
      </c>
      <c r="F7"/>
    </row>
    <row r="8" spans="1:6" x14ac:dyDescent="0.25">
      <c r="A8" s="25" t="s">
        <v>2082</v>
      </c>
      <c r="B8" s="25">
        <v>4</v>
      </c>
      <c r="C8" s="25">
        <v>33</v>
      </c>
      <c r="D8" s="25">
        <v>49</v>
      </c>
      <c r="E8" s="25">
        <v>86</v>
      </c>
      <c r="F8"/>
    </row>
    <row r="9" spans="1:6" x14ac:dyDescent="0.25">
      <c r="A9" s="25" t="s">
        <v>2083</v>
      </c>
      <c r="B9" s="25">
        <v>1</v>
      </c>
      <c r="C9" s="25">
        <v>30</v>
      </c>
      <c r="D9" s="25">
        <v>46</v>
      </c>
      <c r="E9" s="25">
        <v>77</v>
      </c>
      <c r="F9"/>
    </row>
    <row r="10" spans="1:6" x14ac:dyDescent="0.25">
      <c r="A10" s="25" t="s">
        <v>2084</v>
      </c>
      <c r="B10" s="25">
        <v>3</v>
      </c>
      <c r="C10" s="25">
        <v>35</v>
      </c>
      <c r="D10" s="25">
        <v>46</v>
      </c>
      <c r="E10" s="25">
        <v>84</v>
      </c>
      <c r="F10"/>
    </row>
    <row r="11" spans="1:6" x14ac:dyDescent="0.25">
      <c r="A11" s="25" t="s">
        <v>2085</v>
      </c>
      <c r="B11" s="25">
        <v>3</v>
      </c>
      <c r="C11" s="25">
        <v>28</v>
      </c>
      <c r="D11" s="25">
        <v>55</v>
      </c>
      <c r="E11" s="25">
        <v>86</v>
      </c>
      <c r="F11"/>
    </row>
    <row r="12" spans="1:6" x14ac:dyDescent="0.25">
      <c r="A12" s="25" t="s">
        <v>2086</v>
      </c>
      <c r="B12" s="25">
        <v>4</v>
      </c>
      <c r="C12" s="25">
        <v>31</v>
      </c>
      <c r="D12" s="25">
        <v>58</v>
      </c>
      <c r="E12" s="25">
        <v>93</v>
      </c>
      <c r="F12"/>
    </row>
    <row r="13" spans="1:6" x14ac:dyDescent="0.25">
      <c r="A13" s="25" t="s">
        <v>2087</v>
      </c>
      <c r="B13" s="25">
        <v>8</v>
      </c>
      <c r="C13" s="25">
        <v>35</v>
      </c>
      <c r="D13" s="25">
        <v>41</v>
      </c>
      <c r="E13" s="25">
        <v>84</v>
      </c>
      <c r="F13"/>
    </row>
    <row r="14" spans="1:6" x14ac:dyDescent="0.25">
      <c r="A14" s="25" t="s">
        <v>2088</v>
      </c>
      <c r="B14" s="25">
        <v>5</v>
      </c>
      <c r="C14" s="25">
        <v>23</v>
      </c>
      <c r="D14" s="25">
        <v>45</v>
      </c>
      <c r="E14" s="25">
        <v>73</v>
      </c>
      <c r="F14"/>
    </row>
    <row r="15" spans="1:6" x14ac:dyDescent="0.25">
      <c r="A15" s="25" t="s">
        <v>2089</v>
      </c>
      <c r="B15" s="25">
        <v>6</v>
      </c>
      <c r="C15" s="25">
        <v>26</v>
      </c>
      <c r="D15" s="25">
        <v>45</v>
      </c>
      <c r="E15" s="25">
        <v>77</v>
      </c>
      <c r="F15"/>
    </row>
    <row r="16" spans="1:6" x14ac:dyDescent="0.25">
      <c r="A16" s="25" t="s">
        <v>2090</v>
      </c>
      <c r="B16" s="25">
        <v>3</v>
      </c>
      <c r="C16" s="25">
        <v>27</v>
      </c>
      <c r="D16" s="25">
        <v>45</v>
      </c>
      <c r="E16" s="25">
        <v>75</v>
      </c>
      <c r="F16"/>
    </row>
    <row r="17" spans="1:10" x14ac:dyDescent="0.25">
      <c r="A17" s="25" t="s">
        <v>2091</v>
      </c>
      <c r="B17" s="25">
        <v>7</v>
      </c>
      <c r="C17" s="25">
        <v>32</v>
      </c>
      <c r="D17" s="25">
        <v>42</v>
      </c>
      <c r="E17" s="25">
        <v>81</v>
      </c>
      <c r="F17"/>
    </row>
    <row r="18" spans="1:10" x14ac:dyDescent="0.25">
      <c r="A18" s="25" t="s">
        <v>2036</v>
      </c>
      <c r="B18" s="25">
        <v>57</v>
      </c>
      <c r="C18" s="25">
        <v>364</v>
      </c>
      <c r="D18" s="25">
        <v>565</v>
      </c>
      <c r="E18" s="25">
        <v>986</v>
      </c>
      <c r="F18"/>
    </row>
    <row r="23" spans="1:10" x14ac:dyDescent="0.25">
      <c r="J23">
        <f>986/12</f>
        <v>82.166666666666671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9EF4-7BB5-8941-BD96-5F90BCDE4DCA}">
  <dimension ref="A1:H13"/>
  <sheetViews>
    <sheetView workbookViewId="0"/>
  </sheetViews>
  <sheetFormatPr baseColWidth="10" defaultRowHeight="21" x14ac:dyDescent="0.25"/>
  <cols>
    <col min="1" max="1" width="27" style="25" bestFit="1" customWidth="1"/>
    <col min="2" max="2" width="22" style="25" bestFit="1" customWidth="1"/>
    <col min="3" max="3" width="17.33203125" style="25" bestFit="1" customWidth="1"/>
    <col min="4" max="4" width="20.83203125" style="25" bestFit="1" customWidth="1"/>
    <col min="5" max="5" width="16" style="25" bestFit="1" customWidth="1"/>
    <col min="6" max="6" width="25.5" style="25" bestFit="1" customWidth="1"/>
    <col min="7" max="7" width="20.83203125" style="25" bestFit="1" customWidth="1"/>
    <col min="8" max="8" width="24.5" style="25" bestFit="1" customWidth="1"/>
    <col min="9" max="16384" width="10.83203125" style="7"/>
  </cols>
  <sheetData>
    <row r="1" spans="1:8" s="1" customFormat="1" x14ac:dyDescent="0.25">
      <c r="A1" s="29" t="s">
        <v>2112</v>
      </c>
      <c r="B1" s="29" t="s">
        <v>2113</v>
      </c>
      <c r="C1" s="29" t="s">
        <v>2114</v>
      </c>
      <c r="D1" s="29" t="s">
        <v>2115</v>
      </c>
      <c r="E1" s="29" t="s">
        <v>2116</v>
      </c>
      <c r="F1" s="29" t="s">
        <v>2117</v>
      </c>
      <c r="G1" s="29" t="s">
        <v>2118</v>
      </c>
      <c r="H1" s="29" t="s">
        <v>2119</v>
      </c>
    </row>
    <row r="2" spans="1:8" x14ac:dyDescent="0.25">
      <c r="A2" s="7" t="s">
        <v>2100</v>
      </c>
      <c r="B2" s="25">
        <f>COUNTIFS('Raw Data - Crowdfunding'!$D:$D,"&lt;1000",'Raw Data - Crowdfunding'!$H:$H,"successful")</f>
        <v>30</v>
      </c>
      <c r="C2" s="25">
        <f>COUNTIFS('Raw Data - Crowdfunding'!$D:$D,"&lt;1000",'Raw Data - Crowdfunding'!$H:$H,"failed")</f>
        <v>20</v>
      </c>
      <c r="D2" s="25">
        <f>COUNTIFS('Raw Data - Crowdfunding'!$D:$D,"&lt;1000",'Raw Data - Crowdfunding'!$H:$H,"canceled")</f>
        <v>1</v>
      </c>
      <c r="E2" s="25">
        <f>SUM(B2:D2)</f>
        <v>51</v>
      </c>
      <c r="F2" s="30">
        <f>B2/$E2</f>
        <v>0.58823529411764708</v>
      </c>
      <c r="G2" s="30">
        <f t="shared" ref="G2:H2" si="0">C2/$E2</f>
        <v>0.39215686274509803</v>
      </c>
      <c r="H2" s="30">
        <f t="shared" si="0"/>
        <v>1.9607843137254902E-2</v>
      </c>
    </row>
    <row r="3" spans="1:8" x14ac:dyDescent="0.25">
      <c r="A3" s="7" t="s">
        <v>2101</v>
      </c>
      <c r="B3" s="25">
        <f>COUNTIFS('Raw Data - Crowdfunding'!$D:$D,"&gt;=1000",'Raw Data - Crowdfunding'!$D:$D,"&lt;5000",'Raw Data - Crowdfunding'!$H:$H,"successful")</f>
        <v>191</v>
      </c>
      <c r="C3" s="25">
        <f>COUNTIFS('Raw Data - Crowdfunding'!$D:$D,"&gt;=1000",'Raw Data - Crowdfunding'!$D:$D,"&lt;5000",'Raw Data - Crowdfunding'!$H:$H,"failed")</f>
        <v>38</v>
      </c>
      <c r="D3" s="25">
        <f>COUNTIFS('Raw Data - Crowdfunding'!$D:$D,"&gt;=1000",'Raw Data - Crowdfunding'!$D:$D,"&lt;5000",'Raw Data - Crowdfunding'!$H:$H,"canceled")</f>
        <v>2</v>
      </c>
      <c r="E3" s="25">
        <f t="shared" ref="E3:E13" si="1">SUM(B3:D3)</f>
        <v>231</v>
      </c>
      <c r="F3" s="30">
        <f t="shared" ref="F3:F13" si="2">B3/$E3</f>
        <v>0.82683982683982682</v>
      </c>
      <c r="G3" s="30">
        <f t="shared" ref="G3:G13" si="3">C3/$E3</f>
        <v>0.16450216450216451</v>
      </c>
      <c r="H3" s="30">
        <f t="shared" ref="H3:H13" si="4">D3/$E3</f>
        <v>8.658008658008658E-3</v>
      </c>
    </row>
    <row r="4" spans="1:8" x14ac:dyDescent="0.25">
      <c r="A4" s="7" t="s">
        <v>2102</v>
      </c>
      <c r="B4" s="25">
        <f>COUNTIFS('Raw Data - Crowdfunding'!$D:$D,"&gt;=5000",'Raw Data - Crowdfunding'!$D:$D,"&lt;10000",'Raw Data - Crowdfunding'!$H:$H,"successful")</f>
        <v>164</v>
      </c>
      <c r="C4" s="25">
        <f>COUNTIFS('Raw Data - Crowdfunding'!$D:$D,"&gt;=5000",'Raw Data - Crowdfunding'!$D:$D,"&lt;10000",'Raw Data - Crowdfunding'!$H:$H,"failed")</f>
        <v>126</v>
      </c>
      <c r="D4" s="25">
        <f>COUNTIFS('Raw Data - Crowdfunding'!$D:$D,"&gt;=5000",'Raw Data - Crowdfunding'!$D:$D,"&lt;10000",'Raw Data - Crowdfunding'!$H:$H,"canceled")</f>
        <v>25</v>
      </c>
      <c r="E4" s="25">
        <f t="shared" si="1"/>
        <v>315</v>
      </c>
      <c r="F4" s="30">
        <f t="shared" si="2"/>
        <v>0.52063492063492067</v>
      </c>
      <c r="G4" s="30">
        <f t="shared" si="3"/>
        <v>0.4</v>
      </c>
      <c r="H4" s="30">
        <f t="shared" si="4"/>
        <v>7.9365079365079361E-2</v>
      </c>
    </row>
    <row r="5" spans="1:8" x14ac:dyDescent="0.25">
      <c r="A5" s="7" t="s">
        <v>2103</v>
      </c>
      <c r="B5" s="25">
        <f>COUNTIFS('Raw Data - Crowdfunding'!$D:$D,"&gt;=10000",'Raw Data - Crowdfunding'!$D:$D,"&lt;15000",'Raw Data - Crowdfunding'!$H:$H,"successful")</f>
        <v>4</v>
      </c>
      <c r="C5" s="25">
        <f>COUNTIFS('Raw Data - Crowdfunding'!$D:$D,"&gt;=10000",'Raw Data - Crowdfunding'!$D:$D,"&lt;15000",'Raw Data - Crowdfunding'!$H:$H,"failed")</f>
        <v>5</v>
      </c>
      <c r="D5" s="25">
        <f>COUNTIFS('Raw Data - Crowdfunding'!$D:$D,"&gt;=10000",'Raw Data - Crowdfunding'!$D:$D,"&lt;15000",'Raw Data - Crowdfunding'!$H:$H,"canceled")</f>
        <v>0</v>
      </c>
      <c r="E5" s="25">
        <f t="shared" si="1"/>
        <v>9</v>
      </c>
      <c r="F5" s="30">
        <f t="shared" si="2"/>
        <v>0.44444444444444442</v>
      </c>
      <c r="G5" s="30">
        <f t="shared" si="3"/>
        <v>0.55555555555555558</v>
      </c>
      <c r="H5" s="30">
        <f t="shared" si="4"/>
        <v>0</v>
      </c>
    </row>
    <row r="6" spans="1:8" x14ac:dyDescent="0.25">
      <c r="A6" s="7" t="s">
        <v>2104</v>
      </c>
      <c r="B6" s="25">
        <f>COUNTIFS('Raw Data - Crowdfunding'!$D:$D,"&gt;=15000",'Raw Data - Crowdfunding'!$D:$D,"&lt;20000",'Raw Data - Crowdfunding'!$H:$H,"successful")</f>
        <v>10</v>
      </c>
      <c r="C6" s="25">
        <f>COUNTIFS('Raw Data - Crowdfunding'!$D:$D,"&gt;=15000",'Raw Data - Crowdfunding'!$D:$D,"&lt;20000",'Raw Data - Crowdfunding'!$H:$H,"failed")</f>
        <v>0</v>
      </c>
      <c r="D6" s="25">
        <f>COUNTIFS('Raw Data - Crowdfunding'!$D:$D,"&gt;=15000",'Raw Data - Crowdfunding'!$D:$D,"&lt;20000",'Raw Data - Crowdfunding'!$H:$H,"canceled")</f>
        <v>0</v>
      </c>
      <c r="E6" s="25">
        <f t="shared" si="1"/>
        <v>10</v>
      </c>
      <c r="F6" s="30">
        <f t="shared" si="2"/>
        <v>1</v>
      </c>
      <c r="G6" s="30">
        <f t="shared" si="3"/>
        <v>0</v>
      </c>
      <c r="H6" s="30">
        <f t="shared" si="4"/>
        <v>0</v>
      </c>
    </row>
    <row r="7" spans="1:8" x14ac:dyDescent="0.25">
      <c r="A7" s="7" t="s">
        <v>2105</v>
      </c>
      <c r="B7" s="25">
        <f>COUNTIFS('Raw Data - Crowdfunding'!$D:$D,"&gt;=20000",'Raw Data - Crowdfunding'!$D:$D,"&lt;25000",'Raw Data - Crowdfunding'!$H:$H,"successful")</f>
        <v>7</v>
      </c>
      <c r="C7" s="25">
        <f>COUNTIFS('Raw Data - Crowdfunding'!$D:$D,"&gt;=20000",'Raw Data - Crowdfunding'!$D:$D,"&lt;25000",'Raw Data - Crowdfunding'!$H:$H,"failed")</f>
        <v>0</v>
      </c>
      <c r="D7" s="25">
        <f>COUNTIFS('Raw Data - Crowdfunding'!$D:$D,"&gt;=20000",'Raw Data - Crowdfunding'!$D:$D,"&lt;25000",'Raw Data - Crowdfunding'!$H:$H,"canceled")</f>
        <v>0</v>
      </c>
      <c r="E7" s="25">
        <f t="shared" si="1"/>
        <v>7</v>
      </c>
      <c r="F7" s="30">
        <f t="shared" si="2"/>
        <v>1</v>
      </c>
      <c r="G7" s="30">
        <f t="shared" si="3"/>
        <v>0</v>
      </c>
      <c r="H7" s="30">
        <f t="shared" si="4"/>
        <v>0</v>
      </c>
    </row>
    <row r="8" spans="1:8" x14ac:dyDescent="0.25">
      <c r="A8" s="7" t="s">
        <v>2106</v>
      </c>
      <c r="B8" s="25">
        <f>COUNTIFS('Raw Data - Crowdfunding'!$D:$D,"&gt;=25000",'Raw Data - Crowdfunding'!$D:$D,"&lt;30000",'Raw Data - Crowdfunding'!$H:$H,"successful")</f>
        <v>11</v>
      </c>
      <c r="C8" s="25">
        <f>COUNTIFS('Raw Data - Crowdfunding'!$D:$D,"&gt;=25000",'Raw Data - Crowdfunding'!$D:$D,"&lt;30000",'Raw Data - Crowdfunding'!$H:$H,"failed")</f>
        <v>3</v>
      </c>
      <c r="D8" s="25">
        <f>COUNTIFS('Raw Data - Crowdfunding'!$D:$D,"&gt;=25000",'Raw Data - Crowdfunding'!$D:$D,"&lt;30000",'Raw Data - Crowdfunding'!$H:$H,"canceled")</f>
        <v>0</v>
      </c>
      <c r="E8" s="25">
        <f t="shared" si="1"/>
        <v>14</v>
      </c>
      <c r="F8" s="30">
        <f t="shared" si="2"/>
        <v>0.7857142857142857</v>
      </c>
      <c r="G8" s="30">
        <f t="shared" si="3"/>
        <v>0.21428571428571427</v>
      </c>
      <c r="H8" s="30">
        <f t="shared" si="4"/>
        <v>0</v>
      </c>
    </row>
    <row r="9" spans="1:8" x14ac:dyDescent="0.25">
      <c r="A9" s="7" t="s">
        <v>2107</v>
      </c>
      <c r="B9" s="25">
        <f>COUNTIFS('Raw Data - Crowdfunding'!$D:$D,"&gt;=30000",'Raw Data - Crowdfunding'!$D:$D,"&lt;35000",'Raw Data - Crowdfunding'!$H:$H,"successful")</f>
        <v>7</v>
      </c>
      <c r="C9" s="25">
        <f>COUNTIFS('Raw Data - Crowdfunding'!$D:$D,"&gt;=30000",'Raw Data - Crowdfunding'!$D:$D,"&lt;35000",'Raw Data - Crowdfunding'!$H:$H,"failed")</f>
        <v>0</v>
      </c>
      <c r="D9" s="25">
        <f>COUNTIFS('Raw Data - Crowdfunding'!$D:$D,"&gt;=30000",'Raw Data - Crowdfunding'!$D:$D,"&lt;35000",'Raw Data - Crowdfunding'!$H:$H,"canceled")</f>
        <v>0</v>
      </c>
      <c r="E9" s="25">
        <f t="shared" si="1"/>
        <v>7</v>
      </c>
      <c r="F9" s="30">
        <f t="shared" si="2"/>
        <v>1</v>
      </c>
      <c r="G9" s="30">
        <f t="shared" si="3"/>
        <v>0</v>
      </c>
      <c r="H9" s="30">
        <f t="shared" si="4"/>
        <v>0</v>
      </c>
    </row>
    <row r="10" spans="1:8" x14ac:dyDescent="0.25">
      <c r="A10" s="7" t="s">
        <v>2108</v>
      </c>
      <c r="B10" s="25">
        <f>COUNTIFS('Raw Data - Crowdfunding'!$D:$D,"&gt;=35000",'Raw Data - Crowdfunding'!$D:$D,"&lt;40000",'Raw Data - Crowdfunding'!$H:$H,"successful")</f>
        <v>8</v>
      </c>
      <c r="C10" s="25">
        <f>COUNTIFS('Raw Data - Crowdfunding'!$D:$D,"&gt;=35000",'Raw Data - Crowdfunding'!$D:$D,"&lt;40000",'Raw Data - Crowdfunding'!$H:$H,"failed")</f>
        <v>3</v>
      </c>
      <c r="D10" s="25">
        <f>COUNTIFS('Raw Data - Crowdfunding'!$D:$D,"&gt;=35000",'Raw Data - Crowdfunding'!$D:$D,"&lt;40000",'Raw Data - Crowdfunding'!$H:$H,"canceled")</f>
        <v>1</v>
      </c>
      <c r="E10" s="25">
        <f t="shared" si="1"/>
        <v>12</v>
      </c>
      <c r="F10" s="30">
        <f t="shared" si="2"/>
        <v>0.66666666666666663</v>
      </c>
      <c r="G10" s="30">
        <f t="shared" si="3"/>
        <v>0.25</v>
      </c>
      <c r="H10" s="30">
        <f t="shared" si="4"/>
        <v>8.3333333333333329E-2</v>
      </c>
    </row>
    <row r="11" spans="1:8" x14ac:dyDescent="0.25">
      <c r="A11" s="7" t="s">
        <v>2109</v>
      </c>
      <c r="B11" s="25">
        <f>COUNTIFS('Raw Data - Crowdfunding'!$D:$D,"&gt;=40000",'Raw Data - Crowdfunding'!$D:$D,"&lt;45000",'Raw Data - Crowdfunding'!$H:$H,"successful")</f>
        <v>11</v>
      </c>
      <c r="C11" s="25">
        <f>COUNTIFS('Raw Data - Crowdfunding'!$D:$D,"&gt;=40000",'Raw Data - Crowdfunding'!$D:$D,"&lt;45000",'Raw Data - Crowdfunding'!$H:$H,"failed")</f>
        <v>3</v>
      </c>
      <c r="D11" s="25">
        <f>COUNTIFS('Raw Data - Crowdfunding'!$D:$D,"&gt;=40000",'Raw Data - Crowdfunding'!$D:$D,"&lt;45000",'Raw Data - Crowdfunding'!$H:$H,"canceled")</f>
        <v>0</v>
      </c>
      <c r="E11" s="25">
        <f t="shared" si="1"/>
        <v>14</v>
      </c>
      <c r="F11" s="30">
        <f t="shared" si="2"/>
        <v>0.7857142857142857</v>
      </c>
      <c r="G11" s="30">
        <f t="shared" si="3"/>
        <v>0.21428571428571427</v>
      </c>
      <c r="H11" s="30">
        <f t="shared" si="4"/>
        <v>0</v>
      </c>
    </row>
    <row r="12" spans="1:8" x14ac:dyDescent="0.25">
      <c r="A12" s="7" t="s">
        <v>2110</v>
      </c>
      <c r="B12" s="25">
        <f>COUNTIFS('Raw Data - Crowdfunding'!$D:$D,"&gt;=45000",'Raw Data - Crowdfunding'!$D:$D,"&lt;50000",'Raw Data - Crowdfunding'!$H:$H,"successful")</f>
        <v>8</v>
      </c>
      <c r="C12" s="25">
        <f>COUNTIFS('Raw Data - Crowdfunding'!$D:$D,"&gt;=45000",'Raw Data - Crowdfunding'!$D:$D,"&lt;50000",'Raw Data - Crowdfunding'!$H:$H,"failed")</f>
        <v>3</v>
      </c>
      <c r="D12" s="25">
        <f>COUNTIFS('Raw Data - Crowdfunding'!$D:$D,"&gt;=45000",'Raw Data - Crowdfunding'!$D:$D,"&lt;50000",'Raw Data - Crowdfunding'!$H:$H,"canceled")</f>
        <v>0</v>
      </c>
      <c r="E12" s="25">
        <f t="shared" si="1"/>
        <v>11</v>
      </c>
      <c r="F12" s="30">
        <f t="shared" si="2"/>
        <v>0.72727272727272729</v>
      </c>
      <c r="G12" s="30">
        <f t="shared" si="3"/>
        <v>0.27272727272727271</v>
      </c>
      <c r="H12" s="30">
        <f t="shared" si="4"/>
        <v>0</v>
      </c>
    </row>
    <row r="13" spans="1:8" x14ac:dyDescent="0.25">
      <c r="A13" s="7" t="s">
        <v>2111</v>
      </c>
      <c r="B13" s="25">
        <f>COUNTIFS('Raw Data - Crowdfunding'!$D:$D,"&gt;=50000",'Raw Data - Crowdfunding'!$H:$H,"successful")</f>
        <v>114</v>
      </c>
      <c r="C13" s="25">
        <f>COUNTIFS('Raw Data - Crowdfunding'!$D:$D,"&gt;=50000",'Raw Data - Crowdfunding'!$H:$H,"failed")</f>
        <v>163</v>
      </c>
      <c r="D13" s="25">
        <f>COUNTIFS('Raw Data - Crowdfunding'!$D:$D,"&gt;=50000",'Raw Data - Crowdfunding'!$H:$H,"canceled")</f>
        <v>28</v>
      </c>
      <c r="E13" s="25">
        <f t="shared" si="1"/>
        <v>305</v>
      </c>
      <c r="F13" s="30">
        <f t="shared" si="2"/>
        <v>0.3737704918032787</v>
      </c>
      <c r="G13" s="30">
        <f t="shared" si="3"/>
        <v>0.53442622950819674</v>
      </c>
      <c r="H13" s="30">
        <f t="shared" si="4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AD43-6174-0C40-AD38-9651F328011B}">
  <dimension ref="A1:H1012"/>
  <sheetViews>
    <sheetView tabSelected="1" workbookViewId="0">
      <selection activeCell="H8" sqref="H8"/>
    </sheetView>
  </sheetViews>
  <sheetFormatPr baseColWidth="10" defaultRowHeight="16" x14ac:dyDescent="0.2"/>
  <cols>
    <col min="1" max="1" width="25.5" bestFit="1" customWidth="1"/>
    <col min="2" max="2" width="12.83203125" style="31" bestFit="1" customWidth="1"/>
    <col min="4" max="4" width="8.33203125" bestFit="1" customWidth="1"/>
    <col min="5" max="5" width="12.83203125" style="31" bestFit="1" customWidth="1"/>
  </cols>
  <sheetData>
    <row r="1" spans="1:8" x14ac:dyDescent="0.2">
      <c r="A1" t="s">
        <v>2120</v>
      </c>
      <c r="B1" s="31">
        <f>AVERAGE(B$10:B$1007)</f>
        <v>851.14690265486729</v>
      </c>
      <c r="E1" s="31">
        <f>AVERAGE(E$10:E$1007)</f>
        <v>587.22865013774106</v>
      </c>
    </row>
    <row r="2" spans="1:8" x14ac:dyDescent="0.2">
      <c r="A2" t="s">
        <v>2121</v>
      </c>
      <c r="B2" s="31">
        <f>MEDIAN(B$10:B$1007)</f>
        <v>201</v>
      </c>
      <c r="E2" s="31">
        <f>MEDIAN(E$10:E$1007)</f>
        <v>115</v>
      </c>
    </row>
    <row r="3" spans="1:8" x14ac:dyDescent="0.2">
      <c r="A3" t="s">
        <v>2122</v>
      </c>
      <c r="B3" s="31">
        <f>MIN(B$10:B$1007)</f>
        <v>16</v>
      </c>
      <c r="E3" s="31">
        <f>MIN(E$10:E$1007)</f>
        <v>0</v>
      </c>
    </row>
    <row r="4" spans="1:8" x14ac:dyDescent="0.2">
      <c r="A4" t="s">
        <v>2123</v>
      </c>
      <c r="B4" s="31">
        <f>MAX(B$10:B$1007)</f>
        <v>7295</v>
      </c>
      <c r="E4" s="31">
        <f>MAX(E$10:E$1007)</f>
        <v>6080</v>
      </c>
    </row>
    <row r="5" spans="1:8" x14ac:dyDescent="0.2">
      <c r="A5" t="s">
        <v>2124</v>
      </c>
      <c r="B5" s="31">
        <f>VAR(B$10:B$1007)</f>
        <v>1606216.5936295739</v>
      </c>
      <c r="E5" s="31">
        <f>VAR(E$10:E$1007)</f>
        <v>925716.28182883584</v>
      </c>
      <c r="H5" t="s">
        <v>2126</v>
      </c>
    </row>
    <row r="6" spans="1:8" x14ac:dyDescent="0.2">
      <c r="A6" t="s">
        <v>2125</v>
      </c>
      <c r="B6" s="31">
        <f>STDEV(B$10:B$1007)</f>
        <v>1267.366006183523</v>
      </c>
      <c r="E6" s="31">
        <f>STDEV(E$10:E$1007)</f>
        <v>962.1415082142729</v>
      </c>
      <c r="H6" t="s">
        <v>2127</v>
      </c>
    </row>
    <row r="7" spans="1:8" x14ac:dyDescent="0.2">
      <c r="H7" t="s">
        <v>2128</v>
      </c>
    </row>
    <row r="8" spans="1:8" s="28" customFormat="1" x14ac:dyDescent="0.2">
      <c r="A8" s="28" t="s">
        <v>4</v>
      </c>
      <c r="B8" s="32" t="s">
        <v>5</v>
      </c>
      <c r="D8" s="28" t="s">
        <v>4</v>
      </c>
      <c r="E8" s="32" t="s">
        <v>5</v>
      </c>
    </row>
    <row r="9" spans="1:8" x14ac:dyDescent="0.2">
      <c r="A9" t="str">
        <f>IF('Raw Data - Crowdfunding'!$H2="successful","successful,","")</f>
        <v/>
      </c>
      <c r="B9" s="31" t="str">
        <f>IF(A9="","",'Raw Data - Crowdfunding'!I2)</f>
        <v/>
      </c>
      <c r="D9" t="str">
        <f>IF('Raw Data - Crowdfunding'!$H2="failed","failed","")</f>
        <v>failed</v>
      </c>
      <c r="E9" s="31">
        <f>IF(D9="","",'Raw Data - Crowdfunding'!$I2)</f>
        <v>0</v>
      </c>
    </row>
    <row r="10" spans="1:8" x14ac:dyDescent="0.2">
      <c r="A10" t="str">
        <f>IF('Raw Data - Crowdfunding'!H3="successful","successful","")</f>
        <v>successful</v>
      </c>
      <c r="B10" s="31">
        <f>IF(A10="","",'Raw Data - Crowdfunding'!I3)</f>
        <v>158</v>
      </c>
      <c r="D10" t="str">
        <f>IF('Raw Data - Crowdfunding'!$H3="failed","failed","")</f>
        <v/>
      </c>
      <c r="E10" s="31" t="str">
        <f>IF(D10="","",'Raw Data - Crowdfunding'!$I3)</f>
        <v/>
      </c>
    </row>
    <row r="11" spans="1:8" x14ac:dyDescent="0.2">
      <c r="A11" t="str">
        <f>IF('Raw Data - Crowdfunding'!H4="successful","successful","")</f>
        <v>successful</v>
      </c>
      <c r="B11" s="31">
        <f>IF(A11="","",'Raw Data - Crowdfunding'!I4)</f>
        <v>1425</v>
      </c>
      <c r="D11" t="str">
        <f>IF('Raw Data - Crowdfunding'!$H4="failed","failed","")</f>
        <v/>
      </c>
      <c r="E11" s="31" t="str">
        <f>IF(D11="","",'Raw Data - Crowdfunding'!$I4)</f>
        <v/>
      </c>
    </row>
    <row r="12" spans="1:8" x14ac:dyDescent="0.2">
      <c r="A12" t="str">
        <f>IF('Raw Data - Crowdfunding'!H5="successful","successful","")</f>
        <v/>
      </c>
      <c r="B12" s="31" t="str">
        <f>IF(A12="","",'Raw Data - Crowdfunding'!I5)</f>
        <v/>
      </c>
      <c r="D12" t="str">
        <f>IF('Raw Data - Crowdfunding'!$H5="failed","failed","")</f>
        <v>failed</v>
      </c>
      <c r="E12" s="31">
        <f>IF(D12="","",'Raw Data - Crowdfunding'!$I5)</f>
        <v>24</v>
      </c>
    </row>
    <row r="13" spans="1:8" x14ac:dyDescent="0.2">
      <c r="A13" t="str">
        <f>IF('Raw Data - Crowdfunding'!H6="successful","successful","")</f>
        <v/>
      </c>
      <c r="B13" s="31" t="str">
        <f>IF(A13="","",'Raw Data - Crowdfunding'!I6)</f>
        <v/>
      </c>
      <c r="D13" t="str">
        <f>IF('Raw Data - Crowdfunding'!$H6="failed","failed","")</f>
        <v>failed</v>
      </c>
      <c r="E13" s="31">
        <f>IF(D13="","",'Raw Data - Crowdfunding'!$I6)</f>
        <v>53</v>
      </c>
    </row>
    <row r="14" spans="1:8" x14ac:dyDescent="0.2">
      <c r="A14" t="str">
        <f>IF('Raw Data - Crowdfunding'!H7="successful","successful","")</f>
        <v>successful</v>
      </c>
      <c r="B14" s="31">
        <f>IF(A14="","",'Raw Data - Crowdfunding'!I7)</f>
        <v>174</v>
      </c>
      <c r="D14" t="str">
        <f>IF('Raw Data - Crowdfunding'!$H7="failed","failed","")</f>
        <v/>
      </c>
      <c r="E14" s="31" t="str">
        <f>IF(D14="","",'Raw Data - Crowdfunding'!$I7)</f>
        <v/>
      </c>
    </row>
    <row r="15" spans="1:8" x14ac:dyDescent="0.2">
      <c r="A15" t="str">
        <f>IF('Raw Data - Crowdfunding'!H8="successful","successful","")</f>
        <v/>
      </c>
      <c r="B15" s="31" t="str">
        <f>IF(A15="","",'Raw Data - Crowdfunding'!I8)</f>
        <v/>
      </c>
      <c r="D15" t="str">
        <f>IF('Raw Data - Crowdfunding'!$H8="failed","failed","")</f>
        <v>failed</v>
      </c>
      <c r="E15" s="31">
        <f>IF(D15="","",'Raw Data - Crowdfunding'!$I8)</f>
        <v>18</v>
      </c>
    </row>
    <row r="16" spans="1:8" x14ac:dyDescent="0.2">
      <c r="A16" t="str">
        <f>IF('Raw Data - Crowdfunding'!H9="successful","successful","")</f>
        <v>successful</v>
      </c>
      <c r="B16" s="31">
        <f>IF(A16="","",'Raw Data - Crowdfunding'!I9)</f>
        <v>227</v>
      </c>
      <c r="D16" t="str">
        <f>IF('Raw Data - Crowdfunding'!$H9="failed","failed","")</f>
        <v/>
      </c>
      <c r="E16" s="31" t="str">
        <f>IF(D16="","",'Raw Data - Crowdfunding'!$I9)</f>
        <v/>
      </c>
    </row>
    <row r="17" spans="1:5" x14ac:dyDescent="0.2">
      <c r="A17" t="str">
        <f>IF('Raw Data - Crowdfunding'!H10="successful","successful","")</f>
        <v/>
      </c>
      <c r="B17" s="31" t="str">
        <f>IF(A17="","",'Raw Data - Crowdfunding'!I10)</f>
        <v/>
      </c>
      <c r="D17" t="str">
        <f>IF('Raw Data - Crowdfunding'!$H10="failed","failed","")</f>
        <v/>
      </c>
      <c r="E17" s="31" t="str">
        <f>IF(D17="","",'Raw Data - Crowdfunding'!$I10)</f>
        <v/>
      </c>
    </row>
    <row r="18" spans="1:5" x14ac:dyDescent="0.2">
      <c r="A18" t="str">
        <f>IF('Raw Data - Crowdfunding'!H11="successful","successful","")</f>
        <v/>
      </c>
      <c r="B18" s="31" t="str">
        <f>IF(A18="","",'Raw Data - Crowdfunding'!I11)</f>
        <v/>
      </c>
      <c r="D18" t="str">
        <f>IF('Raw Data - Crowdfunding'!$H11="failed","failed","")</f>
        <v>failed</v>
      </c>
      <c r="E18" s="31">
        <f>IF(D18="","",'Raw Data - Crowdfunding'!$I11)</f>
        <v>44</v>
      </c>
    </row>
    <row r="19" spans="1:5" x14ac:dyDescent="0.2">
      <c r="A19" t="str">
        <f>IF('Raw Data - Crowdfunding'!H12="successful","successful","")</f>
        <v>successful</v>
      </c>
      <c r="B19" s="31">
        <f>IF(A19="","",'Raw Data - Crowdfunding'!I12)</f>
        <v>220</v>
      </c>
      <c r="D19" t="str">
        <f>IF('Raw Data - Crowdfunding'!$H12="failed","failed","")</f>
        <v/>
      </c>
      <c r="E19" s="31" t="str">
        <f>IF(D19="","",'Raw Data - Crowdfunding'!$I12)</f>
        <v/>
      </c>
    </row>
    <row r="20" spans="1:5" x14ac:dyDescent="0.2">
      <c r="A20" t="str">
        <f>IF('Raw Data - Crowdfunding'!H13="successful","successful","")</f>
        <v/>
      </c>
      <c r="B20" s="31" t="str">
        <f>IF(A20="","",'Raw Data - Crowdfunding'!I13)</f>
        <v/>
      </c>
      <c r="D20" t="str">
        <f>IF('Raw Data - Crowdfunding'!$H13="failed","failed","")</f>
        <v>failed</v>
      </c>
      <c r="E20" s="31">
        <f>IF(D20="","",'Raw Data - Crowdfunding'!$I13)</f>
        <v>27</v>
      </c>
    </row>
    <row r="21" spans="1:5" x14ac:dyDescent="0.2">
      <c r="A21" t="str">
        <f>IF('Raw Data - Crowdfunding'!H14="successful","successful","")</f>
        <v/>
      </c>
      <c r="B21" s="31" t="str">
        <f>IF(A21="","",'Raw Data - Crowdfunding'!I14)</f>
        <v/>
      </c>
      <c r="D21" t="str">
        <f>IF('Raw Data - Crowdfunding'!$H14="failed","failed","")</f>
        <v>failed</v>
      </c>
      <c r="E21" s="31">
        <f>IF(D21="","",'Raw Data - Crowdfunding'!$I14)</f>
        <v>55</v>
      </c>
    </row>
    <row r="22" spans="1:5" x14ac:dyDescent="0.2">
      <c r="A22" t="str">
        <f>IF('Raw Data - Crowdfunding'!H15="successful","successful","")</f>
        <v>successful</v>
      </c>
      <c r="B22" s="31">
        <f>IF(A22="","",'Raw Data - Crowdfunding'!I15)</f>
        <v>98</v>
      </c>
      <c r="D22" t="str">
        <f>IF('Raw Data - Crowdfunding'!$H15="failed","failed","")</f>
        <v/>
      </c>
      <c r="E22" s="31" t="str">
        <f>IF(D22="","",'Raw Data - Crowdfunding'!$I15)</f>
        <v/>
      </c>
    </row>
    <row r="23" spans="1:5" x14ac:dyDescent="0.2">
      <c r="A23" t="str">
        <f>IF('Raw Data - Crowdfunding'!H16="successful","successful","")</f>
        <v/>
      </c>
      <c r="B23" s="31" t="str">
        <f>IF(A23="","",'Raw Data - Crowdfunding'!I16)</f>
        <v/>
      </c>
      <c r="D23" t="str">
        <f>IF('Raw Data - Crowdfunding'!$H16="failed","failed","")</f>
        <v>failed</v>
      </c>
      <c r="E23" s="31">
        <f>IF(D23="","",'Raw Data - Crowdfunding'!$I16)</f>
        <v>200</v>
      </c>
    </row>
    <row r="24" spans="1:5" x14ac:dyDescent="0.2">
      <c r="A24" t="str">
        <f>IF('Raw Data - Crowdfunding'!H17="successful","successful","")</f>
        <v/>
      </c>
      <c r="B24" s="31" t="str">
        <f>IF(A24="","",'Raw Data - Crowdfunding'!I17)</f>
        <v/>
      </c>
      <c r="D24" t="str">
        <f>IF('Raw Data - Crowdfunding'!$H17="failed","failed","")</f>
        <v>failed</v>
      </c>
      <c r="E24" s="31">
        <f>IF(D24="","",'Raw Data - Crowdfunding'!$I17)</f>
        <v>452</v>
      </c>
    </row>
    <row r="25" spans="1:5" x14ac:dyDescent="0.2">
      <c r="A25" t="str">
        <f>IF('Raw Data - Crowdfunding'!H18="successful","successful","")</f>
        <v>successful</v>
      </c>
      <c r="B25" s="31">
        <f>IF(A25="","",'Raw Data - Crowdfunding'!I18)</f>
        <v>100</v>
      </c>
      <c r="D25" t="str">
        <f>IF('Raw Data - Crowdfunding'!$H18="failed","failed","")</f>
        <v/>
      </c>
      <c r="E25" s="31" t="str">
        <f>IF(D25="","",'Raw Data - Crowdfunding'!$I18)</f>
        <v/>
      </c>
    </row>
    <row r="26" spans="1:5" x14ac:dyDescent="0.2">
      <c r="A26" t="str">
        <f>IF('Raw Data - Crowdfunding'!H19="successful","successful","")</f>
        <v>successful</v>
      </c>
      <c r="B26" s="31">
        <f>IF(A26="","",'Raw Data - Crowdfunding'!I19)</f>
        <v>1249</v>
      </c>
      <c r="D26" t="str">
        <f>IF('Raw Data - Crowdfunding'!$H19="failed","failed","")</f>
        <v/>
      </c>
      <c r="E26" s="31" t="str">
        <f>IF(D26="","",'Raw Data - Crowdfunding'!$I19)</f>
        <v/>
      </c>
    </row>
    <row r="27" spans="1:5" x14ac:dyDescent="0.2">
      <c r="A27" t="str">
        <f>IF('Raw Data - Crowdfunding'!H20="successful","successful","")</f>
        <v/>
      </c>
      <c r="B27" s="31" t="str">
        <f>IF(A27="","",'Raw Data - Crowdfunding'!I20)</f>
        <v/>
      </c>
      <c r="D27" t="str">
        <f>IF('Raw Data - Crowdfunding'!$H20="failed","failed","")</f>
        <v/>
      </c>
      <c r="E27" s="31" t="str">
        <f>IF(D27="","",'Raw Data - Crowdfunding'!$I20)</f>
        <v/>
      </c>
    </row>
    <row r="28" spans="1:5" x14ac:dyDescent="0.2">
      <c r="A28" t="str">
        <f>IF('Raw Data - Crowdfunding'!H21="successful","successful","")</f>
        <v/>
      </c>
      <c r="B28" s="31" t="str">
        <f>IF(A28="","",'Raw Data - Crowdfunding'!I21)</f>
        <v/>
      </c>
      <c r="D28" t="str">
        <f>IF('Raw Data - Crowdfunding'!$H21="failed","failed","")</f>
        <v>failed</v>
      </c>
      <c r="E28" s="31">
        <f>IF(D28="","",'Raw Data - Crowdfunding'!$I21)</f>
        <v>674</v>
      </c>
    </row>
    <row r="29" spans="1:5" x14ac:dyDescent="0.2">
      <c r="A29" t="str">
        <f>IF('Raw Data - Crowdfunding'!H22="successful","successful","")</f>
        <v>successful</v>
      </c>
      <c r="B29" s="31">
        <f>IF(A29="","",'Raw Data - Crowdfunding'!I22)</f>
        <v>1396</v>
      </c>
      <c r="D29" t="str">
        <f>IF('Raw Data - Crowdfunding'!$H22="failed","failed","")</f>
        <v/>
      </c>
      <c r="E29" s="31" t="str">
        <f>IF(D29="","",'Raw Data - Crowdfunding'!$I22)</f>
        <v/>
      </c>
    </row>
    <row r="30" spans="1:5" x14ac:dyDescent="0.2">
      <c r="A30" t="str">
        <f>IF('Raw Data - Crowdfunding'!H23="successful","successful","")</f>
        <v/>
      </c>
      <c r="B30" s="31" t="str">
        <f>IF(A30="","",'Raw Data - Crowdfunding'!I23)</f>
        <v/>
      </c>
      <c r="D30" t="str">
        <f>IF('Raw Data - Crowdfunding'!$H23="failed","failed","")</f>
        <v>failed</v>
      </c>
      <c r="E30" s="31">
        <f>IF(D30="","",'Raw Data - Crowdfunding'!$I23)</f>
        <v>558</v>
      </c>
    </row>
    <row r="31" spans="1:5" x14ac:dyDescent="0.2">
      <c r="A31" t="str">
        <f>IF('Raw Data - Crowdfunding'!H24="successful","successful","")</f>
        <v>successful</v>
      </c>
      <c r="B31" s="31">
        <f>IF(A31="","",'Raw Data - Crowdfunding'!I24)</f>
        <v>890</v>
      </c>
      <c r="D31" t="str">
        <f>IF('Raw Data - Crowdfunding'!$H24="failed","failed","")</f>
        <v/>
      </c>
      <c r="E31" s="31" t="str">
        <f>IF(D31="","",'Raw Data - Crowdfunding'!$I24)</f>
        <v/>
      </c>
    </row>
    <row r="32" spans="1:5" x14ac:dyDescent="0.2">
      <c r="A32" t="str">
        <f>IF('Raw Data - Crowdfunding'!H25="successful","successful","")</f>
        <v>successful</v>
      </c>
      <c r="B32" s="31">
        <f>IF(A32="","",'Raw Data - Crowdfunding'!I25)</f>
        <v>142</v>
      </c>
      <c r="D32" t="str">
        <f>IF('Raw Data - Crowdfunding'!$H25="failed","failed","")</f>
        <v/>
      </c>
      <c r="E32" s="31" t="str">
        <f>IF(D32="","",'Raw Data - Crowdfunding'!$I25)</f>
        <v/>
      </c>
    </row>
    <row r="33" spans="1:5" x14ac:dyDescent="0.2">
      <c r="A33" t="str">
        <f>IF('Raw Data - Crowdfunding'!H26="successful","successful","")</f>
        <v>successful</v>
      </c>
      <c r="B33" s="31">
        <f>IF(A33="","",'Raw Data - Crowdfunding'!I26)</f>
        <v>2673</v>
      </c>
      <c r="D33" t="str">
        <f>IF('Raw Data - Crowdfunding'!$H26="failed","failed","")</f>
        <v/>
      </c>
      <c r="E33" s="31" t="str">
        <f>IF(D33="","",'Raw Data - Crowdfunding'!$I26)</f>
        <v/>
      </c>
    </row>
    <row r="34" spans="1:5" x14ac:dyDescent="0.2">
      <c r="A34" t="str">
        <f>IF('Raw Data - Crowdfunding'!H27="successful","successful","")</f>
        <v>successful</v>
      </c>
      <c r="B34" s="31">
        <f>IF(A34="","",'Raw Data - Crowdfunding'!I27)</f>
        <v>163</v>
      </c>
      <c r="D34" t="str">
        <f>IF('Raw Data - Crowdfunding'!$H27="failed","failed","")</f>
        <v/>
      </c>
      <c r="E34" s="31" t="str">
        <f>IF(D34="","",'Raw Data - Crowdfunding'!$I27)</f>
        <v/>
      </c>
    </row>
    <row r="35" spans="1:5" x14ac:dyDescent="0.2">
      <c r="A35" t="str">
        <f>IF('Raw Data - Crowdfunding'!H28="successful","successful","")</f>
        <v/>
      </c>
      <c r="B35" s="31" t="str">
        <f>IF(A35="","",'Raw Data - Crowdfunding'!I28)</f>
        <v/>
      </c>
      <c r="D35" t="str">
        <f>IF('Raw Data - Crowdfunding'!$H28="failed","failed","")</f>
        <v/>
      </c>
      <c r="E35" s="31" t="str">
        <f>IF(D35="","",'Raw Data - Crowdfunding'!$I28)</f>
        <v/>
      </c>
    </row>
    <row r="36" spans="1:5" x14ac:dyDescent="0.2">
      <c r="A36" t="str">
        <f>IF('Raw Data - Crowdfunding'!H29="successful","successful","")</f>
        <v/>
      </c>
      <c r="B36" s="31" t="str">
        <f>IF(A36="","",'Raw Data - Crowdfunding'!I29)</f>
        <v/>
      </c>
      <c r="D36" t="str">
        <f>IF('Raw Data - Crowdfunding'!$H29="failed","failed","")</f>
        <v>failed</v>
      </c>
      <c r="E36" s="31">
        <f>IF(D36="","",'Raw Data - Crowdfunding'!$I29)</f>
        <v>15</v>
      </c>
    </row>
    <row r="37" spans="1:5" x14ac:dyDescent="0.2">
      <c r="A37" t="str">
        <f>IF('Raw Data - Crowdfunding'!H30="successful","successful","")</f>
        <v>successful</v>
      </c>
      <c r="B37" s="31">
        <f>IF(A37="","",'Raw Data - Crowdfunding'!I30)</f>
        <v>2220</v>
      </c>
      <c r="D37" t="str">
        <f>IF('Raw Data - Crowdfunding'!$H30="failed","failed","")</f>
        <v/>
      </c>
      <c r="E37" s="31" t="str">
        <f>IF(D37="","",'Raw Data - Crowdfunding'!$I30)</f>
        <v/>
      </c>
    </row>
    <row r="38" spans="1:5" x14ac:dyDescent="0.2">
      <c r="A38" t="str">
        <f>IF('Raw Data - Crowdfunding'!H31="successful","successful","")</f>
        <v>successful</v>
      </c>
      <c r="B38" s="31">
        <f>IF(A38="","",'Raw Data - Crowdfunding'!I31)</f>
        <v>1606</v>
      </c>
      <c r="D38" t="str">
        <f>IF('Raw Data - Crowdfunding'!$H31="failed","failed","")</f>
        <v/>
      </c>
      <c r="E38" s="31" t="str">
        <f>IF(D38="","",'Raw Data - Crowdfunding'!$I31)</f>
        <v/>
      </c>
    </row>
    <row r="39" spans="1:5" x14ac:dyDescent="0.2">
      <c r="A39" t="str">
        <f>IF('Raw Data - Crowdfunding'!H32="successful","successful","")</f>
        <v>successful</v>
      </c>
      <c r="B39" s="31">
        <f>IF(A39="","",'Raw Data - Crowdfunding'!I32)</f>
        <v>129</v>
      </c>
      <c r="D39" t="str">
        <f>IF('Raw Data - Crowdfunding'!$H32="failed","failed","")</f>
        <v/>
      </c>
      <c r="E39" s="31" t="str">
        <f>IF(D39="","",'Raw Data - Crowdfunding'!$I32)</f>
        <v/>
      </c>
    </row>
    <row r="40" spans="1:5" x14ac:dyDescent="0.2">
      <c r="A40" t="str">
        <f>IF('Raw Data - Crowdfunding'!H33="successful","successful","")</f>
        <v>successful</v>
      </c>
      <c r="B40" s="31">
        <f>IF(A40="","",'Raw Data - Crowdfunding'!I33)</f>
        <v>226</v>
      </c>
      <c r="D40" t="str">
        <f>IF('Raw Data - Crowdfunding'!$H33="failed","failed","")</f>
        <v/>
      </c>
      <c r="E40" s="31" t="str">
        <f>IF(D40="","",'Raw Data - Crowdfunding'!$I33)</f>
        <v/>
      </c>
    </row>
    <row r="41" spans="1:5" x14ac:dyDescent="0.2">
      <c r="A41" t="str">
        <f>IF('Raw Data - Crowdfunding'!H34="successful","successful","")</f>
        <v/>
      </c>
      <c r="B41" s="31" t="str">
        <f>IF(A41="","",'Raw Data - Crowdfunding'!I34)</f>
        <v/>
      </c>
      <c r="D41" t="str">
        <f>IF('Raw Data - Crowdfunding'!$H34="failed","failed","")</f>
        <v>failed</v>
      </c>
      <c r="E41" s="31">
        <f>IF(D41="","",'Raw Data - Crowdfunding'!$I34)</f>
        <v>2307</v>
      </c>
    </row>
    <row r="42" spans="1:5" x14ac:dyDescent="0.2">
      <c r="A42" t="str">
        <f>IF('Raw Data - Crowdfunding'!H35="successful","successful","")</f>
        <v>successful</v>
      </c>
      <c r="B42" s="31">
        <f>IF(A42="","",'Raw Data - Crowdfunding'!I35)</f>
        <v>5419</v>
      </c>
      <c r="D42" t="str">
        <f>IF('Raw Data - Crowdfunding'!$H35="failed","failed","")</f>
        <v/>
      </c>
      <c r="E42" s="31" t="str">
        <f>IF(D42="","",'Raw Data - Crowdfunding'!$I35)</f>
        <v/>
      </c>
    </row>
    <row r="43" spans="1:5" x14ac:dyDescent="0.2">
      <c r="A43" t="str">
        <f>IF('Raw Data - Crowdfunding'!H36="successful","successful","")</f>
        <v>successful</v>
      </c>
      <c r="B43" s="31">
        <f>IF(A43="","",'Raw Data - Crowdfunding'!I36)</f>
        <v>165</v>
      </c>
      <c r="D43" t="str">
        <f>IF('Raw Data - Crowdfunding'!$H36="failed","failed","")</f>
        <v/>
      </c>
      <c r="E43" s="31" t="str">
        <f>IF(D43="","",'Raw Data - Crowdfunding'!$I36)</f>
        <v/>
      </c>
    </row>
    <row r="44" spans="1:5" x14ac:dyDescent="0.2">
      <c r="A44" t="str">
        <f>IF('Raw Data - Crowdfunding'!H37="successful","successful","")</f>
        <v>successful</v>
      </c>
      <c r="B44" s="31">
        <f>IF(A44="","",'Raw Data - Crowdfunding'!I37)</f>
        <v>1965</v>
      </c>
      <c r="D44" t="str">
        <f>IF('Raw Data - Crowdfunding'!$H37="failed","failed","")</f>
        <v/>
      </c>
      <c r="E44" s="31" t="str">
        <f>IF(D44="","",'Raw Data - Crowdfunding'!$I37)</f>
        <v/>
      </c>
    </row>
    <row r="45" spans="1:5" x14ac:dyDescent="0.2">
      <c r="A45" t="str">
        <f>IF('Raw Data - Crowdfunding'!H38="successful","successful","")</f>
        <v>successful</v>
      </c>
      <c r="B45" s="31">
        <f>IF(A45="","",'Raw Data - Crowdfunding'!I38)</f>
        <v>16</v>
      </c>
      <c r="D45" t="str">
        <f>IF('Raw Data - Crowdfunding'!$H38="failed","failed","")</f>
        <v/>
      </c>
      <c r="E45" s="31" t="str">
        <f>IF(D45="","",'Raw Data - Crowdfunding'!$I38)</f>
        <v/>
      </c>
    </row>
    <row r="46" spans="1:5" x14ac:dyDescent="0.2">
      <c r="A46" t="str">
        <f>IF('Raw Data - Crowdfunding'!H39="successful","successful","")</f>
        <v>successful</v>
      </c>
      <c r="B46" s="31">
        <f>IF(A46="","",'Raw Data - Crowdfunding'!I39)</f>
        <v>107</v>
      </c>
      <c r="D46" t="str">
        <f>IF('Raw Data - Crowdfunding'!$H39="failed","failed","")</f>
        <v/>
      </c>
      <c r="E46" s="31" t="str">
        <f>IF(D46="","",'Raw Data - Crowdfunding'!$I39)</f>
        <v/>
      </c>
    </row>
    <row r="47" spans="1:5" x14ac:dyDescent="0.2">
      <c r="A47" t="str">
        <f>IF('Raw Data - Crowdfunding'!H40="successful","successful","")</f>
        <v>successful</v>
      </c>
      <c r="B47" s="31">
        <f>IF(A47="","",'Raw Data - Crowdfunding'!I40)</f>
        <v>134</v>
      </c>
      <c r="D47" t="str">
        <f>IF('Raw Data - Crowdfunding'!$H40="failed","failed","")</f>
        <v/>
      </c>
      <c r="E47" s="31" t="str">
        <f>IF(D47="","",'Raw Data - Crowdfunding'!$I40)</f>
        <v/>
      </c>
    </row>
    <row r="48" spans="1:5" x14ac:dyDescent="0.2">
      <c r="A48" t="str">
        <f>IF('Raw Data - Crowdfunding'!H41="successful","successful","")</f>
        <v/>
      </c>
      <c r="B48" s="31" t="str">
        <f>IF(A48="","",'Raw Data - Crowdfunding'!I41)</f>
        <v/>
      </c>
      <c r="D48" t="str">
        <f>IF('Raw Data - Crowdfunding'!$H41="failed","failed","")</f>
        <v>failed</v>
      </c>
      <c r="E48" s="31">
        <f>IF(D48="","",'Raw Data - Crowdfunding'!$I41)</f>
        <v>88</v>
      </c>
    </row>
    <row r="49" spans="1:5" x14ac:dyDescent="0.2">
      <c r="A49" t="str">
        <f>IF('Raw Data - Crowdfunding'!H42="successful","successful","")</f>
        <v>successful</v>
      </c>
      <c r="B49" s="31">
        <f>IF(A49="","",'Raw Data - Crowdfunding'!I42)</f>
        <v>198</v>
      </c>
      <c r="D49" t="str">
        <f>IF('Raw Data - Crowdfunding'!$H42="failed","failed","")</f>
        <v/>
      </c>
      <c r="E49" s="31" t="str">
        <f>IF(D49="","",'Raw Data - Crowdfunding'!$I42)</f>
        <v/>
      </c>
    </row>
    <row r="50" spans="1:5" x14ac:dyDescent="0.2">
      <c r="A50" t="str">
        <f>IF('Raw Data - Crowdfunding'!H43="successful","successful","")</f>
        <v>successful</v>
      </c>
      <c r="B50" s="31">
        <f>IF(A50="","",'Raw Data - Crowdfunding'!I43)</f>
        <v>111</v>
      </c>
      <c r="D50" t="str">
        <f>IF('Raw Data - Crowdfunding'!$H43="failed","failed","")</f>
        <v/>
      </c>
      <c r="E50" s="31" t="str">
        <f>IF(D50="","",'Raw Data - Crowdfunding'!$I43)</f>
        <v/>
      </c>
    </row>
    <row r="51" spans="1:5" x14ac:dyDescent="0.2">
      <c r="A51" t="str">
        <f>IF('Raw Data - Crowdfunding'!H44="successful","successful","")</f>
        <v>successful</v>
      </c>
      <c r="B51" s="31">
        <f>IF(A51="","",'Raw Data - Crowdfunding'!I44)</f>
        <v>222</v>
      </c>
      <c r="D51" t="str">
        <f>IF('Raw Data - Crowdfunding'!$H44="failed","failed","")</f>
        <v/>
      </c>
      <c r="E51" s="31" t="str">
        <f>IF(D51="","",'Raw Data - Crowdfunding'!$I44)</f>
        <v/>
      </c>
    </row>
    <row r="52" spans="1:5" x14ac:dyDescent="0.2">
      <c r="A52" t="str">
        <f>IF('Raw Data - Crowdfunding'!H45="successful","successful","")</f>
        <v>successful</v>
      </c>
      <c r="B52" s="31">
        <f>IF(A52="","",'Raw Data - Crowdfunding'!I45)</f>
        <v>6212</v>
      </c>
      <c r="D52" t="str">
        <f>IF('Raw Data - Crowdfunding'!$H45="failed","failed","")</f>
        <v/>
      </c>
      <c r="E52" s="31" t="str">
        <f>IF(D52="","",'Raw Data - Crowdfunding'!$I45)</f>
        <v/>
      </c>
    </row>
    <row r="53" spans="1:5" x14ac:dyDescent="0.2">
      <c r="A53" t="str">
        <f>IF('Raw Data - Crowdfunding'!H46="successful","successful","")</f>
        <v>successful</v>
      </c>
      <c r="B53" s="31">
        <f>IF(A53="","",'Raw Data - Crowdfunding'!I46)</f>
        <v>98</v>
      </c>
      <c r="D53" t="str">
        <f>IF('Raw Data - Crowdfunding'!$H46="failed","failed","")</f>
        <v/>
      </c>
      <c r="E53" s="31" t="str">
        <f>IF(D53="","",'Raw Data - Crowdfunding'!$I46)</f>
        <v/>
      </c>
    </row>
    <row r="54" spans="1:5" x14ac:dyDescent="0.2">
      <c r="A54" t="str">
        <f>IF('Raw Data - Crowdfunding'!H47="successful","successful","")</f>
        <v/>
      </c>
      <c r="B54" s="31" t="str">
        <f>IF(A54="","",'Raw Data - Crowdfunding'!I47)</f>
        <v/>
      </c>
      <c r="D54" t="str">
        <f>IF('Raw Data - Crowdfunding'!$H47="failed","failed","")</f>
        <v>failed</v>
      </c>
      <c r="E54" s="31">
        <f>IF(D54="","",'Raw Data - Crowdfunding'!$I47)</f>
        <v>48</v>
      </c>
    </row>
    <row r="55" spans="1:5" x14ac:dyDescent="0.2">
      <c r="A55" t="str">
        <f>IF('Raw Data - Crowdfunding'!H48="successful","successful","")</f>
        <v>successful</v>
      </c>
      <c r="B55" s="31">
        <f>IF(A55="","",'Raw Data - Crowdfunding'!I48)</f>
        <v>92</v>
      </c>
      <c r="D55" t="str">
        <f>IF('Raw Data - Crowdfunding'!$H48="failed","failed","")</f>
        <v/>
      </c>
      <c r="E55" s="31" t="str">
        <f>IF(D55="","",'Raw Data - Crowdfunding'!$I48)</f>
        <v/>
      </c>
    </row>
    <row r="56" spans="1:5" x14ac:dyDescent="0.2">
      <c r="A56" t="str">
        <f>IF('Raw Data - Crowdfunding'!H49="successful","successful","")</f>
        <v>successful</v>
      </c>
      <c r="B56" s="31">
        <f>IF(A56="","",'Raw Data - Crowdfunding'!I49)</f>
        <v>149</v>
      </c>
      <c r="D56" t="str">
        <f>IF('Raw Data - Crowdfunding'!$H49="failed","failed","")</f>
        <v/>
      </c>
      <c r="E56" s="31" t="str">
        <f>IF(D56="","",'Raw Data - Crowdfunding'!$I49)</f>
        <v/>
      </c>
    </row>
    <row r="57" spans="1:5" x14ac:dyDescent="0.2">
      <c r="A57" t="str">
        <f>IF('Raw Data - Crowdfunding'!H50="successful","successful","")</f>
        <v>successful</v>
      </c>
      <c r="B57" s="31">
        <f>IF(A57="","",'Raw Data - Crowdfunding'!I50)</f>
        <v>2431</v>
      </c>
      <c r="D57" t="str">
        <f>IF('Raw Data - Crowdfunding'!$H50="failed","failed","")</f>
        <v/>
      </c>
      <c r="E57" s="31" t="str">
        <f>IF(D57="","",'Raw Data - Crowdfunding'!$I50)</f>
        <v/>
      </c>
    </row>
    <row r="58" spans="1:5" x14ac:dyDescent="0.2">
      <c r="A58" t="str">
        <f>IF('Raw Data - Crowdfunding'!H51="successful","successful","")</f>
        <v>successful</v>
      </c>
      <c r="B58" s="31">
        <f>IF(A58="","",'Raw Data - Crowdfunding'!I51)</f>
        <v>303</v>
      </c>
      <c r="D58" t="str">
        <f>IF('Raw Data - Crowdfunding'!$H51="failed","failed","")</f>
        <v/>
      </c>
      <c r="E58" s="31" t="str">
        <f>IF(D58="","",'Raw Data - Crowdfunding'!$I51)</f>
        <v/>
      </c>
    </row>
    <row r="59" spans="1:5" x14ac:dyDescent="0.2">
      <c r="A59" t="str">
        <f>IF('Raw Data - Crowdfunding'!H52="successful","successful","")</f>
        <v/>
      </c>
      <c r="B59" s="31" t="str">
        <f>IF(A59="","",'Raw Data - Crowdfunding'!I52)</f>
        <v/>
      </c>
      <c r="D59" t="str">
        <f>IF('Raw Data - Crowdfunding'!$H52="failed","failed","")</f>
        <v>failed</v>
      </c>
      <c r="E59" s="31">
        <f>IF(D59="","",'Raw Data - Crowdfunding'!$I52)</f>
        <v>1</v>
      </c>
    </row>
    <row r="60" spans="1:5" x14ac:dyDescent="0.2">
      <c r="A60" t="str">
        <f>IF('Raw Data - Crowdfunding'!H53="successful","successful","")</f>
        <v/>
      </c>
      <c r="B60" s="31" t="str">
        <f>IF(A60="","",'Raw Data - Crowdfunding'!I53)</f>
        <v/>
      </c>
      <c r="D60" t="str">
        <f>IF('Raw Data - Crowdfunding'!$H53="failed","failed","")</f>
        <v>failed</v>
      </c>
      <c r="E60" s="31">
        <f>IF(D60="","",'Raw Data - Crowdfunding'!$I53)</f>
        <v>1467</v>
      </c>
    </row>
    <row r="61" spans="1:5" x14ac:dyDescent="0.2">
      <c r="A61" t="str">
        <f>IF('Raw Data - Crowdfunding'!H54="successful","successful","")</f>
        <v/>
      </c>
      <c r="B61" s="31" t="str">
        <f>IF(A61="","",'Raw Data - Crowdfunding'!I54)</f>
        <v/>
      </c>
      <c r="D61" t="str">
        <f>IF('Raw Data - Crowdfunding'!$H54="failed","failed","")</f>
        <v>failed</v>
      </c>
      <c r="E61" s="31">
        <f>IF(D61="","",'Raw Data - Crowdfunding'!$I54)</f>
        <v>75</v>
      </c>
    </row>
    <row r="62" spans="1:5" x14ac:dyDescent="0.2">
      <c r="A62" t="str">
        <f>IF('Raw Data - Crowdfunding'!H55="successful","successful","")</f>
        <v>successful</v>
      </c>
      <c r="B62" s="31">
        <f>IF(A62="","",'Raw Data - Crowdfunding'!I55)</f>
        <v>209</v>
      </c>
      <c r="D62" t="str">
        <f>IF('Raw Data - Crowdfunding'!$H55="failed","failed","")</f>
        <v/>
      </c>
      <c r="E62" s="31" t="str">
        <f>IF(D62="","",'Raw Data - Crowdfunding'!$I55)</f>
        <v/>
      </c>
    </row>
    <row r="63" spans="1:5" x14ac:dyDescent="0.2">
      <c r="A63" t="str">
        <f>IF('Raw Data - Crowdfunding'!H56="successful","successful","")</f>
        <v/>
      </c>
      <c r="B63" s="31" t="str">
        <f>IF(A63="","",'Raw Data - Crowdfunding'!I56)</f>
        <v/>
      </c>
      <c r="D63" t="str">
        <f>IF('Raw Data - Crowdfunding'!$H56="failed","failed","")</f>
        <v>failed</v>
      </c>
      <c r="E63" s="31">
        <f>IF(D63="","",'Raw Data - Crowdfunding'!$I56)</f>
        <v>120</v>
      </c>
    </row>
    <row r="64" spans="1:5" x14ac:dyDescent="0.2">
      <c r="A64" t="str">
        <f>IF('Raw Data - Crowdfunding'!H57="successful","successful","")</f>
        <v>successful</v>
      </c>
      <c r="B64" s="31">
        <f>IF(A64="","",'Raw Data - Crowdfunding'!I57)</f>
        <v>131</v>
      </c>
      <c r="D64" t="str">
        <f>IF('Raw Data - Crowdfunding'!$H57="failed","failed","")</f>
        <v/>
      </c>
      <c r="E64" s="31" t="str">
        <f>IF(D64="","",'Raw Data - Crowdfunding'!$I57)</f>
        <v/>
      </c>
    </row>
    <row r="65" spans="1:5" x14ac:dyDescent="0.2">
      <c r="A65" t="str">
        <f>IF('Raw Data - Crowdfunding'!H58="successful","successful","")</f>
        <v>successful</v>
      </c>
      <c r="B65" s="31">
        <f>IF(A65="","",'Raw Data - Crowdfunding'!I58)</f>
        <v>164</v>
      </c>
      <c r="D65" t="str">
        <f>IF('Raw Data - Crowdfunding'!$H58="failed","failed","")</f>
        <v/>
      </c>
      <c r="E65" s="31" t="str">
        <f>IF(D65="","",'Raw Data - Crowdfunding'!$I58)</f>
        <v/>
      </c>
    </row>
    <row r="66" spans="1:5" x14ac:dyDescent="0.2">
      <c r="A66" t="str">
        <f>IF('Raw Data - Crowdfunding'!H59="successful","successful","")</f>
        <v>successful</v>
      </c>
      <c r="B66" s="31">
        <f>IF(A66="","",'Raw Data - Crowdfunding'!I59)</f>
        <v>201</v>
      </c>
      <c r="D66" t="str">
        <f>IF('Raw Data - Crowdfunding'!$H59="failed","failed","")</f>
        <v/>
      </c>
      <c r="E66" s="31" t="str">
        <f>IF(D66="","",'Raw Data - Crowdfunding'!$I59)</f>
        <v/>
      </c>
    </row>
    <row r="67" spans="1:5" x14ac:dyDescent="0.2">
      <c r="A67" t="str">
        <f>IF('Raw Data - Crowdfunding'!H60="successful","successful","")</f>
        <v>successful</v>
      </c>
      <c r="B67" s="31">
        <f>IF(A67="","",'Raw Data - Crowdfunding'!I60)</f>
        <v>211</v>
      </c>
      <c r="D67" t="str">
        <f>IF('Raw Data - Crowdfunding'!$H60="failed","failed","")</f>
        <v/>
      </c>
      <c r="E67" s="31" t="str">
        <f>IF(D67="","",'Raw Data - Crowdfunding'!$I60)</f>
        <v/>
      </c>
    </row>
    <row r="68" spans="1:5" x14ac:dyDescent="0.2">
      <c r="A68" t="str">
        <f>IF('Raw Data - Crowdfunding'!H61="successful","successful","")</f>
        <v>successful</v>
      </c>
      <c r="B68" s="31">
        <f>IF(A68="","",'Raw Data - Crowdfunding'!I61)</f>
        <v>128</v>
      </c>
      <c r="D68" t="str">
        <f>IF('Raw Data - Crowdfunding'!$H61="failed","failed","")</f>
        <v/>
      </c>
      <c r="E68" s="31" t="str">
        <f>IF(D68="","",'Raw Data - Crowdfunding'!$I61)</f>
        <v/>
      </c>
    </row>
    <row r="69" spans="1:5" x14ac:dyDescent="0.2">
      <c r="A69" t="str">
        <f>IF('Raw Data - Crowdfunding'!H62="successful","successful","")</f>
        <v>successful</v>
      </c>
      <c r="B69" s="31">
        <f>IF(A69="","",'Raw Data - Crowdfunding'!I62)</f>
        <v>1600</v>
      </c>
      <c r="D69" t="str">
        <f>IF('Raw Data - Crowdfunding'!$H62="failed","failed","")</f>
        <v/>
      </c>
      <c r="E69" s="31" t="str">
        <f>IF(D69="","",'Raw Data - Crowdfunding'!$I62)</f>
        <v/>
      </c>
    </row>
    <row r="70" spans="1:5" x14ac:dyDescent="0.2">
      <c r="A70" t="str">
        <f>IF('Raw Data - Crowdfunding'!H63="successful","successful","")</f>
        <v/>
      </c>
      <c r="B70" s="31" t="str">
        <f>IF(A70="","",'Raw Data - Crowdfunding'!I63)</f>
        <v/>
      </c>
      <c r="D70" t="str">
        <f>IF('Raw Data - Crowdfunding'!$H63="failed","failed","")</f>
        <v>failed</v>
      </c>
      <c r="E70" s="31">
        <f>IF(D70="","",'Raw Data - Crowdfunding'!$I63)</f>
        <v>2253</v>
      </c>
    </row>
    <row r="71" spans="1:5" x14ac:dyDescent="0.2">
      <c r="A71" t="str">
        <f>IF('Raw Data - Crowdfunding'!H64="successful","successful","")</f>
        <v>successful</v>
      </c>
      <c r="B71" s="31">
        <f>IF(A71="","",'Raw Data - Crowdfunding'!I64)</f>
        <v>249</v>
      </c>
      <c r="D71" t="str">
        <f>IF('Raw Data - Crowdfunding'!$H64="failed","failed","")</f>
        <v/>
      </c>
      <c r="E71" s="31" t="str">
        <f>IF(D71="","",'Raw Data - Crowdfunding'!$I64)</f>
        <v/>
      </c>
    </row>
    <row r="72" spans="1:5" x14ac:dyDescent="0.2">
      <c r="A72" t="str">
        <f>IF('Raw Data - Crowdfunding'!H65="successful","successful","")</f>
        <v/>
      </c>
      <c r="B72" s="31" t="str">
        <f>IF(A72="","",'Raw Data - Crowdfunding'!I65)</f>
        <v/>
      </c>
      <c r="D72" t="str">
        <f>IF('Raw Data - Crowdfunding'!$H65="failed","failed","")</f>
        <v>failed</v>
      </c>
      <c r="E72" s="31">
        <f>IF(D72="","",'Raw Data - Crowdfunding'!$I65)</f>
        <v>5</v>
      </c>
    </row>
    <row r="73" spans="1:5" x14ac:dyDescent="0.2">
      <c r="A73" t="str">
        <f>IF('Raw Data - Crowdfunding'!H66="successful","successful","")</f>
        <v/>
      </c>
      <c r="B73" s="31" t="str">
        <f>IF(A73="","",'Raw Data - Crowdfunding'!I66)</f>
        <v/>
      </c>
      <c r="D73" t="str">
        <f>IF('Raw Data - Crowdfunding'!$H66="failed","failed","")</f>
        <v>failed</v>
      </c>
      <c r="E73" s="31">
        <f>IF(D73="","",'Raw Data - Crowdfunding'!$I66)</f>
        <v>38</v>
      </c>
    </row>
    <row r="74" spans="1:5" x14ac:dyDescent="0.2">
      <c r="A74" t="str">
        <f>IF('Raw Data - Crowdfunding'!H67="successful","successful","")</f>
        <v>successful</v>
      </c>
      <c r="B74" s="31">
        <f>IF(A74="","",'Raw Data - Crowdfunding'!I67)</f>
        <v>236</v>
      </c>
      <c r="D74" t="str">
        <f>IF('Raw Data - Crowdfunding'!$H67="failed","failed","")</f>
        <v/>
      </c>
      <c r="E74" s="31" t="str">
        <f>IF(D74="","",'Raw Data - Crowdfunding'!$I67)</f>
        <v/>
      </c>
    </row>
    <row r="75" spans="1:5" x14ac:dyDescent="0.2">
      <c r="A75" t="str">
        <f>IF('Raw Data - Crowdfunding'!H68="successful","successful","")</f>
        <v/>
      </c>
      <c r="B75" s="31" t="str">
        <f>IF(A75="","",'Raw Data - Crowdfunding'!I68)</f>
        <v/>
      </c>
      <c r="D75" t="str">
        <f>IF('Raw Data - Crowdfunding'!$H68="failed","failed","")</f>
        <v>failed</v>
      </c>
      <c r="E75" s="31">
        <f>IF(D75="","",'Raw Data - Crowdfunding'!$I68)</f>
        <v>12</v>
      </c>
    </row>
    <row r="76" spans="1:5" x14ac:dyDescent="0.2">
      <c r="A76" t="str">
        <f>IF('Raw Data - Crowdfunding'!H69="successful","successful","")</f>
        <v>successful</v>
      </c>
      <c r="B76" s="31">
        <f>IF(A76="","",'Raw Data - Crowdfunding'!I69)</f>
        <v>4065</v>
      </c>
      <c r="D76" t="str">
        <f>IF('Raw Data - Crowdfunding'!$H69="failed","failed","")</f>
        <v/>
      </c>
      <c r="E76" s="31" t="str">
        <f>IF(D76="","",'Raw Data - Crowdfunding'!$I69)</f>
        <v/>
      </c>
    </row>
    <row r="77" spans="1:5" x14ac:dyDescent="0.2">
      <c r="A77" t="str">
        <f>IF('Raw Data - Crowdfunding'!H70="successful","successful","")</f>
        <v>successful</v>
      </c>
      <c r="B77" s="31">
        <f>IF(A77="","",'Raw Data - Crowdfunding'!I70)</f>
        <v>246</v>
      </c>
      <c r="D77" t="str">
        <f>IF('Raw Data - Crowdfunding'!$H70="failed","failed","")</f>
        <v/>
      </c>
      <c r="E77" s="31" t="str">
        <f>IF(D77="","",'Raw Data - Crowdfunding'!$I70)</f>
        <v/>
      </c>
    </row>
    <row r="78" spans="1:5" x14ac:dyDescent="0.2">
      <c r="A78" t="str">
        <f>IF('Raw Data - Crowdfunding'!H71="successful","successful","")</f>
        <v/>
      </c>
      <c r="B78" s="31" t="str">
        <f>IF(A78="","",'Raw Data - Crowdfunding'!I71)</f>
        <v/>
      </c>
      <c r="D78" t="str">
        <f>IF('Raw Data - Crowdfunding'!$H71="failed","failed","")</f>
        <v/>
      </c>
      <c r="E78" s="31" t="str">
        <f>IF(D78="","",'Raw Data - Crowdfunding'!$I71)</f>
        <v/>
      </c>
    </row>
    <row r="79" spans="1:5" x14ac:dyDescent="0.2">
      <c r="A79" t="str">
        <f>IF('Raw Data - Crowdfunding'!H72="successful","successful","")</f>
        <v>successful</v>
      </c>
      <c r="B79" s="31">
        <f>IF(A79="","",'Raw Data - Crowdfunding'!I72)</f>
        <v>2475</v>
      </c>
      <c r="D79" t="str">
        <f>IF('Raw Data - Crowdfunding'!$H72="failed","failed","")</f>
        <v/>
      </c>
      <c r="E79" s="31" t="str">
        <f>IF(D79="","",'Raw Data - Crowdfunding'!$I72)</f>
        <v/>
      </c>
    </row>
    <row r="80" spans="1:5" x14ac:dyDescent="0.2">
      <c r="A80" t="str">
        <f>IF('Raw Data - Crowdfunding'!H73="successful","successful","")</f>
        <v>successful</v>
      </c>
      <c r="B80" s="31">
        <f>IF(A80="","",'Raw Data - Crowdfunding'!I73)</f>
        <v>76</v>
      </c>
      <c r="D80" t="str">
        <f>IF('Raw Data - Crowdfunding'!$H73="failed","failed","")</f>
        <v/>
      </c>
      <c r="E80" s="31" t="str">
        <f>IF(D80="","",'Raw Data - Crowdfunding'!$I73)</f>
        <v/>
      </c>
    </row>
    <row r="81" spans="1:5" x14ac:dyDescent="0.2">
      <c r="A81" t="str">
        <f>IF('Raw Data - Crowdfunding'!H74="successful","successful","")</f>
        <v>successful</v>
      </c>
      <c r="B81" s="31">
        <f>IF(A81="","",'Raw Data - Crowdfunding'!I74)</f>
        <v>54</v>
      </c>
      <c r="D81" t="str">
        <f>IF('Raw Data - Crowdfunding'!$H74="failed","failed","")</f>
        <v/>
      </c>
      <c r="E81" s="31" t="str">
        <f>IF(D81="","",'Raw Data - Crowdfunding'!$I74)</f>
        <v/>
      </c>
    </row>
    <row r="82" spans="1:5" x14ac:dyDescent="0.2">
      <c r="A82" t="str">
        <f>IF('Raw Data - Crowdfunding'!H75="successful","successful","")</f>
        <v>successful</v>
      </c>
      <c r="B82" s="31">
        <f>IF(A82="","",'Raw Data - Crowdfunding'!I75)</f>
        <v>88</v>
      </c>
      <c r="D82" t="str">
        <f>IF('Raw Data - Crowdfunding'!$H75="failed","failed","")</f>
        <v/>
      </c>
      <c r="E82" s="31" t="str">
        <f>IF(D82="","",'Raw Data - Crowdfunding'!$I75)</f>
        <v/>
      </c>
    </row>
    <row r="83" spans="1:5" x14ac:dyDescent="0.2">
      <c r="A83" t="str">
        <f>IF('Raw Data - Crowdfunding'!H76="successful","successful","")</f>
        <v>successful</v>
      </c>
      <c r="B83" s="31">
        <f>IF(A83="","",'Raw Data - Crowdfunding'!I76)</f>
        <v>85</v>
      </c>
      <c r="D83" t="str">
        <f>IF('Raw Data - Crowdfunding'!$H76="failed","failed","")</f>
        <v/>
      </c>
      <c r="E83" s="31" t="str">
        <f>IF(D83="","",'Raw Data - Crowdfunding'!$I76)</f>
        <v/>
      </c>
    </row>
    <row r="84" spans="1:5" x14ac:dyDescent="0.2">
      <c r="A84" t="str">
        <f>IF('Raw Data - Crowdfunding'!H77="successful","successful","")</f>
        <v>successful</v>
      </c>
      <c r="B84" s="31">
        <f>IF(A84="","",'Raw Data - Crowdfunding'!I77)</f>
        <v>170</v>
      </c>
      <c r="D84" t="str">
        <f>IF('Raw Data - Crowdfunding'!$H77="failed","failed","")</f>
        <v/>
      </c>
      <c r="E84" s="31" t="str">
        <f>IF(D84="","",'Raw Data - Crowdfunding'!$I77)</f>
        <v/>
      </c>
    </row>
    <row r="85" spans="1:5" x14ac:dyDescent="0.2">
      <c r="A85" t="str">
        <f>IF('Raw Data - Crowdfunding'!H78="successful","successful","")</f>
        <v/>
      </c>
      <c r="B85" s="31" t="str">
        <f>IF(A85="","",'Raw Data - Crowdfunding'!I78)</f>
        <v/>
      </c>
      <c r="D85" t="str">
        <f>IF('Raw Data - Crowdfunding'!$H78="failed","failed","")</f>
        <v>failed</v>
      </c>
      <c r="E85" s="31">
        <f>IF(D85="","",'Raw Data - Crowdfunding'!$I78)</f>
        <v>1684</v>
      </c>
    </row>
    <row r="86" spans="1:5" x14ac:dyDescent="0.2">
      <c r="A86" t="str">
        <f>IF('Raw Data - Crowdfunding'!H79="successful","successful","")</f>
        <v/>
      </c>
      <c r="B86" s="31" t="str">
        <f>IF(A86="","",'Raw Data - Crowdfunding'!I79)</f>
        <v/>
      </c>
      <c r="D86" t="str">
        <f>IF('Raw Data - Crowdfunding'!$H79="failed","failed","")</f>
        <v>failed</v>
      </c>
      <c r="E86" s="31">
        <f>IF(D86="","",'Raw Data - Crowdfunding'!$I79)</f>
        <v>56</v>
      </c>
    </row>
    <row r="87" spans="1:5" x14ac:dyDescent="0.2">
      <c r="A87" t="str">
        <f>IF('Raw Data - Crowdfunding'!H80="successful","successful","")</f>
        <v>successful</v>
      </c>
      <c r="B87" s="31">
        <f>IF(A87="","",'Raw Data - Crowdfunding'!I80)</f>
        <v>330</v>
      </c>
      <c r="D87" t="str">
        <f>IF('Raw Data - Crowdfunding'!$H80="failed","failed","")</f>
        <v/>
      </c>
      <c r="E87" s="31" t="str">
        <f>IF(D87="","",'Raw Data - Crowdfunding'!$I80)</f>
        <v/>
      </c>
    </row>
    <row r="88" spans="1:5" x14ac:dyDescent="0.2">
      <c r="A88" t="str">
        <f>IF('Raw Data - Crowdfunding'!H81="successful","successful","")</f>
        <v/>
      </c>
      <c r="B88" s="31" t="str">
        <f>IF(A88="","",'Raw Data - Crowdfunding'!I81)</f>
        <v/>
      </c>
      <c r="D88" t="str">
        <f>IF('Raw Data - Crowdfunding'!$H81="failed","failed","")</f>
        <v>failed</v>
      </c>
      <c r="E88" s="31">
        <f>IF(D88="","",'Raw Data - Crowdfunding'!$I81)</f>
        <v>838</v>
      </c>
    </row>
    <row r="89" spans="1:5" x14ac:dyDescent="0.2">
      <c r="A89" t="str">
        <f>IF('Raw Data - Crowdfunding'!H82="successful","successful","")</f>
        <v>successful</v>
      </c>
      <c r="B89" s="31">
        <f>IF(A89="","",'Raw Data - Crowdfunding'!I82)</f>
        <v>127</v>
      </c>
      <c r="D89" t="str">
        <f>IF('Raw Data - Crowdfunding'!$H82="failed","failed","")</f>
        <v/>
      </c>
      <c r="E89" s="31" t="str">
        <f>IF(D89="","",'Raw Data - Crowdfunding'!$I82)</f>
        <v/>
      </c>
    </row>
    <row r="90" spans="1:5" x14ac:dyDescent="0.2">
      <c r="A90" t="str">
        <f>IF('Raw Data - Crowdfunding'!H83="successful","successful","")</f>
        <v>successful</v>
      </c>
      <c r="B90" s="31">
        <f>IF(A90="","",'Raw Data - Crowdfunding'!I83)</f>
        <v>411</v>
      </c>
      <c r="D90" t="str">
        <f>IF('Raw Data - Crowdfunding'!$H83="failed","failed","")</f>
        <v/>
      </c>
      <c r="E90" s="31" t="str">
        <f>IF(D90="","",'Raw Data - Crowdfunding'!$I83)</f>
        <v/>
      </c>
    </row>
    <row r="91" spans="1:5" x14ac:dyDescent="0.2">
      <c r="A91" t="str">
        <f>IF('Raw Data - Crowdfunding'!H84="successful","successful","")</f>
        <v>successful</v>
      </c>
      <c r="B91" s="31">
        <f>IF(A91="","",'Raw Data - Crowdfunding'!I84)</f>
        <v>180</v>
      </c>
      <c r="D91" t="str">
        <f>IF('Raw Data - Crowdfunding'!$H84="failed","failed","")</f>
        <v/>
      </c>
      <c r="E91" s="31" t="str">
        <f>IF(D91="","",'Raw Data - Crowdfunding'!$I84)</f>
        <v/>
      </c>
    </row>
    <row r="92" spans="1:5" x14ac:dyDescent="0.2">
      <c r="A92" t="str">
        <f>IF('Raw Data - Crowdfunding'!H85="successful","successful","")</f>
        <v/>
      </c>
      <c r="B92" s="31" t="str">
        <f>IF(A92="","",'Raw Data - Crowdfunding'!I85)</f>
        <v/>
      </c>
      <c r="D92" t="str">
        <f>IF('Raw Data - Crowdfunding'!$H85="failed","failed","")</f>
        <v>failed</v>
      </c>
      <c r="E92" s="31">
        <f>IF(D92="","",'Raw Data - Crowdfunding'!$I85)</f>
        <v>1000</v>
      </c>
    </row>
    <row r="93" spans="1:5" x14ac:dyDescent="0.2">
      <c r="A93" t="str">
        <f>IF('Raw Data - Crowdfunding'!H86="successful","successful","")</f>
        <v>successful</v>
      </c>
      <c r="B93" s="31">
        <f>IF(A93="","",'Raw Data - Crowdfunding'!I86)</f>
        <v>374</v>
      </c>
      <c r="D93" t="str">
        <f>IF('Raw Data - Crowdfunding'!$H86="failed","failed","")</f>
        <v/>
      </c>
      <c r="E93" s="31" t="str">
        <f>IF(D93="","",'Raw Data - Crowdfunding'!$I86)</f>
        <v/>
      </c>
    </row>
    <row r="94" spans="1:5" x14ac:dyDescent="0.2">
      <c r="A94" t="str">
        <f>IF('Raw Data - Crowdfunding'!H87="successful","successful","")</f>
        <v>successful</v>
      </c>
      <c r="B94" s="31">
        <f>IF(A94="","",'Raw Data - Crowdfunding'!I87)</f>
        <v>71</v>
      </c>
      <c r="D94" t="str">
        <f>IF('Raw Data - Crowdfunding'!$H87="failed","failed","")</f>
        <v/>
      </c>
      <c r="E94" s="31" t="str">
        <f>IF(D94="","",'Raw Data - Crowdfunding'!$I87)</f>
        <v/>
      </c>
    </row>
    <row r="95" spans="1:5" x14ac:dyDescent="0.2">
      <c r="A95" t="str">
        <f>IF('Raw Data - Crowdfunding'!H88="successful","successful","")</f>
        <v>successful</v>
      </c>
      <c r="B95" s="31">
        <f>IF(A95="","",'Raw Data - Crowdfunding'!I88)</f>
        <v>203</v>
      </c>
      <c r="D95" t="str">
        <f>IF('Raw Data - Crowdfunding'!$H88="failed","failed","")</f>
        <v/>
      </c>
      <c r="E95" s="31" t="str">
        <f>IF(D95="","",'Raw Data - Crowdfunding'!$I88)</f>
        <v/>
      </c>
    </row>
    <row r="96" spans="1:5" x14ac:dyDescent="0.2">
      <c r="A96" t="str">
        <f>IF('Raw Data - Crowdfunding'!H89="successful","successful","")</f>
        <v/>
      </c>
      <c r="B96" s="31" t="str">
        <f>IF(A96="","",'Raw Data - Crowdfunding'!I89)</f>
        <v/>
      </c>
      <c r="D96" t="str">
        <f>IF('Raw Data - Crowdfunding'!$H89="failed","failed","")</f>
        <v>failed</v>
      </c>
      <c r="E96" s="31">
        <f>IF(D96="","",'Raw Data - Crowdfunding'!$I89)</f>
        <v>1482</v>
      </c>
    </row>
    <row r="97" spans="1:5" x14ac:dyDescent="0.2">
      <c r="A97" t="str">
        <f>IF('Raw Data - Crowdfunding'!H90="successful","successful","")</f>
        <v>successful</v>
      </c>
      <c r="B97" s="31">
        <f>IF(A97="","",'Raw Data - Crowdfunding'!I90)</f>
        <v>113</v>
      </c>
      <c r="D97" t="str">
        <f>IF('Raw Data - Crowdfunding'!$H90="failed","failed","")</f>
        <v/>
      </c>
      <c r="E97" s="31" t="str">
        <f>IF(D97="","",'Raw Data - Crowdfunding'!$I90)</f>
        <v/>
      </c>
    </row>
    <row r="98" spans="1:5" x14ac:dyDescent="0.2">
      <c r="A98" t="str">
        <f>IF('Raw Data - Crowdfunding'!H91="successful","successful","")</f>
        <v>successful</v>
      </c>
      <c r="B98" s="31">
        <f>IF(A98="","",'Raw Data - Crowdfunding'!I91)</f>
        <v>96</v>
      </c>
      <c r="D98" t="str">
        <f>IF('Raw Data - Crowdfunding'!$H91="failed","failed","")</f>
        <v/>
      </c>
      <c r="E98" s="31" t="str">
        <f>IF(D98="","",'Raw Data - Crowdfunding'!$I91)</f>
        <v/>
      </c>
    </row>
    <row r="99" spans="1:5" x14ac:dyDescent="0.2">
      <c r="A99" t="str">
        <f>IF('Raw Data - Crowdfunding'!H92="successful","successful","")</f>
        <v/>
      </c>
      <c r="B99" s="31" t="str">
        <f>IF(A99="","",'Raw Data - Crowdfunding'!I92)</f>
        <v/>
      </c>
      <c r="D99" t="str">
        <f>IF('Raw Data - Crowdfunding'!$H92="failed","failed","")</f>
        <v>failed</v>
      </c>
      <c r="E99" s="31">
        <f>IF(D99="","",'Raw Data - Crowdfunding'!$I92)</f>
        <v>106</v>
      </c>
    </row>
    <row r="100" spans="1:5" x14ac:dyDescent="0.2">
      <c r="A100" t="str">
        <f>IF('Raw Data - Crowdfunding'!H93="successful","successful","")</f>
        <v/>
      </c>
      <c r="B100" s="31" t="str">
        <f>IF(A100="","",'Raw Data - Crowdfunding'!I93)</f>
        <v/>
      </c>
      <c r="D100" t="str">
        <f>IF('Raw Data - Crowdfunding'!$H93="failed","failed","")</f>
        <v>failed</v>
      </c>
      <c r="E100" s="31">
        <f>IF(D100="","",'Raw Data - Crowdfunding'!$I93)</f>
        <v>679</v>
      </c>
    </row>
    <row r="101" spans="1:5" x14ac:dyDescent="0.2">
      <c r="A101" t="str">
        <f>IF('Raw Data - Crowdfunding'!H94="successful","successful","")</f>
        <v>successful</v>
      </c>
      <c r="B101" s="31">
        <f>IF(A101="","",'Raw Data - Crowdfunding'!I94)</f>
        <v>498</v>
      </c>
      <c r="D101" t="str">
        <f>IF('Raw Data - Crowdfunding'!$H94="failed","failed","")</f>
        <v/>
      </c>
      <c r="E101" s="31" t="str">
        <f>IF(D101="","",'Raw Data - Crowdfunding'!$I94)</f>
        <v/>
      </c>
    </row>
    <row r="102" spans="1:5" x14ac:dyDescent="0.2">
      <c r="A102" t="str">
        <f>IF('Raw Data - Crowdfunding'!H95="successful","successful","")</f>
        <v/>
      </c>
      <c r="B102" s="31" t="str">
        <f>IF(A102="","",'Raw Data - Crowdfunding'!I95)</f>
        <v/>
      </c>
      <c r="D102" t="str">
        <f>IF('Raw Data - Crowdfunding'!$H95="failed","failed","")</f>
        <v/>
      </c>
      <c r="E102" s="31" t="str">
        <f>IF(D102="","",'Raw Data - Crowdfunding'!$I95)</f>
        <v/>
      </c>
    </row>
    <row r="103" spans="1:5" x14ac:dyDescent="0.2">
      <c r="A103" t="str">
        <f>IF('Raw Data - Crowdfunding'!H96="successful","successful","")</f>
        <v>successful</v>
      </c>
      <c r="B103" s="31">
        <f>IF(A103="","",'Raw Data - Crowdfunding'!I96)</f>
        <v>180</v>
      </c>
      <c r="D103" t="str">
        <f>IF('Raw Data - Crowdfunding'!$H96="failed","failed","")</f>
        <v/>
      </c>
      <c r="E103" s="31" t="str">
        <f>IF(D103="","",'Raw Data - Crowdfunding'!$I96)</f>
        <v/>
      </c>
    </row>
    <row r="104" spans="1:5" x14ac:dyDescent="0.2">
      <c r="A104" t="str">
        <f>IF('Raw Data - Crowdfunding'!H97="successful","successful","")</f>
        <v>successful</v>
      </c>
      <c r="B104" s="31">
        <f>IF(A104="","",'Raw Data - Crowdfunding'!I97)</f>
        <v>27</v>
      </c>
      <c r="D104" t="str">
        <f>IF('Raw Data - Crowdfunding'!$H97="failed","failed","")</f>
        <v/>
      </c>
      <c r="E104" s="31" t="str">
        <f>IF(D104="","",'Raw Data - Crowdfunding'!$I97)</f>
        <v/>
      </c>
    </row>
    <row r="105" spans="1:5" x14ac:dyDescent="0.2">
      <c r="A105" t="str">
        <f>IF('Raw Data - Crowdfunding'!H98="successful","successful","")</f>
        <v>successful</v>
      </c>
      <c r="B105" s="31">
        <f>IF(A105="","",'Raw Data - Crowdfunding'!I98)</f>
        <v>2331</v>
      </c>
      <c r="D105" t="str">
        <f>IF('Raw Data - Crowdfunding'!$H98="failed","failed","")</f>
        <v/>
      </c>
      <c r="E105" s="31" t="str">
        <f>IF(D105="","",'Raw Data - Crowdfunding'!$I98)</f>
        <v/>
      </c>
    </row>
    <row r="106" spans="1:5" x14ac:dyDescent="0.2">
      <c r="A106" t="str">
        <f>IF('Raw Data - Crowdfunding'!H99="successful","successful","")</f>
        <v>successful</v>
      </c>
      <c r="B106" s="31">
        <f>IF(A106="","",'Raw Data - Crowdfunding'!I99)</f>
        <v>113</v>
      </c>
      <c r="D106" t="str">
        <f>IF('Raw Data - Crowdfunding'!$H99="failed","failed","")</f>
        <v/>
      </c>
      <c r="E106" s="31" t="str">
        <f>IF(D106="","",'Raw Data - Crowdfunding'!$I99)</f>
        <v/>
      </c>
    </row>
    <row r="107" spans="1:5" x14ac:dyDescent="0.2">
      <c r="A107" t="str">
        <f>IF('Raw Data - Crowdfunding'!H100="successful","successful","")</f>
        <v/>
      </c>
      <c r="B107" s="31" t="str">
        <f>IF(A107="","",'Raw Data - Crowdfunding'!I100)</f>
        <v/>
      </c>
      <c r="D107" t="str">
        <f>IF('Raw Data - Crowdfunding'!$H100="failed","failed","")</f>
        <v>failed</v>
      </c>
      <c r="E107" s="31">
        <f>IF(D107="","",'Raw Data - Crowdfunding'!$I100)</f>
        <v>1220</v>
      </c>
    </row>
    <row r="108" spans="1:5" x14ac:dyDescent="0.2">
      <c r="A108" t="str">
        <f>IF('Raw Data - Crowdfunding'!H101="successful","successful","")</f>
        <v>successful</v>
      </c>
      <c r="B108" s="31">
        <f>IF(A108="","",'Raw Data - Crowdfunding'!I101)</f>
        <v>164</v>
      </c>
      <c r="D108" t="str">
        <f>IF('Raw Data - Crowdfunding'!$H101="failed","failed","")</f>
        <v/>
      </c>
      <c r="E108" s="31" t="str">
        <f>IF(D108="","",'Raw Data - Crowdfunding'!$I101)</f>
        <v/>
      </c>
    </row>
    <row r="109" spans="1:5" x14ac:dyDescent="0.2">
      <c r="A109" t="str">
        <f>IF('Raw Data - Crowdfunding'!H102="successful","successful","")</f>
        <v/>
      </c>
      <c r="B109" s="31" t="str">
        <f>IF(A109="","",'Raw Data - Crowdfunding'!I102)</f>
        <v/>
      </c>
      <c r="D109" t="str">
        <f>IF('Raw Data - Crowdfunding'!$H102="failed","failed","")</f>
        <v>failed</v>
      </c>
      <c r="E109" s="31">
        <f>IF(D109="","",'Raw Data - Crowdfunding'!$I102)</f>
        <v>1</v>
      </c>
    </row>
    <row r="110" spans="1:5" x14ac:dyDescent="0.2">
      <c r="A110" t="str">
        <f>IF('Raw Data - Crowdfunding'!H103="successful","successful","")</f>
        <v>successful</v>
      </c>
      <c r="B110" s="31">
        <f>IF(A110="","",'Raw Data - Crowdfunding'!I103)</f>
        <v>164</v>
      </c>
      <c r="D110" t="str">
        <f>IF('Raw Data - Crowdfunding'!$H103="failed","failed","")</f>
        <v/>
      </c>
      <c r="E110" s="31" t="str">
        <f>IF(D110="","",'Raw Data - Crowdfunding'!$I103)</f>
        <v/>
      </c>
    </row>
    <row r="111" spans="1:5" x14ac:dyDescent="0.2">
      <c r="A111" t="str">
        <f>IF('Raw Data - Crowdfunding'!H104="successful","successful","")</f>
        <v>successful</v>
      </c>
      <c r="B111" s="31">
        <f>IF(A111="","",'Raw Data - Crowdfunding'!I104)</f>
        <v>336</v>
      </c>
      <c r="D111" t="str">
        <f>IF('Raw Data - Crowdfunding'!$H104="failed","failed","")</f>
        <v/>
      </c>
      <c r="E111" s="31" t="str">
        <f>IF(D111="","",'Raw Data - Crowdfunding'!$I104)</f>
        <v/>
      </c>
    </row>
    <row r="112" spans="1:5" x14ac:dyDescent="0.2">
      <c r="A112" t="str">
        <f>IF('Raw Data - Crowdfunding'!H105="successful","successful","")</f>
        <v/>
      </c>
      <c r="B112" s="31" t="str">
        <f>IF(A112="","",'Raw Data - Crowdfunding'!I105)</f>
        <v/>
      </c>
      <c r="D112" t="str">
        <f>IF('Raw Data - Crowdfunding'!$H105="failed","failed","")</f>
        <v>failed</v>
      </c>
      <c r="E112" s="31">
        <f>IF(D112="","",'Raw Data - Crowdfunding'!$I105)</f>
        <v>37</v>
      </c>
    </row>
    <row r="113" spans="1:5" x14ac:dyDescent="0.2">
      <c r="A113" t="str">
        <f>IF('Raw Data - Crowdfunding'!H106="successful","successful","")</f>
        <v>successful</v>
      </c>
      <c r="B113" s="31">
        <f>IF(A113="","",'Raw Data - Crowdfunding'!I106)</f>
        <v>1917</v>
      </c>
      <c r="D113" t="str">
        <f>IF('Raw Data - Crowdfunding'!$H106="failed","failed","")</f>
        <v/>
      </c>
      <c r="E113" s="31" t="str">
        <f>IF(D113="","",'Raw Data - Crowdfunding'!$I106)</f>
        <v/>
      </c>
    </row>
    <row r="114" spans="1:5" x14ac:dyDescent="0.2">
      <c r="A114" t="str">
        <f>IF('Raw Data - Crowdfunding'!H107="successful","successful","")</f>
        <v>successful</v>
      </c>
      <c r="B114" s="31">
        <f>IF(A114="","",'Raw Data - Crowdfunding'!I107)</f>
        <v>95</v>
      </c>
      <c r="D114" t="str">
        <f>IF('Raw Data - Crowdfunding'!$H107="failed","failed","")</f>
        <v/>
      </c>
      <c r="E114" s="31" t="str">
        <f>IF(D114="","",'Raw Data - Crowdfunding'!$I107)</f>
        <v/>
      </c>
    </row>
    <row r="115" spans="1:5" x14ac:dyDescent="0.2">
      <c r="A115" t="str">
        <f>IF('Raw Data - Crowdfunding'!H108="successful","successful","")</f>
        <v>successful</v>
      </c>
      <c r="B115" s="31">
        <f>IF(A115="","",'Raw Data - Crowdfunding'!I108)</f>
        <v>147</v>
      </c>
      <c r="D115" t="str">
        <f>IF('Raw Data - Crowdfunding'!$H108="failed","failed","")</f>
        <v/>
      </c>
      <c r="E115" s="31" t="str">
        <f>IF(D115="","",'Raw Data - Crowdfunding'!$I108)</f>
        <v/>
      </c>
    </row>
    <row r="116" spans="1:5" x14ac:dyDescent="0.2">
      <c r="A116" t="str">
        <f>IF('Raw Data - Crowdfunding'!H109="successful","successful","")</f>
        <v>successful</v>
      </c>
      <c r="B116" s="31">
        <f>IF(A116="","",'Raw Data - Crowdfunding'!I109)</f>
        <v>86</v>
      </c>
      <c r="D116" t="str">
        <f>IF('Raw Data - Crowdfunding'!$H109="failed","failed","")</f>
        <v/>
      </c>
      <c r="E116" s="31" t="str">
        <f>IF(D116="","",'Raw Data - Crowdfunding'!$I109)</f>
        <v/>
      </c>
    </row>
    <row r="117" spans="1:5" x14ac:dyDescent="0.2">
      <c r="A117" t="str">
        <f>IF('Raw Data - Crowdfunding'!H110="successful","successful","")</f>
        <v>successful</v>
      </c>
      <c r="B117" s="31">
        <f>IF(A117="","",'Raw Data - Crowdfunding'!I110)</f>
        <v>83</v>
      </c>
      <c r="D117" t="str">
        <f>IF('Raw Data - Crowdfunding'!$H110="failed","failed","")</f>
        <v/>
      </c>
      <c r="E117" s="31" t="str">
        <f>IF(D117="","",'Raw Data - Crowdfunding'!$I110)</f>
        <v/>
      </c>
    </row>
    <row r="118" spans="1:5" x14ac:dyDescent="0.2">
      <c r="A118" t="str">
        <f>IF('Raw Data - Crowdfunding'!H111="successful","successful","")</f>
        <v/>
      </c>
      <c r="B118" s="31" t="str">
        <f>IF(A118="","",'Raw Data - Crowdfunding'!I111)</f>
        <v/>
      </c>
      <c r="D118" t="str">
        <f>IF('Raw Data - Crowdfunding'!$H111="failed","failed","")</f>
        <v>failed</v>
      </c>
      <c r="E118" s="31">
        <f>IF(D118="","",'Raw Data - Crowdfunding'!$I111)</f>
        <v>60</v>
      </c>
    </row>
    <row r="119" spans="1:5" x14ac:dyDescent="0.2">
      <c r="A119" t="str">
        <f>IF('Raw Data - Crowdfunding'!H112="successful","successful","")</f>
        <v/>
      </c>
      <c r="B119" s="31" t="str">
        <f>IF(A119="","",'Raw Data - Crowdfunding'!I112)</f>
        <v/>
      </c>
      <c r="D119" t="str">
        <f>IF('Raw Data - Crowdfunding'!$H112="failed","failed","")</f>
        <v>failed</v>
      </c>
      <c r="E119" s="31">
        <f>IF(D119="","",'Raw Data - Crowdfunding'!$I112)</f>
        <v>296</v>
      </c>
    </row>
    <row r="120" spans="1:5" x14ac:dyDescent="0.2">
      <c r="A120" t="str">
        <f>IF('Raw Data - Crowdfunding'!H113="successful","successful","")</f>
        <v>successful</v>
      </c>
      <c r="B120" s="31">
        <f>IF(A120="","",'Raw Data - Crowdfunding'!I113)</f>
        <v>676</v>
      </c>
      <c r="D120" t="str">
        <f>IF('Raw Data - Crowdfunding'!$H113="failed","failed","")</f>
        <v/>
      </c>
      <c r="E120" s="31" t="str">
        <f>IF(D120="","",'Raw Data - Crowdfunding'!$I113)</f>
        <v/>
      </c>
    </row>
    <row r="121" spans="1:5" x14ac:dyDescent="0.2">
      <c r="A121" t="str">
        <f>IF('Raw Data - Crowdfunding'!H114="successful","successful","")</f>
        <v>successful</v>
      </c>
      <c r="B121" s="31">
        <f>IF(A121="","",'Raw Data - Crowdfunding'!I114)</f>
        <v>361</v>
      </c>
      <c r="D121" t="str">
        <f>IF('Raw Data - Crowdfunding'!$H114="failed","failed","")</f>
        <v/>
      </c>
      <c r="E121" s="31" t="str">
        <f>IF(D121="","",'Raw Data - Crowdfunding'!$I114)</f>
        <v/>
      </c>
    </row>
    <row r="122" spans="1:5" x14ac:dyDescent="0.2">
      <c r="A122" t="str">
        <f>IF('Raw Data - Crowdfunding'!H115="successful","successful","")</f>
        <v>successful</v>
      </c>
      <c r="B122" s="31">
        <f>IF(A122="","",'Raw Data - Crowdfunding'!I115)</f>
        <v>131</v>
      </c>
      <c r="D122" t="str">
        <f>IF('Raw Data - Crowdfunding'!$H115="failed","failed","")</f>
        <v/>
      </c>
      <c r="E122" s="31" t="str">
        <f>IF(D122="","",'Raw Data - Crowdfunding'!$I115)</f>
        <v/>
      </c>
    </row>
    <row r="123" spans="1:5" x14ac:dyDescent="0.2">
      <c r="A123" t="str">
        <f>IF('Raw Data - Crowdfunding'!H116="successful","successful","")</f>
        <v>successful</v>
      </c>
      <c r="B123" s="31">
        <f>IF(A123="","",'Raw Data - Crowdfunding'!I116)</f>
        <v>126</v>
      </c>
      <c r="D123" t="str">
        <f>IF('Raw Data - Crowdfunding'!$H116="failed","failed","")</f>
        <v/>
      </c>
      <c r="E123" s="31" t="str">
        <f>IF(D123="","",'Raw Data - Crowdfunding'!$I116)</f>
        <v/>
      </c>
    </row>
    <row r="124" spans="1:5" x14ac:dyDescent="0.2">
      <c r="A124" t="str">
        <f>IF('Raw Data - Crowdfunding'!H117="successful","successful","")</f>
        <v/>
      </c>
      <c r="B124" s="31" t="str">
        <f>IF(A124="","",'Raw Data - Crowdfunding'!I117)</f>
        <v/>
      </c>
      <c r="D124" t="str">
        <f>IF('Raw Data - Crowdfunding'!$H117="failed","failed","")</f>
        <v>failed</v>
      </c>
      <c r="E124" s="31">
        <f>IF(D124="","",'Raw Data - Crowdfunding'!$I117)</f>
        <v>3304</v>
      </c>
    </row>
    <row r="125" spans="1:5" x14ac:dyDescent="0.2">
      <c r="A125" t="str">
        <f>IF('Raw Data - Crowdfunding'!H118="successful","successful","")</f>
        <v/>
      </c>
      <c r="B125" s="31" t="str">
        <f>IF(A125="","",'Raw Data - Crowdfunding'!I118)</f>
        <v/>
      </c>
      <c r="D125" t="str">
        <f>IF('Raw Data - Crowdfunding'!$H118="failed","failed","")</f>
        <v>failed</v>
      </c>
      <c r="E125" s="31">
        <f>IF(D125="","",'Raw Data - Crowdfunding'!$I118)</f>
        <v>73</v>
      </c>
    </row>
    <row r="126" spans="1:5" x14ac:dyDescent="0.2">
      <c r="A126" t="str">
        <f>IF('Raw Data - Crowdfunding'!H119="successful","successful","")</f>
        <v>successful</v>
      </c>
      <c r="B126" s="31">
        <f>IF(A126="","",'Raw Data - Crowdfunding'!I119)</f>
        <v>275</v>
      </c>
      <c r="D126" t="str">
        <f>IF('Raw Data - Crowdfunding'!$H119="failed","failed","")</f>
        <v/>
      </c>
      <c r="E126" s="31" t="str">
        <f>IF(D126="","",'Raw Data - Crowdfunding'!$I119)</f>
        <v/>
      </c>
    </row>
    <row r="127" spans="1:5" x14ac:dyDescent="0.2">
      <c r="A127" t="str">
        <f>IF('Raw Data - Crowdfunding'!H120="successful","successful","")</f>
        <v>successful</v>
      </c>
      <c r="B127" s="31">
        <f>IF(A127="","",'Raw Data - Crowdfunding'!I120)</f>
        <v>67</v>
      </c>
      <c r="D127" t="str">
        <f>IF('Raw Data - Crowdfunding'!$H120="failed","failed","")</f>
        <v/>
      </c>
      <c r="E127" s="31" t="str">
        <f>IF(D127="","",'Raw Data - Crowdfunding'!$I120)</f>
        <v/>
      </c>
    </row>
    <row r="128" spans="1:5" x14ac:dyDescent="0.2">
      <c r="A128" t="str">
        <f>IF('Raw Data - Crowdfunding'!H121="successful","successful","")</f>
        <v>successful</v>
      </c>
      <c r="B128" s="31">
        <f>IF(A128="","",'Raw Data - Crowdfunding'!I121)</f>
        <v>154</v>
      </c>
      <c r="D128" t="str">
        <f>IF('Raw Data - Crowdfunding'!$H121="failed","failed","")</f>
        <v/>
      </c>
      <c r="E128" s="31" t="str">
        <f>IF(D128="","",'Raw Data - Crowdfunding'!$I121)</f>
        <v/>
      </c>
    </row>
    <row r="129" spans="1:5" x14ac:dyDescent="0.2">
      <c r="A129" t="str">
        <f>IF('Raw Data - Crowdfunding'!H122="successful","successful","")</f>
        <v>successful</v>
      </c>
      <c r="B129" s="31">
        <f>IF(A129="","",'Raw Data - Crowdfunding'!I122)</f>
        <v>1782</v>
      </c>
      <c r="D129" t="str">
        <f>IF('Raw Data - Crowdfunding'!$H122="failed","failed","")</f>
        <v/>
      </c>
      <c r="E129" s="31" t="str">
        <f>IF(D129="","",'Raw Data - Crowdfunding'!$I122)</f>
        <v/>
      </c>
    </row>
    <row r="130" spans="1:5" x14ac:dyDescent="0.2">
      <c r="A130" t="str">
        <f>IF('Raw Data - Crowdfunding'!H123="successful","successful","")</f>
        <v>successful</v>
      </c>
      <c r="B130" s="31">
        <f>IF(A130="","",'Raw Data - Crowdfunding'!I123)</f>
        <v>903</v>
      </c>
      <c r="D130" t="str">
        <f>IF('Raw Data - Crowdfunding'!$H123="failed","failed","")</f>
        <v/>
      </c>
      <c r="E130" s="31" t="str">
        <f>IF(D130="","",'Raw Data - Crowdfunding'!$I123)</f>
        <v/>
      </c>
    </row>
    <row r="131" spans="1:5" x14ac:dyDescent="0.2">
      <c r="A131" t="str">
        <f>IF('Raw Data - Crowdfunding'!H124="successful","successful","")</f>
        <v/>
      </c>
      <c r="B131" s="31" t="str">
        <f>IF(A131="","",'Raw Data - Crowdfunding'!I124)</f>
        <v/>
      </c>
      <c r="D131" t="str">
        <f>IF('Raw Data - Crowdfunding'!$H124="failed","failed","")</f>
        <v>failed</v>
      </c>
      <c r="E131" s="31">
        <f>IF(D131="","",'Raw Data - Crowdfunding'!$I124)</f>
        <v>3387</v>
      </c>
    </row>
    <row r="132" spans="1:5" x14ac:dyDescent="0.2">
      <c r="A132" t="str">
        <f>IF('Raw Data - Crowdfunding'!H125="successful","successful","")</f>
        <v/>
      </c>
      <c r="B132" s="31" t="str">
        <f>IF(A132="","",'Raw Data - Crowdfunding'!I125)</f>
        <v/>
      </c>
      <c r="D132" t="str">
        <f>IF('Raw Data - Crowdfunding'!$H125="failed","failed","")</f>
        <v>failed</v>
      </c>
      <c r="E132" s="31">
        <f>IF(D132="","",'Raw Data - Crowdfunding'!$I125)</f>
        <v>662</v>
      </c>
    </row>
    <row r="133" spans="1:5" x14ac:dyDescent="0.2">
      <c r="A133" t="str">
        <f>IF('Raw Data - Crowdfunding'!H126="successful","successful","")</f>
        <v>successful</v>
      </c>
      <c r="B133" s="31">
        <f>IF(A133="","",'Raw Data - Crowdfunding'!I126)</f>
        <v>94</v>
      </c>
      <c r="D133" t="str">
        <f>IF('Raw Data - Crowdfunding'!$H126="failed","failed","")</f>
        <v/>
      </c>
      <c r="E133" s="31" t="str">
        <f>IF(D133="","",'Raw Data - Crowdfunding'!$I126)</f>
        <v/>
      </c>
    </row>
    <row r="134" spans="1:5" x14ac:dyDescent="0.2">
      <c r="A134" t="str">
        <f>IF('Raw Data - Crowdfunding'!H127="successful","successful","")</f>
        <v>successful</v>
      </c>
      <c r="B134" s="31">
        <f>IF(A134="","",'Raw Data - Crowdfunding'!I127)</f>
        <v>180</v>
      </c>
      <c r="D134" t="str">
        <f>IF('Raw Data - Crowdfunding'!$H127="failed","failed","")</f>
        <v/>
      </c>
      <c r="E134" s="31" t="str">
        <f>IF(D134="","",'Raw Data - Crowdfunding'!$I127)</f>
        <v/>
      </c>
    </row>
    <row r="135" spans="1:5" x14ac:dyDescent="0.2">
      <c r="A135" t="str">
        <f>IF('Raw Data - Crowdfunding'!H128="successful","successful","")</f>
        <v/>
      </c>
      <c r="B135" s="31" t="str">
        <f>IF(A135="","",'Raw Data - Crowdfunding'!I128)</f>
        <v/>
      </c>
      <c r="D135" t="str">
        <f>IF('Raw Data - Crowdfunding'!$H128="failed","failed","")</f>
        <v>failed</v>
      </c>
      <c r="E135" s="31">
        <f>IF(D135="","",'Raw Data - Crowdfunding'!$I128)</f>
        <v>774</v>
      </c>
    </row>
    <row r="136" spans="1:5" x14ac:dyDescent="0.2">
      <c r="A136" t="str">
        <f>IF('Raw Data - Crowdfunding'!H129="successful","successful","")</f>
        <v/>
      </c>
      <c r="B136" s="31" t="str">
        <f>IF(A136="","",'Raw Data - Crowdfunding'!I129)</f>
        <v/>
      </c>
      <c r="D136" t="str">
        <f>IF('Raw Data - Crowdfunding'!$H129="failed","failed","")</f>
        <v>failed</v>
      </c>
      <c r="E136" s="31">
        <f>IF(D136="","",'Raw Data - Crowdfunding'!$I129)</f>
        <v>672</v>
      </c>
    </row>
    <row r="137" spans="1:5" x14ac:dyDescent="0.2">
      <c r="A137" t="str">
        <f>IF('Raw Data - Crowdfunding'!H130="successful","successful","")</f>
        <v/>
      </c>
      <c r="B137" s="31" t="str">
        <f>IF(A137="","",'Raw Data - Crowdfunding'!I130)</f>
        <v/>
      </c>
      <c r="D137" t="str">
        <f>IF('Raw Data - Crowdfunding'!$H130="failed","failed","")</f>
        <v/>
      </c>
      <c r="E137" s="31" t="str">
        <f>IF(D137="","",'Raw Data - Crowdfunding'!$I130)</f>
        <v/>
      </c>
    </row>
    <row r="138" spans="1:5" x14ac:dyDescent="0.2">
      <c r="A138" t="str">
        <f>IF('Raw Data - Crowdfunding'!H131="successful","successful","")</f>
        <v/>
      </c>
      <c r="B138" s="31" t="str">
        <f>IF(A138="","",'Raw Data - Crowdfunding'!I131)</f>
        <v/>
      </c>
      <c r="D138" t="str">
        <f>IF('Raw Data - Crowdfunding'!$H131="failed","failed","")</f>
        <v/>
      </c>
      <c r="E138" s="31" t="str">
        <f>IF(D138="","",'Raw Data - Crowdfunding'!$I131)</f>
        <v/>
      </c>
    </row>
    <row r="139" spans="1:5" x14ac:dyDescent="0.2">
      <c r="A139" t="str">
        <f>IF('Raw Data - Crowdfunding'!H132="successful","successful","")</f>
        <v>successful</v>
      </c>
      <c r="B139" s="31">
        <f>IF(A139="","",'Raw Data - Crowdfunding'!I132)</f>
        <v>533</v>
      </c>
      <c r="D139" t="str">
        <f>IF('Raw Data - Crowdfunding'!$H132="failed","failed","")</f>
        <v/>
      </c>
      <c r="E139" s="31" t="str">
        <f>IF(D139="","",'Raw Data - Crowdfunding'!$I132)</f>
        <v/>
      </c>
    </row>
    <row r="140" spans="1:5" x14ac:dyDescent="0.2">
      <c r="A140" t="str">
        <f>IF('Raw Data - Crowdfunding'!H133="successful","successful","")</f>
        <v>successful</v>
      </c>
      <c r="B140" s="31">
        <f>IF(A140="","",'Raw Data - Crowdfunding'!I133)</f>
        <v>2443</v>
      </c>
      <c r="D140" t="str">
        <f>IF('Raw Data - Crowdfunding'!$H133="failed","failed","")</f>
        <v/>
      </c>
      <c r="E140" s="31" t="str">
        <f>IF(D140="","",'Raw Data - Crowdfunding'!$I133)</f>
        <v/>
      </c>
    </row>
    <row r="141" spans="1:5" x14ac:dyDescent="0.2">
      <c r="A141" t="str">
        <f>IF('Raw Data - Crowdfunding'!H134="successful","successful","")</f>
        <v>successful</v>
      </c>
      <c r="B141" s="31">
        <f>IF(A141="","",'Raw Data - Crowdfunding'!I134)</f>
        <v>89</v>
      </c>
      <c r="D141" t="str">
        <f>IF('Raw Data - Crowdfunding'!$H134="failed","failed","")</f>
        <v/>
      </c>
      <c r="E141" s="31" t="str">
        <f>IF(D141="","",'Raw Data - Crowdfunding'!$I134)</f>
        <v/>
      </c>
    </row>
    <row r="142" spans="1:5" x14ac:dyDescent="0.2">
      <c r="A142" t="str">
        <f>IF('Raw Data - Crowdfunding'!H135="successful","successful","")</f>
        <v>successful</v>
      </c>
      <c r="B142" s="31">
        <f>IF(A142="","",'Raw Data - Crowdfunding'!I135)</f>
        <v>159</v>
      </c>
      <c r="D142" t="str">
        <f>IF('Raw Data - Crowdfunding'!$H135="failed","failed","")</f>
        <v/>
      </c>
      <c r="E142" s="31" t="str">
        <f>IF(D142="","",'Raw Data - Crowdfunding'!$I135)</f>
        <v/>
      </c>
    </row>
    <row r="143" spans="1:5" x14ac:dyDescent="0.2">
      <c r="A143" t="str">
        <f>IF('Raw Data - Crowdfunding'!H136="successful","successful","")</f>
        <v/>
      </c>
      <c r="B143" s="31" t="str">
        <f>IF(A143="","",'Raw Data - Crowdfunding'!I136)</f>
        <v/>
      </c>
      <c r="D143" t="str">
        <f>IF('Raw Data - Crowdfunding'!$H136="failed","failed","")</f>
        <v>failed</v>
      </c>
      <c r="E143" s="31">
        <f>IF(D143="","",'Raw Data - Crowdfunding'!$I136)</f>
        <v>940</v>
      </c>
    </row>
    <row r="144" spans="1:5" x14ac:dyDescent="0.2">
      <c r="A144" t="str">
        <f>IF('Raw Data - Crowdfunding'!H137="successful","successful","")</f>
        <v/>
      </c>
      <c r="B144" s="31" t="str">
        <f>IF(A144="","",'Raw Data - Crowdfunding'!I137)</f>
        <v/>
      </c>
      <c r="D144" t="str">
        <f>IF('Raw Data - Crowdfunding'!$H137="failed","failed","")</f>
        <v>failed</v>
      </c>
      <c r="E144" s="31">
        <f>IF(D144="","",'Raw Data - Crowdfunding'!$I137)</f>
        <v>117</v>
      </c>
    </row>
    <row r="145" spans="1:5" x14ac:dyDescent="0.2">
      <c r="A145" t="str">
        <f>IF('Raw Data - Crowdfunding'!H138="successful","successful","")</f>
        <v/>
      </c>
      <c r="B145" s="31" t="str">
        <f>IF(A145="","",'Raw Data - Crowdfunding'!I138)</f>
        <v/>
      </c>
      <c r="D145" t="str">
        <f>IF('Raw Data - Crowdfunding'!$H138="failed","failed","")</f>
        <v/>
      </c>
      <c r="E145" s="31" t="str">
        <f>IF(D145="","",'Raw Data - Crowdfunding'!$I138)</f>
        <v/>
      </c>
    </row>
    <row r="146" spans="1:5" x14ac:dyDescent="0.2">
      <c r="A146" t="str">
        <f>IF('Raw Data - Crowdfunding'!H139="successful","successful","")</f>
        <v>successful</v>
      </c>
      <c r="B146" s="31">
        <f>IF(A146="","",'Raw Data - Crowdfunding'!I139)</f>
        <v>50</v>
      </c>
      <c r="D146" t="str">
        <f>IF('Raw Data - Crowdfunding'!$H139="failed","failed","")</f>
        <v/>
      </c>
      <c r="E146" s="31" t="str">
        <f>IF(D146="","",'Raw Data - Crowdfunding'!$I139)</f>
        <v/>
      </c>
    </row>
    <row r="147" spans="1:5" x14ac:dyDescent="0.2">
      <c r="A147" t="str">
        <f>IF('Raw Data - Crowdfunding'!H140="successful","successful","")</f>
        <v/>
      </c>
      <c r="B147" s="31" t="str">
        <f>IF(A147="","",'Raw Data - Crowdfunding'!I140)</f>
        <v/>
      </c>
      <c r="D147" t="str">
        <f>IF('Raw Data - Crowdfunding'!$H140="failed","failed","")</f>
        <v>failed</v>
      </c>
      <c r="E147" s="31">
        <f>IF(D147="","",'Raw Data - Crowdfunding'!$I140)</f>
        <v>115</v>
      </c>
    </row>
    <row r="148" spans="1:5" x14ac:dyDescent="0.2">
      <c r="A148" t="str">
        <f>IF('Raw Data - Crowdfunding'!H141="successful","successful","")</f>
        <v/>
      </c>
      <c r="B148" s="31" t="str">
        <f>IF(A148="","",'Raw Data - Crowdfunding'!I141)</f>
        <v/>
      </c>
      <c r="D148" t="str">
        <f>IF('Raw Data - Crowdfunding'!$H141="failed","failed","")</f>
        <v>failed</v>
      </c>
      <c r="E148" s="31">
        <f>IF(D148="","",'Raw Data - Crowdfunding'!$I141)</f>
        <v>326</v>
      </c>
    </row>
    <row r="149" spans="1:5" x14ac:dyDescent="0.2">
      <c r="A149" t="str">
        <f>IF('Raw Data - Crowdfunding'!H142="successful","successful","")</f>
        <v>successful</v>
      </c>
      <c r="B149" s="31">
        <f>IF(A149="","",'Raw Data - Crowdfunding'!I142)</f>
        <v>186</v>
      </c>
      <c r="D149" t="str">
        <f>IF('Raw Data - Crowdfunding'!$H142="failed","failed","")</f>
        <v/>
      </c>
      <c r="E149" s="31" t="str">
        <f>IF(D149="","",'Raw Data - Crowdfunding'!$I142)</f>
        <v/>
      </c>
    </row>
    <row r="150" spans="1:5" x14ac:dyDescent="0.2">
      <c r="A150" t="str">
        <f>IF('Raw Data - Crowdfunding'!H143="successful","successful","")</f>
        <v>successful</v>
      </c>
      <c r="B150" s="31">
        <f>IF(A150="","",'Raw Data - Crowdfunding'!I143)</f>
        <v>1071</v>
      </c>
      <c r="D150" t="str">
        <f>IF('Raw Data - Crowdfunding'!$H143="failed","failed","")</f>
        <v/>
      </c>
      <c r="E150" s="31" t="str">
        <f>IF(D150="","",'Raw Data - Crowdfunding'!$I143)</f>
        <v/>
      </c>
    </row>
    <row r="151" spans="1:5" x14ac:dyDescent="0.2">
      <c r="A151" t="str">
        <f>IF('Raw Data - Crowdfunding'!H144="successful","successful","")</f>
        <v>successful</v>
      </c>
      <c r="B151" s="31">
        <f>IF(A151="","",'Raw Data - Crowdfunding'!I144)</f>
        <v>117</v>
      </c>
      <c r="D151" t="str">
        <f>IF('Raw Data - Crowdfunding'!$H144="failed","failed","")</f>
        <v/>
      </c>
      <c r="E151" s="31" t="str">
        <f>IF(D151="","",'Raw Data - Crowdfunding'!$I144)</f>
        <v/>
      </c>
    </row>
    <row r="152" spans="1:5" x14ac:dyDescent="0.2">
      <c r="A152" t="str">
        <f>IF('Raw Data - Crowdfunding'!H145="successful","successful","")</f>
        <v>successful</v>
      </c>
      <c r="B152" s="31">
        <f>IF(A152="","",'Raw Data - Crowdfunding'!I145)</f>
        <v>70</v>
      </c>
      <c r="D152" t="str">
        <f>IF('Raw Data - Crowdfunding'!$H145="failed","failed","")</f>
        <v/>
      </c>
      <c r="E152" s="31" t="str">
        <f>IF(D152="","",'Raw Data - Crowdfunding'!$I145)</f>
        <v/>
      </c>
    </row>
    <row r="153" spans="1:5" x14ac:dyDescent="0.2">
      <c r="A153" t="str">
        <f>IF('Raw Data - Crowdfunding'!H146="successful","successful","")</f>
        <v>successful</v>
      </c>
      <c r="B153" s="31">
        <f>IF(A153="","",'Raw Data - Crowdfunding'!I146)</f>
        <v>135</v>
      </c>
      <c r="D153" t="str">
        <f>IF('Raw Data - Crowdfunding'!$H146="failed","failed","")</f>
        <v/>
      </c>
      <c r="E153" s="31" t="str">
        <f>IF(D153="","",'Raw Data - Crowdfunding'!$I146)</f>
        <v/>
      </c>
    </row>
    <row r="154" spans="1:5" x14ac:dyDescent="0.2">
      <c r="A154" t="str">
        <f>IF('Raw Data - Crowdfunding'!H147="successful","successful","")</f>
        <v>successful</v>
      </c>
      <c r="B154" s="31">
        <f>IF(A154="","",'Raw Data - Crowdfunding'!I147)</f>
        <v>768</v>
      </c>
      <c r="D154" t="str">
        <f>IF('Raw Data - Crowdfunding'!$H147="failed","failed","")</f>
        <v/>
      </c>
      <c r="E154" s="31" t="str">
        <f>IF(D154="","",'Raw Data - Crowdfunding'!$I147)</f>
        <v/>
      </c>
    </row>
    <row r="155" spans="1:5" x14ac:dyDescent="0.2">
      <c r="A155" t="str">
        <f>IF('Raw Data - Crowdfunding'!H148="successful","successful","")</f>
        <v/>
      </c>
      <c r="B155" s="31" t="str">
        <f>IF(A155="","",'Raw Data - Crowdfunding'!I148)</f>
        <v/>
      </c>
      <c r="D155" t="str">
        <f>IF('Raw Data - Crowdfunding'!$H148="failed","failed","")</f>
        <v/>
      </c>
      <c r="E155" s="31" t="str">
        <f>IF(D155="","",'Raw Data - Crowdfunding'!$I148)</f>
        <v/>
      </c>
    </row>
    <row r="156" spans="1:5" x14ac:dyDescent="0.2">
      <c r="A156" t="str">
        <f>IF('Raw Data - Crowdfunding'!H149="successful","successful","")</f>
        <v>successful</v>
      </c>
      <c r="B156" s="31">
        <f>IF(A156="","",'Raw Data - Crowdfunding'!I149)</f>
        <v>199</v>
      </c>
      <c r="D156" t="str">
        <f>IF('Raw Data - Crowdfunding'!$H149="failed","failed","")</f>
        <v/>
      </c>
      <c r="E156" s="31" t="str">
        <f>IF(D156="","",'Raw Data - Crowdfunding'!$I149)</f>
        <v/>
      </c>
    </row>
    <row r="157" spans="1:5" x14ac:dyDescent="0.2">
      <c r="A157" t="str">
        <f>IF('Raw Data - Crowdfunding'!H150="successful","successful","")</f>
        <v>successful</v>
      </c>
      <c r="B157" s="31">
        <f>IF(A157="","",'Raw Data - Crowdfunding'!I150)</f>
        <v>107</v>
      </c>
      <c r="D157" t="str">
        <f>IF('Raw Data - Crowdfunding'!$H150="failed","failed","")</f>
        <v/>
      </c>
      <c r="E157" s="31" t="str">
        <f>IF(D157="","",'Raw Data - Crowdfunding'!$I150)</f>
        <v/>
      </c>
    </row>
    <row r="158" spans="1:5" x14ac:dyDescent="0.2">
      <c r="A158" t="str">
        <f>IF('Raw Data - Crowdfunding'!H151="successful","successful","")</f>
        <v>successful</v>
      </c>
      <c r="B158" s="31">
        <f>IF(A158="","",'Raw Data - Crowdfunding'!I151)</f>
        <v>195</v>
      </c>
      <c r="D158" t="str">
        <f>IF('Raw Data - Crowdfunding'!$H151="failed","failed","")</f>
        <v/>
      </c>
      <c r="E158" s="31" t="str">
        <f>IF(D158="","",'Raw Data - Crowdfunding'!$I151)</f>
        <v/>
      </c>
    </row>
    <row r="159" spans="1:5" x14ac:dyDescent="0.2">
      <c r="A159" t="str">
        <f>IF('Raw Data - Crowdfunding'!H152="successful","successful","")</f>
        <v/>
      </c>
      <c r="B159" s="31" t="str">
        <f>IF(A159="","",'Raw Data - Crowdfunding'!I152)</f>
        <v/>
      </c>
      <c r="D159" t="str">
        <f>IF('Raw Data - Crowdfunding'!$H152="failed","failed","")</f>
        <v>failed</v>
      </c>
      <c r="E159" s="31">
        <f>IF(D159="","",'Raw Data - Crowdfunding'!$I152)</f>
        <v>1</v>
      </c>
    </row>
    <row r="160" spans="1:5" x14ac:dyDescent="0.2">
      <c r="A160" t="str">
        <f>IF('Raw Data - Crowdfunding'!H153="successful","successful","")</f>
        <v/>
      </c>
      <c r="B160" s="31" t="str">
        <f>IF(A160="","",'Raw Data - Crowdfunding'!I153)</f>
        <v/>
      </c>
      <c r="D160" t="str">
        <f>IF('Raw Data - Crowdfunding'!$H153="failed","failed","")</f>
        <v>failed</v>
      </c>
      <c r="E160" s="31">
        <f>IF(D160="","",'Raw Data - Crowdfunding'!$I153)</f>
        <v>1467</v>
      </c>
    </row>
    <row r="161" spans="1:5" x14ac:dyDescent="0.2">
      <c r="A161" t="str">
        <f>IF('Raw Data - Crowdfunding'!H154="successful","successful","")</f>
        <v>successful</v>
      </c>
      <c r="B161" s="31">
        <f>IF(A161="","",'Raw Data - Crowdfunding'!I154)</f>
        <v>3376</v>
      </c>
      <c r="D161" t="str">
        <f>IF('Raw Data - Crowdfunding'!$H154="failed","failed","")</f>
        <v/>
      </c>
      <c r="E161" s="31" t="str">
        <f>IF(D161="","",'Raw Data - Crowdfunding'!$I154)</f>
        <v/>
      </c>
    </row>
    <row r="162" spans="1:5" x14ac:dyDescent="0.2">
      <c r="A162" t="str">
        <f>IF('Raw Data - Crowdfunding'!H155="successful","successful","")</f>
        <v/>
      </c>
      <c r="B162" s="31" t="str">
        <f>IF(A162="","",'Raw Data - Crowdfunding'!I155)</f>
        <v/>
      </c>
      <c r="D162" t="str">
        <f>IF('Raw Data - Crowdfunding'!$H155="failed","failed","")</f>
        <v>failed</v>
      </c>
      <c r="E162" s="31">
        <f>IF(D162="","",'Raw Data - Crowdfunding'!$I155)</f>
        <v>5681</v>
      </c>
    </row>
    <row r="163" spans="1:5" x14ac:dyDescent="0.2">
      <c r="A163" t="str">
        <f>IF('Raw Data - Crowdfunding'!H156="successful","successful","")</f>
        <v/>
      </c>
      <c r="B163" s="31" t="str">
        <f>IF(A163="","",'Raw Data - Crowdfunding'!I156)</f>
        <v/>
      </c>
      <c r="D163" t="str">
        <f>IF('Raw Data - Crowdfunding'!$H156="failed","failed","")</f>
        <v>failed</v>
      </c>
      <c r="E163" s="31">
        <f>IF(D163="","",'Raw Data - Crowdfunding'!$I156)</f>
        <v>1059</v>
      </c>
    </row>
    <row r="164" spans="1:5" x14ac:dyDescent="0.2">
      <c r="A164" t="str">
        <f>IF('Raw Data - Crowdfunding'!H157="successful","successful","")</f>
        <v/>
      </c>
      <c r="B164" s="31" t="str">
        <f>IF(A164="","",'Raw Data - Crowdfunding'!I157)</f>
        <v/>
      </c>
      <c r="D164" t="str">
        <f>IF('Raw Data - Crowdfunding'!$H157="failed","failed","")</f>
        <v>failed</v>
      </c>
      <c r="E164" s="31">
        <f>IF(D164="","",'Raw Data - Crowdfunding'!$I157)</f>
        <v>1194</v>
      </c>
    </row>
    <row r="165" spans="1:5" x14ac:dyDescent="0.2">
      <c r="A165" t="str">
        <f>IF('Raw Data - Crowdfunding'!H158="successful","successful","")</f>
        <v/>
      </c>
      <c r="B165" s="31" t="str">
        <f>IF(A165="","",'Raw Data - Crowdfunding'!I158)</f>
        <v/>
      </c>
      <c r="D165" t="str">
        <f>IF('Raw Data - Crowdfunding'!$H158="failed","failed","")</f>
        <v/>
      </c>
      <c r="E165" s="31" t="str">
        <f>IF(D165="","",'Raw Data - Crowdfunding'!$I158)</f>
        <v/>
      </c>
    </row>
    <row r="166" spans="1:5" x14ac:dyDescent="0.2">
      <c r="A166" t="str">
        <f>IF('Raw Data - Crowdfunding'!H159="successful","successful","")</f>
        <v/>
      </c>
      <c r="B166" s="31" t="str">
        <f>IF(A166="","",'Raw Data - Crowdfunding'!I159)</f>
        <v/>
      </c>
      <c r="D166" t="str">
        <f>IF('Raw Data - Crowdfunding'!$H159="failed","failed","")</f>
        <v>failed</v>
      </c>
      <c r="E166" s="31">
        <f>IF(D166="","",'Raw Data - Crowdfunding'!$I159)</f>
        <v>30</v>
      </c>
    </row>
    <row r="167" spans="1:5" x14ac:dyDescent="0.2">
      <c r="A167" t="str">
        <f>IF('Raw Data - Crowdfunding'!H160="successful","successful","")</f>
        <v>successful</v>
      </c>
      <c r="B167" s="31">
        <f>IF(A167="","",'Raw Data - Crowdfunding'!I160)</f>
        <v>41</v>
      </c>
      <c r="D167" t="str">
        <f>IF('Raw Data - Crowdfunding'!$H160="failed","failed","")</f>
        <v/>
      </c>
      <c r="E167" s="31" t="str">
        <f>IF(D167="","",'Raw Data - Crowdfunding'!$I160)</f>
        <v/>
      </c>
    </row>
    <row r="168" spans="1:5" x14ac:dyDescent="0.2">
      <c r="A168" t="str">
        <f>IF('Raw Data - Crowdfunding'!H161="successful","successful","")</f>
        <v>successful</v>
      </c>
      <c r="B168" s="31">
        <f>IF(A168="","",'Raw Data - Crowdfunding'!I161)</f>
        <v>1821</v>
      </c>
      <c r="D168" t="str">
        <f>IF('Raw Data - Crowdfunding'!$H161="failed","failed","")</f>
        <v/>
      </c>
      <c r="E168" s="31" t="str">
        <f>IF(D168="","",'Raw Data - Crowdfunding'!$I161)</f>
        <v/>
      </c>
    </row>
    <row r="169" spans="1:5" x14ac:dyDescent="0.2">
      <c r="A169" t="str">
        <f>IF('Raw Data - Crowdfunding'!H162="successful","successful","")</f>
        <v>successful</v>
      </c>
      <c r="B169" s="31">
        <f>IF(A169="","",'Raw Data - Crowdfunding'!I162)</f>
        <v>164</v>
      </c>
      <c r="D169" t="str">
        <f>IF('Raw Data - Crowdfunding'!$H162="failed","failed","")</f>
        <v/>
      </c>
      <c r="E169" s="31" t="str">
        <f>IF(D169="","",'Raw Data - Crowdfunding'!$I162)</f>
        <v/>
      </c>
    </row>
    <row r="170" spans="1:5" x14ac:dyDescent="0.2">
      <c r="A170" t="str">
        <f>IF('Raw Data - Crowdfunding'!H163="successful","successful","")</f>
        <v/>
      </c>
      <c r="B170" s="31" t="str">
        <f>IF(A170="","",'Raw Data - Crowdfunding'!I163)</f>
        <v/>
      </c>
      <c r="D170" t="str">
        <f>IF('Raw Data - Crowdfunding'!$H163="failed","failed","")</f>
        <v>failed</v>
      </c>
      <c r="E170" s="31">
        <f>IF(D170="","",'Raw Data - Crowdfunding'!$I163)</f>
        <v>75</v>
      </c>
    </row>
    <row r="171" spans="1:5" x14ac:dyDescent="0.2">
      <c r="A171" t="str">
        <f>IF('Raw Data - Crowdfunding'!H164="successful","successful","")</f>
        <v>successful</v>
      </c>
      <c r="B171" s="31">
        <f>IF(A171="","",'Raw Data - Crowdfunding'!I164)</f>
        <v>157</v>
      </c>
      <c r="D171" t="str">
        <f>IF('Raw Data - Crowdfunding'!$H164="failed","failed","")</f>
        <v/>
      </c>
      <c r="E171" s="31" t="str">
        <f>IF(D171="","",'Raw Data - Crowdfunding'!$I164)</f>
        <v/>
      </c>
    </row>
    <row r="172" spans="1:5" x14ac:dyDescent="0.2">
      <c r="A172" t="str">
        <f>IF('Raw Data - Crowdfunding'!H165="successful","successful","")</f>
        <v>successful</v>
      </c>
      <c r="B172" s="31">
        <f>IF(A172="","",'Raw Data - Crowdfunding'!I165)</f>
        <v>246</v>
      </c>
      <c r="D172" t="str">
        <f>IF('Raw Data - Crowdfunding'!$H165="failed","failed","")</f>
        <v/>
      </c>
      <c r="E172" s="31" t="str">
        <f>IF(D172="","",'Raw Data - Crowdfunding'!$I165)</f>
        <v/>
      </c>
    </row>
    <row r="173" spans="1:5" x14ac:dyDescent="0.2">
      <c r="A173" t="str">
        <f>IF('Raw Data - Crowdfunding'!H166="successful","successful","")</f>
        <v>successful</v>
      </c>
      <c r="B173" s="31">
        <f>IF(A173="","",'Raw Data - Crowdfunding'!I166)</f>
        <v>1396</v>
      </c>
      <c r="D173" t="str">
        <f>IF('Raw Data - Crowdfunding'!$H166="failed","failed","")</f>
        <v/>
      </c>
      <c r="E173" s="31" t="str">
        <f>IF(D173="","",'Raw Data - Crowdfunding'!$I166)</f>
        <v/>
      </c>
    </row>
    <row r="174" spans="1:5" x14ac:dyDescent="0.2">
      <c r="A174" t="str">
        <f>IF('Raw Data - Crowdfunding'!H167="successful","successful","")</f>
        <v>successful</v>
      </c>
      <c r="B174" s="31">
        <f>IF(A174="","",'Raw Data - Crowdfunding'!I167)</f>
        <v>2506</v>
      </c>
      <c r="D174" t="str">
        <f>IF('Raw Data - Crowdfunding'!$H167="failed","failed","")</f>
        <v/>
      </c>
      <c r="E174" s="31" t="str">
        <f>IF(D174="","",'Raw Data - Crowdfunding'!$I167)</f>
        <v/>
      </c>
    </row>
    <row r="175" spans="1:5" x14ac:dyDescent="0.2">
      <c r="A175" t="str">
        <f>IF('Raw Data - Crowdfunding'!H168="successful","successful","")</f>
        <v>successful</v>
      </c>
      <c r="B175" s="31">
        <f>IF(A175="","",'Raw Data - Crowdfunding'!I168)</f>
        <v>244</v>
      </c>
      <c r="D175" t="str">
        <f>IF('Raw Data - Crowdfunding'!$H168="failed","failed","")</f>
        <v/>
      </c>
      <c r="E175" s="31" t="str">
        <f>IF(D175="","",'Raw Data - Crowdfunding'!$I168)</f>
        <v/>
      </c>
    </row>
    <row r="176" spans="1:5" x14ac:dyDescent="0.2">
      <c r="A176" t="str">
        <f>IF('Raw Data - Crowdfunding'!H169="successful","successful","")</f>
        <v>successful</v>
      </c>
      <c r="B176" s="31">
        <f>IF(A176="","",'Raw Data - Crowdfunding'!I169)</f>
        <v>146</v>
      </c>
      <c r="D176" t="str">
        <f>IF('Raw Data - Crowdfunding'!$H169="failed","failed","")</f>
        <v/>
      </c>
      <c r="E176" s="31" t="str">
        <f>IF(D176="","",'Raw Data - Crowdfunding'!$I169)</f>
        <v/>
      </c>
    </row>
    <row r="177" spans="1:5" x14ac:dyDescent="0.2">
      <c r="A177" t="str">
        <f>IF('Raw Data - Crowdfunding'!H170="successful","successful","")</f>
        <v/>
      </c>
      <c r="B177" s="31" t="str">
        <f>IF(A177="","",'Raw Data - Crowdfunding'!I170)</f>
        <v/>
      </c>
      <c r="D177" t="str">
        <f>IF('Raw Data - Crowdfunding'!$H170="failed","failed","")</f>
        <v>failed</v>
      </c>
      <c r="E177" s="31">
        <f>IF(D177="","",'Raw Data - Crowdfunding'!$I170)</f>
        <v>955</v>
      </c>
    </row>
    <row r="178" spans="1:5" x14ac:dyDescent="0.2">
      <c r="A178" t="str">
        <f>IF('Raw Data - Crowdfunding'!H171="successful","successful","")</f>
        <v>successful</v>
      </c>
      <c r="B178" s="31">
        <f>IF(A178="","",'Raw Data - Crowdfunding'!I171)</f>
        <v>1267</v>
      </c>
      <c r="D178" t="str">
        <f>IF('Raw Data - Crowdfunding'!$H171="failed","failed","")</f>
        <v/>
      </c>
      <c r="E178" s="31" t="str">
        <f>IF(D178="","",'Raw Data - Crowdfunding'!$I171)</f>
        <v/>
      </c>
    </row>
    <row r="179" spans="1:5" x14ac:dyDescent="0.2">
      <c r="A179" t="str">
        <f>IF('Raw Data - Crowdfunding'!H172="successful","successful","")</f>
        <v/>
      </c>
      <c r="B179" s="31" t="str">
        <f>IF(A179="","",'Raw Data - Crowdfunding'!I172)</f>
        <v/>
      </c>
      <c r="D179" t="str">
        <f>IF('Raw Data - Crowdfunding'!$H172="failed","failed","")</f>
        <v>failed</v>
      </c>
      <c r="E179" s="31">
        <f>IF(D179="","",'Raw Data - Crowdfunding'!$I172)</f>
        <v>67</v>
      </c>
    </row>
    <row r="180" spans="1:5" x14ac:dyDescent="0.2">
      <c r="A180" t="str">
        <f>IF('Raw Data - Crowdfunding'!H173="successful","successful","")</f>
        <v/>
      </c>
      <c r="B180" s="31" t="str">
        <f>IF(A180="","",'Raw Data - Crowdfunding'!I173)</f>
        <v/>
      </c>
      <c r="D180" t="str">
        <f>IF('Raw Data - Crowdfunding'!$H173="failed","failed","")</f>
        <v>failed</v>
      </c>
      <c r="E180" s="31">
        <f>IF(D180="","",'Raw Data - Crowdfunding'!$I173)</f>
        <v>5</v>
      </c>
    </row>
    <row r="181" spans="1:5" x14ac:dyDescent="0.2">
      <c r="A181" t="str">
        <f>IF('Raw Data - Crowdfunding'!H174="successful","successful","")</f>
        <v/>
      </c>
      <c r="B181" s="31" t="str">
        <f>IF(A181="","",'Raw Data - Crowdfunding'!I174)</f>
        <v/>
      </c>
      <c r="D181" t="str">
        <f>IF('Raw Data - Crowdfunding'!$H174="failed","failed","")</f>
        <v>failed</v>
      </c>
      <c r="E181" s="31">
        <f>IF(D181="","",'Raw Data - Crowdfunding'!$I174)</f>
        <v>26</v>
      </c>
    </row>
    <row r="182" spans="1:5" x14ac:dyDescent="0.2">
      <c r="A182" t="str">
        <f>IF('Raw Data - Crowdfunding'!H175="successful","successful","")</f>
        <v>successful</v>
      </c>
      <c r="B182" s="31">
        <f>IF(A182="","",'Raw Data - Crowdfunding'!I175)</f>
        <v>1561</v>
      </c>
      <c r="D182" t="str">
        <f>IF('Raw Data - Crowdfunding'!$H175="failed","failed","")</f>
        <v/>
      </c>
      <c r="E182" s="31" t="str">
        <f>IF(D182="","",'Raw Data - Crowdfunding'!$I175)</f>
        <v/>
      </c>
    </row>
    <row r="183" spans="1:5" x14ac:dyDescent="0.2">
      <c r="A183" t="str">
        <f>IF('Raw Data - Crowdfunding'!H176="successful","successful","")</f>
        <v>successful</v>
      </c>
      <c r="B183" s="31">
        <f>IF(A183="","",'Raw Data - Crowdfunding'!I176)</f>
        <v>48</v>
      </c>
      <c r="D183" t="str">
        <f>IF('Raw Data - Crowdfunding'!$H176="failed","failed","")</f>
        <v/>
      </c>
      <c r="E183" s="31" t="str">
        <f>IF(D183="","",'Raw Data - Crowdfunding'!$I176)</f>
        <v/>
      </c>
    </row>
    <row r="184" spans="1:5" x14ac:dyDescent="0.2">
      <c r="A184" t="str">
        <f>IF('Raw Data - Crowdfunding'!H177="successful","successful","")</f>
        <v/>
      </c>
      <c r="B184" s="31" t="str">
        <f>IF(A184="","",'Raw Data - Crowdfunding'!I177)</f>
        <v/>
      </c>
      <c r="D184" t="str">
        <f>IF('Raw Data - Crowdfunding'!$H177="failed","failed","")</f>
        <v>failed</v>
      </c>
      <c r="E184" s="31">
        <f>IF(D184="","",'Raw Data - Crowdfunding'!$I177)</f>
        <v>1130</v>
      </c>
    </row>
    <row r="185" spans="1:5" x14ac:dyDescent="0.2">
      <c r="A185" t="str">
        <f>IF('Raw Data - Crowdfunding'!H178="successful","successful","")</f>
        <v/>
      </c>
      <c r="B185" s="31" t="str">
        <f>IF(A185="","",'Raw Data - Crowdfunding'!I178)</f>
        <v/>
      </c>
      <c r="D185" t="str">
        <f>IF('Raw Data - Crowdfunding'!$H178="failed","failed","")</f>
        <v>failed</v>
      </c>
      <c r="E185" s="31">
        <f>IF(D185="","",'Raw Data - Crowdfunding'!$I178)</f>
        <v>782</v>
      </c>
    </row>
    <row r="186" spans="1:5" x14ac:dyDescent="0.2">
      <c r="A186" t="str">
        <f>IF('Raw Data - Crowdfunding'!H179="successful","successful","")</f>
        <v>successful</v>
      </c>
      <c r="B186" s="31">
        <f>IF(A186="","",'Raw Data - Crowdfunding'!I179)</f>
        <v>2739</v>
      </c>
      <c r="D186" t="str">
        <f>IF('Raw Data - Crowdfunding'!$H179="failed","failed","")</f>
        <v/>
      </c>
      <c r="E186" s="31" t="str">
        <f>IF(D186="","",'Raw Data - Crowdfunding'!$I179)</f>
        <v/>
      </c>
    </row>
    <row r="187" spans="1:5" x14ac:dyDescent="0.2">
      <c r="A187" t="str">
        <f>IF('Raw Data - Crowdfunding'!H180="successful","successful","")</f>
        <v/>
      </c>
      <c r="B187" s="31" t="str">
        <f>IF(A187="","",'Raw Data - Crowdfunding'!I180)</f>
        <v/>
      </c>
      <c r="D187" t="str">
        <f>IF('Raw Data - Crowdfunding'!$H180="failed","failed","")</f>
        <v>failed</v>
      </c>
      <c r="E187" s="31">
        <f>IF(D187="","",'Raw Data - Crowdfunding'!$I180)</f>
        <v>210</v>
      </c>
    </row>
    <row r="188" spans="1:5" x14ac:dyDescent="0.2">
      <c r="A188" t="str">
        <f>IF('Raw Data - Crowdfunding'!H181="successful","successful","")</f>
        <v>successful</v>
      </c>
      <c r="B188" s="31">
        <f>IF(A188="","",'Raw Data - Crowdfunding'!I181)</f>
        <v>3537</v>
      </c>
      <c r="D188" t="str">
        <f>IF('Raw Data - Crowdfunding'!$H181="failed","failed","")</f>
        <v/>
      </c>
      <c r="E188" s="31" t="str">
        <f>IF(D188="","",'Raw Data - Crowdfunding'!$I181)</f>
        <v/>
      </c>
    </row>
    <row r="189" spans="1:5" x14ac:dyDescent="0.2">
      <c r="A189" t="str">
        <f>IF('Raw Data - Crowdfunding'!H182="successful","successful","")</f>
        <v>successful</v>
      </c>
      <c r="B189" s="31">
        <f>IF(A189="","",'Raw Data - Crowdfunding'!I182)</f>
        <v>2107</v>
      </c>
      <c r="D189" t="str">
        <f>IF('Raw Data - Crowdfunding'!$H182="failed","failed","")</f>
        <v/>
      </c>
      <c r="E189" s="31" t="str">
        <f>IF(D189="","",'Raw Data - Crowdfunding'!$I182)</f>
        <v/>
      </c>
    </row>
    <row r="190" spans="1:5" x14ac:dyDescent="0.2">
      <c r="A190" t="str">
        <f>IF('Raw Data - Crowdfunding'!H183="successful","successful","")</f>
        <v/>
      </c>
      <c r="B190" s="31" t="str">
        <f>IF(A190="","",'Raw Data - Crowdfunding'!I183)</f>
        <v/>
      </c>
      <c r="D190" t="str">
        <f>IF('Raw Data - Crowdfunding'!$H183="failed","failed","")</f>
        <v>failed</v>
      </c>
      <c r="E190" s="31">
        <f>IF(D190="","",'Raw Data - Crowdfunding'!$I183)</f>
        <v>136</v>
      </c>
    </row>
    <row r="191" spans="1:5" x14ac:dyDescent="0.2">
      <c r="A191" t="str">
        <f>IF('Raw Data - Crowdfunding'!H184="successful","successful","")</f>
        <v>successful</v>
      </c>
      <c r="B191" s="31">
        <f>IF(A191="","",'Raw Data - Crowdfunding'!I184)</f>
        <v>3318</v>
      </c>
      <c r="D191" t="str">
        <f>IF('Raw Data - Crowdfunding'!$H184="failed","failed","")</f>
        <v/>
      </c>
      <c r="E191" s="31" t="str">
        <f>IF(D191="","",'Raw Data - Crowdfunding'!$I184)</f>
        <v/>
      </c>
    </row>
    <row r="192" spans="1:5" x14ac:dyDescent="0.2">
      <c r="A192" t="str">
        <f>IF('Raw Data - Crowdfunding'!H185="successful","successful","")</f>
        <v/>
      </c>
      <c r="B192" s="31" t="str">
        <f>IF(A192="","",'Raw Data - Crowdfunding'!I185)</f>
        <v/>
      </c>
      <c r="D192" t="str">
        <f>IF('Raw Data - Crowdfunding'!$H185="failed","failed","")</f>
        <v>failed</v>
      </c>
      <c r="E192" s="31">
        <f>IF(D192="","",'Raw Data - Crowdfunding'!$I185)</f>
        <v>86</v>
      </c>
    </row>
    <row r="193" spans="1:5" x14ac:dyDescent="0.2">
      <c r="A193" t="str">
        <f>IF('Raw Data - Crowdfunding'!H186="successful","successful","")</f>
        <v>successful</v>
      </c>
      <c r="B193" s="31">
        <f>IF(A193="","",'Raw Data - Crowdfunding'!I186)</f>
        <v>340</v>
      </c>
      <c r="D193" t="str">
        <f>IF('Raw Data - Crowdfunding'!$H186="failed","failed","")</f>
        <v/>
      </c>
      <c r="E193" s="31" t="str">
        <f>IF(D193="","",'Raw Data - Crowdfunding'!$I186)</f>
        <v/>
      </c>
    </row>
    <row r="194" spans="1:5" x14ac:dyDescent="0.2">
      <c r="A194" t="str">
        <f>IF('Raw Data - Crowdfunding'!H187="successful","successful","")</f>
        <v/>
      </c>
      <c r="B194" s="31" t="str">
        <f>IF(A194="","",'Raw Data - Crowdfunding'!I187)</f>
        <v/>
      </c>
      <c r="D194" t="str">
        <f>IF('Raw Data - Crowdfunding'!$H187="failed","failed","")</f>
        <v>failed</v>
      </c>
      <c r="E194" s="31">
        <f>IF(D194="","",'Raw Data - Crowdfunding'!$I187)</f>
        <v>19</v>
      </c>
    </row>
    <row r="195" spans="1:5" x14ac:dyDescent="0.2">
      <c r="A195" t="str">
        <f>IF('Raw Data - Crowdfunding'!H188="successful","successful","")</f>
        <v/>
      </c>
      <c r="B195" s="31" t="str">
        <f>IF(A195="","",'Raw Data - Crowdfunding'!I188)</f>
        <v/>
      </c>
      <c r="D195" t="str">
        <f>IF('Raw Data - Crowdfunding'!$H188="failed","failed","")</f>
        <v>failed</v>
      </c>
      <c r="E195" s="31">
        <f>IF(D195="","",'Raw Data - Crowdfunding'!$I188)</f>
        <v>886</v>
      </c>
    </row>
    <row r="196" spans="1:5" x14ac:dyDescent="0.2">
      <c r="A196" t="str">
        <f>IF('Raw Data - Crowdfunding'!H189="successful","successful","")</f>
        <v>successful</v>
      </c>
      <c r="B196" s="31">
        <f>IF(A196="","",'Raw Data - Crowdfunding'!I189)</f>
        <v>1442</v>
      </c>
      <c r="D196" t="str">
        <f>IF('Raw Data - Crowdfunding'!$H189="failed","failed","")</f>
        <v/>
      </c>
      <c r="E196" s="31" t="str">
        <f>IF(D196="","",'Raw Data - Crowdfunding'!$I189)</f>
        <v/>
      </c>
    </row>
    <row r="197" spans="1:5" x14ac:dyDescent="0.2">
      <c r="A197" t="str">
        <f>IF('Raw Data - Crowdfunding'!H190="successful","successful","")</f>
        <v/>
      </c>
      <c r="B197" s="31" t="str">
        <f>IF(A197="","",'Raw Data - Crowdfunding'!I190)</f>
        <v/>
      </c>
      <c r="D197" t="str">
        <f>IF('Raw Data - Crowdfunding'!$H190="failed","failed","")</f>
        <v>failed</v>
      </c>
      <c r="E197" s="31">
        <f>IF(D197="","",'Raw Data - Crowdfunding'!$I190)</f>
        <v>35</v>
      </c>
    </row>
    <row r="198" spans="1:5" x14ac:dyDescent="0.2">
      <c r="A198" t="str">
        <f>IF('Raw Data - Crowdfunding'!H191="successful","successful","")</f>
        <v/>
      </c>
      <c r="B198" s="31" t="str">
        <f>IF(A198="","",'Raw Data - Crowdfunding'!I191)</f>
        <v/>
      </c>
      <c r="D198" t="str">
        <f>IF('Raw Data - Crowdfunding'!$H191="failed","failed","")</f>
        <v/>
      </c>
      <c r="E198" s="31" t="str">
        <f>IF(D198="","",'Raw Data - Crowdfunding'!$I191)</f>
        <v/>
      </c>
    </row>
    <row r="199" spans="1:5" x14ac:dyDescent="0.2">
      <c r="A199" t="str">
        <f>IF('Raw Data - Crowdfunding'!H192="successful","successful","")</f>
        <v/>
      </c>
      <c r="B199" s="31" t="str">
        <f>IF(A199="","",'Raw Data - Crowdfunding'!I192)</f>
        <v/>
      </c>
      <c r="D199" t="str">
        <f>IF('Raw Data - Crowdfunding'!$H192="failed","failed","")</f>
        <v>failed</v>
      </c>
      <c r="E199" s="31">
        <f>IF(D199="","",'Raw Data - Crowdfunding'!$I192)</f>
        <v>24</v>
      </c>
    </row>
    <row r="200" spans="1:5" x14ac:dyDescent="0.2">
      <c r="A200" t="str">
        <f>IF('Raw Data - Crowdfunding'!H193="successful","successful","")</f>
        <v/>
      </c>
      <c r="B200" s="31" t="str">
        <f>IF(A200="","",'Raw Data - Crowdfunding'!I193)</f>
        <v/>
      </c>
      <c r="D200" t="str">
        <f>IF('Raw Data - Crowdfunding'!$H193="failed","failed","")</f>
        <v>failed</v>
      </c>
      <c r="E200" s="31">
        <f>IF(D200="","",'Raw Data - Crowdfunding'!$I193)</f>
        <v>86</v>
      </c>
    </row>
    <row r="201" spans="1:5" x14ac:dyDescent="0.2">
      <c r="A201" t="str">
        <f>IF('Raw Data - Crowdfunding'!H194="successful","successful","")</f>
        <v/>
      </c>
      <c r="B201" s="31" t="str">
        <f>IF(A201="","",'Raw Data - Crowdfunding'!I194)</f>
        <v/>
      </c>
      <c r="D201" t="str">
        <f>IF('Raw Data - Crowdfunding'!$H194="failed","failed","")</f>
        <v>failed</v>
      </c>
      <c r="E201" s="31">
        <f>IF(D201="","",'Raw Data - Crowdfunding'!$I194)</f>
        <v>243</v>
      </c>
    </row>
    <row r="202" spans="1:5" x14ac:dyDescent="0.2">
      <c r="A202" t="str">
        <f>IF('Raw Data - Crowdfunding'!H195="successful","successful","")</f>
        <v/>
      </c>
      <c r="B202" s="31" t="str">
        <f>IF(A202="","",'Raw Data - Crowdfunding'!I195)</f>
        <v/>
      </c>
      <c r="D202" t="str">
        <f>IF('Raw Data - Crowdfunding'!$H195="failed","failed","")</f>
        <v>failed</v>
      </c>
      <c r="E202" s="31">
        <f>IF(D202="","",'Raw Data - Crowdfunding'!$I195)</f>
        <v>65</v>
      </c>
    </row>
    <row r="203" spans="1:5" x14ac:dyDescent="0.2">
      <c r="A203" t="str">
        <f>IF('Raw Data - Crowdfunding'!H196="successful","successful","")</f>
        <v>successful</v>
      </c>
      <c r="B203" s="31">
        <f>IF(A203="","",'Raw Data - Crowdfunding'!I196)</f>
        <v>126</v>
      </c>
      <c r="D203" t="str">
        <f>IF('Raw Data - Crowdfunding'!$H196="failed","failed","")</f>
        <v/>
      </c>
      <c r="E203" s="31" t="str">
        <f>IF(D203="","",'Raw Data - Crowdfunding'!$I196)</f>
        <v/>
      </c>
    </row>
    <row r="204" spans="1:5" x14ac:dyDescent="0.2">
      <c r="A204" t="str">
        <f>IF('Raw Data - Crowdfunding'!H197="successful","successful","")</f>
        <v>successful</v>
      </c>
      <c r="B204" s="31">
        <f>IF(A204="","",'Raw Data - Crowdfunding'!I197)</f>
        <v>524</v>
      </c>
      <c r="D204" t="str">
        <f>IF('Raw Data - Crowdfunding'!$H197="failed","failed","")</f>
        <v/>
      </c>
      <c r="E204" s="31" t="str">
        <f>IF(D204="","",'Raw Data - Crowdfunding'!$I197)</f>
        <v/>
      </c>
    </row>
    <row r="205" spans="1:5" x14ac:dyDescent="0.2">
      <c r="A205" t="str">
        <f>IF('Raw Data - Crowdfunding'!H198="successful","successful","")</f>
        <v/>
      </c>
      <c r="B205" s="31" t="str">
        <f>IF(A205="","",'Raw Data - Crowdfunding'!I198)</f>
        <v/>
      </c>
      <c r="D205" t="str">
        <f>IF('Raw Data - Crowdfunding'!$H198="failed","failed","")</f>
        <v>failed</v>
      </c>
      <c r="E205" s="31">
        <f>IF(D205="","",'Raw Data - Crowdfunding'!$I198)</f>
        <v>100</v>
      </c>
    </row>
    <row r="206" spans="1:5" x14ac:dyDescent="0.2">
      <c r="A206" t="str">
        <f>IF('Raw Data - Crowdfunding'!H199="successful","successful","")</f>
        <v>successful</v>
      </c>
      <c r="B206" s="31">
        <f>IF(A206="","",'Raw Data - Crowdfunding'!I199)</f>
        <v>1989</v>
      </c>
      <c r="D206" t="str">
        <f>IF('Raw Data - Crowdfunding'!$H199="failed","failed","")</f>
        <v/>
      </c>
      <c r="E206" s="31" t="str">
        <f>IF(D206="","",'Raw Data - Crowdfunding'!$I199)</f>
        <v/>
      </c>
    </row>
    <row r="207" spans="1:5" x14ac:dyDescent="0.2">
      <c r="A207" t="str">
        <f>IF('Raw Data - Crowdfunding'!H200="successful","successful","")</f>
        <v/>
      </c>
      <c r="B207" s="31" t="str">
        <f>IF(A207="","",'Raw Data - Crowdfunding'!I200)</f>
        <v/>
      </c>
      <c r="D207" t="str">
        <f>IF('Raw Data - Crowdfunding'!$H200="failed","failed","")</f>
        <v>failed</v>
      </c>
      <c r="E207" s="31">
        <f>IF(D207="","",'Raw Data - Crowdfunding'!$I200)</f>
        <v>168</v>
      </c>
    </row>
    <row r="208" spans="1:5" x14ac:dyDescent="0.2">
      <c r="A208" t="str">
        <f>IF('Raw Data - Crowdfunding'!H201="successful","successful","")</f>
        <v/>
      </c>
      <c r="B208" s="31" t="str">
        <f>IF(A208="","",'Raw Data - Crowdfunding'!I201)</f>
        <v/>
      </c>
      <c r="D208" t="str">
        <f>IF('Raw Data - Crowdfunding'!$H201="failed","failed","")</f>
        <v>failed</v>
      </c>
      <c r="E208" s="31">
        <f>IF(D208="","",'Raw Data - Crowdfunding'!$I201)</f>
        <v>13</v>
      </c>
    </row>
    <row r="209" spans="1:5" x14ac:dyDescent="0.2">
      <c r="A209" t="str">
        <f>IF('Raw Data - Crowdfunding'!H202="successful","successful","")</f>
        <v/>
      </c>
      <c r="B209" s="31" t="str">
        <f>IF(A209="","",'Raw Data - Crowdfunding'!I202)</f>
        <v/>
      </c>
      <c r="D209" t="str">
        <f>IF('Raw Data - Crowdfunding'!$H202="failed","failed","")</f>
        <v>failed</v>
      </c>
      <c r="E209" s="31">
        <f>IF(D209="","",'Raw Data - Crowdfunding'!$I202)</f>
        <v>1</v>
      </c>
    </row>
    <row r="210" spans="1:5" x14ac:dyDescent="0.2">
      <c r="A210" t="str">
        <f>IF('Raw Data - Crowdfunding'!H203="successful","successful","")</f>
        <v>successful</v>
      </c>
      <c r="B210" s="31">
        <f>IF(A210="","",'Raw Data - Crowdfunding'!I203)</f>
        <v>157</v>
      </c>
      <c r="D210" t="str">
        <f>IF('Raw Data - Crowdfunding'!$H203="failed","failed","")</f>
        <v/>
      </c>
      <c r="E210" s="31" t="str">
        <f>IF(D210="","",'Raw Data - Crowdfunding'!$I203)</f>
        <v/>
      </c>
    </row>
    <row r="211" spans="1:5" x14ac:dyDescent="0.2">
      <c r="A211" t="str">
        <f>IF('Raw Data - Crowdfunding'!H204="successful","successful","")</f>
        <v/>
      </c>
      <c r="B211" s="31" t="str">
        <f>IF(A211="","",'Raw Data - Crowdfunding'!I204)</f>
        <v/>
      </c>
      <c r="D211" t="str">
        <f>IF('Raw Data - Crowdfunding'!$H204="failed","failed","")</f>
        <v/>
      </c>
      <c r="E211" s="31" t="str">
        <f>IF(D211="","",'Raw Data - Crowdfunding'!$I204)</f>
        <v/>
      </c>
    </row>
    <row r="212" spans="1:5" x14ac:dyDescent="0.2">
      <c r="A212" t="str">
        <f>IF('Raw Data - Crowdfunding'!H205="successful","successful","")</f>
        <v>successful</v>
      </c>
      <c r="B212" s="31">
        <f>IF(A212="","",'Raw Data - Crowdfunding'!I205)</f>
        <v>4498</v>
      </c>
      <c r="D212" t="str">
        <f>IF('Raw Data - Crowdfunding'!$H205="failed","failed","")</f>
        <v/>
      </c>
      <c r="E212" s="31" t="str">
        <f>IF(D212="","",'Raw Data - Crowdfunding'!$I205)</f>
        <v/>
      </c>
    </row>
    <row r="213" spans="1:5" x14ac:dyDescent="0.2">
      <c r="A213" t="str">
        <f>IF('Raw Data - Crowdfunding'!H206="successful","successful","")</f>
        <v/>
      </c>
      <c r="B213" s="31" t="str">
        <f>IF(A213="","",'Raw Data - Crowdfunding'!I206)</f>
        <v/>
      </c>
      <c r="D213" t="str">
        <f>IF('Raw Data - Crowdfunding'!$H206="failed","failed","")</f>
        <v>failed</v>
      </c>
      <c r="E213" s="31">
        <f>IF(D213="","",'Raw Data - Crowdfunding'!$I206)</f>
        <v>40</v>
      </c>
    </row>
    <row r="214" spans="1:5" x14ac:dyDescent="0.2">
      <c r="A214" t="str">
        <f>IF('Raw Data - Crowdfunding'!H207="successful","successful","")</f>
        <v>successful</v>
      </c>
      <c r="B214" s="31">
        <f>IF(A214="","",'Raw Data - Crowdfunding'!I207)</f>
        <v>80</v>
      </c>
      <c r="D214" t="str">
        <f>IF('Raw Data - Crowdfunding'!$H207="failed","failed","")</f>
        <v/>
      </c>
      <c r="E214" s="31" t="str">
        <f>IF(D214="","",'Raw Data - Crowdfunding'!$I207)</f>
        <v/>
      </c>
    </row>
    <row r="215" spans="1:5" x14ac:dyDescent="0.2">
      <c r="A215" t="str">
        <f>IF('Raw Data - Crowdfunding'!H208="successful","successful","")</f>
        <v/>
      </c>
      <c r="B215" s="31" t="str">
        <f>IF(A215="","",'Raw Data - Crowdfunding'!I208)</f>
        <v/>
      </c>
      <c r="D215" t="str">
        <f>IF('Raw Data - Crowdfunding'!$H208="failed","failed","")</f>
        <v/>
      </c>
      <c r="E215" s="31" t="str">
        <f>IF(D215="","",'Raw Data - Crowdfunding'!$I208)</f>
        <v/>
      </c>
    </row>
    <row r="216" spans="1:5" x14ac:dyDescent="0.2">
      <c r="A216" t="str">
        <f>IF('Raw Data - Crowdfunding'!H209="successful","successful","")</f>
        <v>successful</v>
      </c>
      <c r="B216" s="31">
        <f>IF(A216="","",'Raw Data - Crowdfunding'!I209)</f>
        <v>43</v>
      </c>
      <c r="D216" t="str">
        <f>IF('Raw Data - Crowdfunding'!$H209="failed","failed","")</f>
        <v/>
      </c>
      <c r="E216" s="31" t="str">
        <f>IF(D216="","",'Raw Data - Crowdfunding'!$I209)</f>
        <v/>
      </c>
    </row>
    <row r="217" spans="1:5" x14ac:dyDescent="0.2">
      <c r="A217" t="str">
        <f>IF('Raw Data - Crowdfunding'!H210="successful","successful","")</f>
        <v>successful</v>
      </c>
      <c r="B217" s="31">
        <f>IF(A217="","",'Raw Data - Crowdfunding'!I210)</f>
        <v>2053</v>
      </c>
      <c r="D217" t="str">
        <f>IF('Raw Data - Crowdfunding'!$H210="failed","failed","")</f>
        <v/>
      </c>
      <c r="E217" s="31" t="str">
        <f>IF(D217="","",'Raw Data - Crowdfunding'!$I210)</f>
        <v/>
      </c>
    </row>
    <row r="218" spans="1:5" x14ac:dyDescent="0.2">
      <c r="A218" t="str">
        <f>IF('Raw Data - Crowdfunding'!H211="successful","successful","")</f>
        <v/>
      </c>
      <c r="B218" s="31" t="str">
        <f>IF(A218="","",'Raw Data - Crowdfunding'!I211)</f>
        <v/>
      </c>
      <c r="D218" t="str">
        <f>IF('Raw Data - Crowdfunding'!$H211="failed","failed","")</f>
        <v/>
      </c>
      <c r="E218" s="31" t="str">
        <f>IF(D218="","",'Raw Data - Crowdfunding'!$I211)</f>
        <v/>
      </c>
    </row>
    <row r="219" spans="1:5" x14ac:dyDescent="0.2">
      <c r="A219" t="str">
        <f>IF('Raw Data - Crowdfunding'!H212="successful","successful","")</f>
        <v/>
      </c>
      <c r="B219" s="31" t="str">
        <f>IF(A219="","",'Raw Data - Crowdfunding'!I212)</f>
        <v/>
      </c>
      <c r="D219" t="str">
        <f>IF('Raw Data - Crowdfunding'!$H212="failed","failed","")</f>
        <v>failed</v>
      </c>
      <c r="E219" s="31">
        <f>IF(D219="","",'Raw Data - Crowdfunding'!$I212)</f>
        <v>226</v>
      </c>
    </row>
    <row r="220" spans="1:5" x14ac:dyDescent="0.2">
      <c r="A220" t="str">
        <f>IF('Raw Data - Crowdfunding'!H213="successful","successful","")</f>
        <v/>
      </c>
      <c r="B220" s="31" t="str">
        <f>IF(A220="","",'Raw Data - Crowdfunding'!I213)</f>
        <v/>
      </c>
      <c r="D220" t="str">
        <f>IF('Raw Data - Crowdfunding'!$H213="failed","failed","")</f>
        <v>failed</v>
      </c>
      <c r="E220" s="31">
        <f>IF(D220="","",'Raw Data - Crowdfunding'!$I213)</f>
        <v>1625</v>
      </c>
    </row>
    <row r="221" spans="1:5" x14ac:dyDescent="0.2">
      <c r="A221" t="str">
        <f>IF('Raw Data - Crowdfunding'!H214="successful","successful","")</f>
        <v>successful</v>
      </c>
      <c r="B221" s="31">
        <f>IF(A221="","",'Raw Data - Crowdfunding'!I214)</f>
        <v>168</v>
      </c>
      <c r="D221" t="str">
        <f>IF('Raw Data - Crowdfunding'!$H214="failed","failed","")</f>
        <v/>
      </c>
      <c r="E221" s="31" t="str">
        <f>IF(D221="","",'Raw Data - Crowdfunding'!$I214)</f>
        <v/>
      </c>
    </row>
    <row r="222" spans="1:5" x14ac:dyDescent="0.2">
      <c r="A222" t="str">
        <f>IF('Raw Data - Crowdfunding'!H215="successful","successful","")</f>
        <v>successful</v>
      </c>
      <c r="B222" s="31">
        <f>IF(A222="","",'Raw Data - Crowdfunding'!I215)</f>
        <v>4289</v>
      </c>
      <c r="D222" t="str">
        <f>IF('Raw Data - Crowdfunding'!$H215="failed","failed","")</f>
        <v/>
      </c>
      <c r="E222" s="31" t="str">
        <f>IF(D222="","",'Raw Data - Crowdfunding'!$I215)</f>
        <v/>
      </c>
    </row>
    <row r="223" spans="1:5" x14ac:dyDescent="0.2">
      <c r="A223" t="str">
        <f>IF('Raw Data - Crowdfunding'!H216="successful","successful","")</f>
        <v>successful</v>
      </c>
      <c r="B223" s="31">
        <f>IF(A223="","",'Raw Data - Crowdfunding'!I216)</f>
        <v>165</v>
      </c>
      <c r="D223" t="str">
        <f>IF('Raw Data - Crowdfunding'!$H216="failed","failed","")</f>
        <v/>
      </c>
      <c r="E223" s="31" t="str">
        <f>IF(D223="","",'Raw Data - Crowdfunding'!$I216)</f>
        <v/>
      </c>
    </row>
    <row r="224" spans="1:5" x14ac:dyDescent="0.2">
      <c r="A224" t="str">
        <f>IF('Raw Data - Crowdfunding'!H217="successful","successful","")</f>
        <v/>
      </c>
      <c r="B224" s="31" t="str">
        <f>IF(A224="","",'Raw Data - Crowdfunding'!I217)</f>
        <v/>
      </c>
      <c r="D224" t="str">
        <f>IF('Raw Data - Crowdfunding'!$H217="failed","failed","")</f>
        <v>failed</v>
      </c>
      <c r="E224" s="31">
        <f>IF(D224="","",'Raw Data - Crowdfunding'!$I217)</f>
        <v>143</v>
      </c>
    </row>
    <row r="225" spans="1:5" x14ac:dyDescent="0.2">
      <c r="A225" t="str">
        <f>IF('Raw Data - Crowdfunding'!H218="successful","successful","")</f>
        <v>successful</v>
      </c>
      <c r="B225" s="31">
        <f>IF(A225="","",'Raw Data - Crowdfunding'!I218)</f>
        <v>1815</v>
      </c>
      <c r="D225" t="str">
        <f>IF('Raw Data - Crowdfunding'!$H218="failed","failed","")</f>
        <v/>
      </c>
      <c r="E225" s="31" t="str">
        <f>IF(D225="","",'Raw Data - Crowdfunding'!$I218)</f>
        <v/>
      </c>
    </row>
    <row r="226" spans="1:5" x14ac:dyDescent="0.2">
      <c r="A226" t="str">
        <f>IF('Raw Data - Crowdfunding'!H219="successful","successful","")</f>
        <v/>
      </c>
      <c r="B226" s="31" t="str">
        <f>IF(A226="","",'Raw Data - Crowdfunding'!I219)</f>
        <v/>
      </c>
      <c r="D226" t="str">
        <f>IF('Raw Data - Crowdfunding'!$H219="failed","failed","")</f>
        <v>failed</v>
      </c>
      <c r="E226" s="31">
        <f>IF(D226="","",'Raw Data - Crowdfunding'!$I219)</f>
        <v>934</v>
      </c>
    </row>
    <row r="227" spans="1:5" x14ac:dyDescent="0.2">
      <c r="A227" t="str">
        <f>IF('Raw Data - Crowdfunding'!H220="successful","successful","")</f>
        <v>successful</v>
      </c>
      <c r="B227" s="31">
        <f>IF(A227="","",'Raw Data - Crowdfunding'!I220)</f>
        <v>397</v>
      </c>
      <c r="D227" t="str">
        <f>IF('Raw Data - Crowdfunding'!$H220="failed","failed","")</f>
        <v/>
      </c>
      <c r="E227" s="31" t="str">
        <f>IF(D227="","",'Raw Data - Crowdfunding'!$I220)</f>
        <v/>
      </c>
    </row>
    <row r="228" spans="1:5" x14ac:dyDescent="0.2">
      <c r="A228" t="str">
        <f>IF('Raw Data - Crowdfunding'!H221="successful","successful","")</f>
        <v>successful</v>
      </c>
      <c r="B228" s="31">
        <f>IF(A228="","",'Raw Data - Crowdfunding'!I221)</f>
        <v>1539</v>
      </c>
      <c r="D228" t="str">
        <f>IF('Raw Data - Crowdfunding'!$H221="failed","failed","")</f>
        <v/>
      </c>
      <c r="E228" s="31" t="str">
        <f>IF(D228="","",'Raw Data - Crowdfunding'!$I221)</f>
        <v/>
      </c>
    </row>
    <row r="229" spans="1:5" x14ac:dyDescent="0.2">
      <c r="A229" t="str">
        <f>IF('Raw Data - Crowdfunding'!H222="successful","successful","")</f>
        <v/>
      </c>
      <c r="B229" s="31" t="str">
        <f>IF(A229="","",'Raw Data - Crowdfunding'!I222)</f>
        <v/>
      </c>
      <c r="D229" t="str">
        <f>IF('Raw Data - Crowdfunding'!$H222="failed","failed","")</f>
        <v>failed</v>
      </c>
      <c r="E229" s="31">
        <f>IF(D229="","",'Raw Data - Crowdfunding'!$I222)</f>
        <v>17</v>
      </c>
    </row>
    <row r="230" spans="1:5" x14ac:dyDescent="0.2">
      <c r="A230" t="str">
        <f>IF('Raw Data - Crowdfunding'!H223="successful","successful","")</f>
        <v/>
      </c>
      <c r="B230" s="31" t="str">
        <f>IF(A230="","",'Raw Data - Crowdfunding'!I223)</f>
        <v/>
      </c>
      <c r="D230" t="str">
        <f>IF('Raw Data - Crowdfunding'!$H223="failed","failed","")</f>
        <v>failed</v>
      </c>
      <c r="E230" s="31">
        <f>IF(D230="","",'Raw Data - Crowdfunding'!$I223)</f>
        <v>2179</v>
      </c>
    </row>
    <row r="231" spans="1:5" x14ac:dyDescent="0.2">
      <c r="A231" t="str">
        <f>IF('Raw Data - Crowdfunding'!H224="successful","successful","")</f>
        <v>successful</v>
      </c>
      <c r="B231" s="31">
        <f>IF(A231="","",'Raw Data - Crowdfunding'!I224)</f>
        <v>138</v>
      </c>
      <c r="D231" t="str">
        <f>IF('Raw Data - Crowdfunding'!$H224="failed","failed","")</f>
        <v/>
      </c>
      <c r="E231" s="31" t="str">
        <f>IF(D231="","",'Raw Data - Crowdfunding'!$I224)</f>
        <v/>
      </c>
    </row>
    <row r="232" spans="1:5" x14ac:dyDescent="0.2">
      <c r="A232" t="str">
        <f>IF('Raw Data - Crowdfunding'!H225="successful","successful","")</f>
        <v/>
      </c>
      <c r="B232" s="31" t="str">
        <f>IF(A232="","",'Raw Data - Crowdfunding'!I225)</f>
        <v/>
      </c>
      <c r="D232" t="str">
        <f>IF('Raw Data - Crowdfunding'!$H225="failed","failed","")</f>
        <v>failed</v>
      </c>
      <c r="E232" s="31">
        <f>IF(D232="","",'Raw Data - Crowdfunding'!$I225)</f>
        <v>931</v>
      </c>
    </row>
    <row r="233" spans="1:5" x14ac:dyDescent="0.2">
      <c r="A233" t="str">
        <f>IF('Raw Data - Crowdfunding'!H226="successful","successful","")</f>
        <v>successful</v>
      </c>
      <c r="B233" s="31">
        <f>IF(A233="","",'Raw Data - Crowdfunding'!I226)</f>
        <v>3594</v>
      </c>
      <c r="D233" t="str">
        <f>IF('Raw Data - Crowdfunding'!$H226="failed","failed","")</f>
        <v/>
      </c>
      <c r="E233" s="31" t="str">
        <f>IF(D233="","",'Raw Data - Crowdfunding'!$I226)</f>
        <v/>
      </c>
    </row>
    <row r="234" spans="1:5" x14ac:dyDescent="0.2">
      <c r="A234" t="str">
        <f>IF('Raw Data - Crowdfunding'!H227="successful","successful","")</f>
        <v>successful</v>
      </c>
      <c r="B234" s="31">
        <f>IF(A234="","",'Raw Data - Crowdfunding'!I227)</f>
        <v>5880</v>
      </c>
      <c r="D234" t="str">
        <f>IF('Raw Data - Crowdfunding'!$H227="failed","failed","")</f>
        <v/>
      </c>
      <c r="E234" s="31" t="str">
        <f>IF(D234="","",'Raw Data - Crowdfunding'!$I227)</f>
        <v/>
      </c>
    </row>
    <row r="235" spans="1:5" x14ac:dyDescent="0.2">
      <c r="A235" t="str">
        <f>IF('Raw Data - Crowdfunding'!H228="successful","successful","")</f>
        <v>successful</v>
      </c>
      <c r="B235" s="31">
        <f>IF(A235="","",'Raw Data - Crowdfunding'!I228)</f>
        <v>112</v>
      </c>
      <c r="D235" t="str">
        <f>IF('Raw Data - Crowdfunding'!$H228="failed","failed","")</f>
        <v/>
      </c>
      <c r="E235" s="31" t="str">
        <f>IF(D235="","",'Raw Data - Crowdfunding'!$I228)</f>
        <v/>
      </c>
    </row>
    <row r="236" spans="1:5" x14ac:dyDescent="0.2">
      <c r="A236" t="str">
        <f>IF('Raw Data - Crowdfunding'!H229="successful","successful","")</f>
        <v>successful</v>
      </c>
      <c r="B236" s="31">
        <f>IF(A236="","",'Raw Data - Crowdfunding'!I229)</f>
        <v>943</v>
      </c>
      <c r="D236" t="str">
        <f>IF('Raw Data - Crowdfunding'!$H229="failed","failed","")</f>
        <v/>
      </c>
      <c r="E236" s="31" t="str">
        <f>IF(D236="","",'Raw Data - Crowdfunding'!$I229)</f>
        <v/>
      </c>
    </row>
    <row r="237" spans="1:5" x14ac:dyDescent="0.2">
      <c r="A237" t="str">
        <f>IF('Raw Data - Crowdfunding'!H230="successful","successful","")</f>
        <v>successful</v>
      </c>
      <c r="B237" s="31">
        <f>IF(A237="","",'Raw Data - Crowdfunding'!I230)</f>
        <v>2468</v>
      </c>
      <c r="D237" t="str">
        <f>IF('Raw Data - Crowdfunding'!$H230="failed","failed","")</f>
        <v/>
      </c>
      <c r="E237" s="31" t="str">
        <f>IF(D237="","",'Raw Data - Crowdfunding'!$I230)</f>
        <v/>
      </c>
    </row>
    <row r="238" spans="1:5" x14ac:dyDescent="0.2">
      <c r="A238" t="str">
        <f>IF('Raw Data - Crowdfunding'!H231="successful","successful","")</f>
        <v>successful</v>
      </c>
      <c r="B238" s="31">
        <f>IF(A238="","",'Raw Data - Crowdfunding'!I231)</f>
        <v>2551</v>
      </c>
      <c r="D238" t="str">
        <f>IF('Raw Data - Crowdfunding'!$H231="failed","failed","")</f>
        <v/>
      </c>
      <c r="E238" s="31" t="str">
        <f>IF(D238="","",'Raw Data - Crowdfunding'!$I231)</f>
        <v/>
      </c>
    </row>
    <row r="239" spans="1:5" x14ac:dyDescent="0.2">
      <c r="A239" t="str">
        <f>IF('Raw Data - Crowdfunding'!H232="successful","successful","")</f>
        <v>successful</v>
      </c>
      <c r="B239" s="31">
        <f>IF(A239="","",'Raw Data - Crowdfunding'!I232)</f>
        <v>101</v>
      </c>
      <c r="D239" t="str">
        <f>IF('Raw Data - Crowdfunding'!$H232="failed","failed","")</f>
        <v/>
      </c>
      <c r="E239" s="31" t="str">
        <f>IF(D239="","",'Raw Data - Crowdfunding'!$I232)</f>
        <v/>
      </c>
    </row>
    <row r="240" spans="1:5" x14ac:dyDescent="0.2">
      <c r="A240" t="str">
        <f>IF('Raw Data - Crowdfunding'!H233="successful","successful","")</f>
        <v/>
      </c>
      <c r="B240" s="31" t="str">
        <f>IF(A240="","",'Raw Data - Crowdfunding'!I233)</f>
        <v/>
      </c>
      <c r="D240" t="str">
        <f>IF('Raw Data - Crowdfunding'!$H233="failed","failed","")</f>
        <v/>
      </c>
      <c r="E240" s="31" t="str">
        <f>IF(D240="","",'Raw Data - Crowdfunding'!$I233)</f>
        <v/>
      </c>
    </row>
    <row r="241" spans="1:5" x14ac:dyDescent="0.2">
      <c r="A241" t="str">
        <f>IF('Raw Data - Crowdfunding'!H234="successful","successful","")</f>
        <v>successful</v>
      </c>
      <c r="B241" s="31">
        <f>IF(A241="","",'Raw Data - Crowdfunding'!I234)</f>
        <v>92</v>
      </c>
      <c r="D241" t="str">
        <f>IF('Raw Data - Crowdfunding'!$H234="failed","failed","")</f>
        <v/>
      </c>
      <c r="E241" s="31" t="str">
        <f>IF(D241="","",'Raw Data - Crowdfunding'!$I234)</f>
        <v/>
      </c>
    </row>
    <row r="242" spans="1:5" x14ac:dyDescent="0.2">
      <c r="A242" t="str">
        <f>IF('Raw Data - Crowdfunding'!H235="successful","successful","")</f>
        <v>successful</v>
      </c>
      <c r="B242" s="31">
        <f>IF(A242="","",'Raw Data - Crowdfunding'!I235)</f>
        <v>62</v>
      </c>
      <c r="D242" t="str">
        <f>IF('Raw Data - Crowdfunding'!$H235="failed","failed","")</f>
        <v/>
      </c>
      <c r="E242" s="31" t="str">
        <f>IF(D242="","",'Raw Data - Crowdfunding'!$I235)</f>
        <v/>
      </c>
    </row>
    <row r="243" spans="1:5" x14ac:dyDescent="0.2">
      <c r="A243" t="str">
        <f>IF('Raw Data - Crowdfunding'!H236="successful","successful","")</f>
        <v>successful</v>
      </c>
      <c r="B243" s="31">
        <f>IF(A243="","",'Raw Data - Crowdfunding'!I236)</f>
        <v>149</v>
      </c>
      <c r="D243" t="str">
        <f>IF('Raw Data - Crowdfunding'!$H236="failed","failed","")</f>
        <v/>
      </c>
      <c r="E243" s="31" t="str">
        <f>IF(D243="","",'Raw Data - Crowdfunding'!$I236)</f>
        <v/>
      </c>
    </row>
    <row r="244" spans="1:5" x14ac:dyDescent="0.2">
      <c r="A244" t="str">
        <f>IF('Raw Data - Crowdfunding'!H237="successful","successful","")</f>
        <v/>
      </c>
      <c r="B244" s="31" t="str">
        <f>IF(A244="","",'Raw Data - Crowdfunding'!I237)</f>
        <v/>
      </c>
      <c r="D244" t="str">
        <f>IF('Raw Data - Crowdfunding'!$H237="failed","failed","")</f>
        <v>failed</v>
      </c>
      <c r="E244" s="31">
        <f>IF(D244="","",'Raw Data - Crowdfunding'!$I237)</f>
        <v>92</v>
      </c>
    </row>
    <row r="245" spans="1:5" x14ac:dyDescent="0.2">
      <c r="A245" t="str">
        <f>IF('Raw Data - Crowdfunding'!H238="successful","successful","")</f>
        <v/>
      </c>
      <c r="B245" s="31" t="str">
        <f>IF(A245="","",'Raw Data - Crowdfunding'!I238)</f>
        <v/>
      </c>
      <c r="D245" t="str">
        <f>IF('Raw Data - Crowdfunding'!$H238="failed","failed","")</f>
        <v>failed</v>
      </c>
      <c r="E245" s="31">
        <f>IF(D245="","",'Raw Data - Crowdfunding'!$I238)</f>
        <v>57</v>
      </c>
    </row>
    <row r="246" spans="1:5" x14ac:dyDescent="0.2">
      <c r="A246" t="str">
        <f>IF('Raw Data - Crowdfunding'!H239="successful","successful","")</f>
        <v>successful</v>
      </c>
      <c r="B246" s="31">
        <f>IF(A246="","",'Raw Data - Crowdfunding'!I239)</f>
        <v>329</v>
      </c>
      <c r="D246" t="str">
        <f>IF('Raw Data - Crowdfunding'!$H239="failed","failed","")</f>
        <v/>
      </c>
      <c r="E246" s="31" t="str">
        <f>IF(D246="","",'Raw Data - Crowdfunding'!$I239)</f>
        <v/>
      </c>
    </row>
    <row r="247" spans="1:5" x14ac:dyDescent="0.2">
      <c r="A247" t="str">
        <f>IF('Raw Data - Crowdfunding'!H240="successful","successful","")</f>
        <v>successful</v>
      </c>
      <c r="B247" s="31">
        <f>IF(A247="","",'Raw Data - Crowdfunding'!I240)</f>
        <v>97</v>
      </c>
      <c r="D247" t="str">
        <f>IF('Raw Data - Crowdfunding'!$H240="failed","failed","")</f>
        <v/>
      </c>
      <c r="E247" s="31" t="str">
        <f>IF(D247="","",'Raw Data - Crowdfunding'!$I240)</f>
        <v/>
      </c>
    </row>
    <row r="248" spans="1:5" x14ac:dyDescent="0.2">
      <c r="A248" t="str">
        <f>IF('Raw Data - Crowdfunding'!H241="successful","successful","")</f>
        <v/>
      </c>
      <c r="B248" s="31" t="str">
        <f>IF(A248="","",'Raw Data - Crowdfunding'!I241)</f>
        <v/>
      </c>
      <c r="D248" t="str">
        <f>IF('Raw Data - Crowdfunding'!$H241="failed","failed","")</f>
        <v>failed</v>
      </c>
      <c r="E248" s="31">
        <f>IF(D248="","",'Raw Data - Crowdfunding'!$I241)</f>
        <v>41</v>
      </c>
    </row>
    <row r="249" spans="1:5" x14ac:dyDescent="0.2">
      <c r="A249" t="str">
        <f>IF('Raw Data - Crowdfunding'!H242="successful","successful","")</f>
        <v>successful</v>
      </c>
      <c r="B249" s="31">
        <f>IF(A249="","",'Raw Data - Crowdfunding'!I242)</f>
        <v>1784</v>
      </c>
      <c r="D249" t="str">
        <f>IF('Raw Data - Crowdfunding'!$H242="failed","failed","")</f>
        <v/>
      </c>
      <c r="E249" s="31" t="str">
        <f>IF(D249="","",'Raw Data - Crowdfunding'!$I242)</f>
        <v/>
      </c>
    </row>
    <row r="250" spans="1:5" x14ac:dyDescent="0.2">
      <c r="A250" t="str">
        <f>IF('Raw Data - Crowdfunding'!H243="successful","successful","")</f>
        <v>successful</v>
      </c>
      <c r="B250" s="31">
        <f>IF(A250="","",'Raw Data - Crowdfunding'!I243)</f>
        <v>1684</v>
      </c>
      <c r="D250" t="str">
        <f>IF('Raw Data - Crowdfunding'!$H243="failed","failed","")</f>
        <v/>
      </c>
      <c r="E250" s="31" t="str">
        <f>IF(D250="","",'Raw Data - Crowdfunding'!$I243)</f>
        <v/>
      </c>
    </row>
    <row r="251" spans="1:5" x14ac:dyDescent="0.2">
      <c r="A251" t="str">
        <f>IF('Raw Data - Crowdfunding'!H244="successful","successful","")</f>
        <v>successful</v>
      </c>
      <c r="B251" s="31">
        <f>IF(A251="","",'Raw Data - Crowdfunding'!I244)</f>
        <v>250</v>
      </c>
      <c r="D251" t="str">
        <f>IF('Raw Data - Crowdfunding'!$H244="failed","failed","")</f>
        <v/>
      </c>
      <c r="E251" s="31" t="str">
        <f>IF(D251="","",'Raw Data - Crowdfunding'!$I244)</f>
        <v/>
      </c>
    </row>
    <row r="252" spans="1:5" x14ac:dyDescent="0.2">
      <c r="A252" t="str">
        <f>IF('Raw Data - Crowdfunding'!H245="successful","successful","")</f>
        <v>successful</v>
      </c>
      <c r="B252" s="31">
        <f>IF(A252="","",'Raw Data - Crowdfunding'!I245)</f>
        <v>238</v>
      </c>
      <c r="D252" t="str">
        <f>IF('Raw Data - Crowdfunding'!$H245="failed","failed","")</f>
        <v/>
      </c>
      <c r="E252" s="31" t="str">
        <f>IF(D252="","",'Raw Data - Crowdfunding'!$I245)</f>
        <v/>
      </c>
    </row>
    <row r="253" spans="1:5" x14ac:dyDescent="0.2">
      <c r="A253" t="str">
        <f>IF('Raw Data - Crowdfunding'!H246="successful","successful","")</f>
        <v>successful</v>
      </c>
      <c r="B253" s="31">
        <f>IF(A253="","",'Raw Data - Crowdfunding'!I246)</f>
        <v>53</v>
      </c>
      <c r="D253" t="str">
        <f>IF('Raw Data - Crowdfunding'!$H246="failed","failed","")</f>
        <v/>
      </c>
      <c r="E253" s="31" t="str">
        <f>IF(D253="","",'Raw Data - Crowdfunding'!$I246)</f>
        <v/>
      </c>
    </row>
    <row r="254" spans="1:5" x14ac:dyDescent="0.2">
      <c r="A254" t="str">
        <f>IF('Raw Data - Crowdfunding'!H247="successful","successful","")</f>
        <v>successful</v>
      </c>
      <c r="B254" s="31">
        <f>IF(A254="","",'Raw Data - Crowdfunding'!I247)</f>
        <v>214</v>
      </c>
      <c r="D254" t="str">
        <f>IF('Raw Data - Crowdfunding'!$H247="failed","failed","")</f>
        <v/>
      </c>
      <c r="E254" s="31" t="str">
        <f>IF(D254="","",'Raw Data - Crowdfunding'!$I247)</f>
        <v/>
      </c>
    </row>
    <row r="255" spans="1:5" x14ac:dyDescent="0.2">
      <c r="A255" t="str">
        <f>IF('Raw Data - Crowdfunding'!H248="successful","successful","")</f>
        <v>successful</v>
      </c>
      <c r="B255" s="31">
        <f>IF(A255="","",'Raw Data - Crowdfunding'!I248)</f>
        <v>222</v>
      </c>
      <c r="D255" t="str">
        <f>IF('Raw Data - Crowdfunding'!$H248="failed","failed","")</f>
        <v/>
      </c>
      <c r="E255" s="31" t="str">
        <f>IF(D255="","",'Raw Data - Crowdfunding'!$I248)</f>
        <v/>
      </c>
    </row>
    <row r="256" spans="1:5" x14ac:dyDescent="0.2">
      <c r="A256" t="str">
        <f>IF('Raw Data - Crowdfunding'!H249="successful","successful","")</f>
        <v>successful</v>
      </c>
      <c r="B256" s="31">
        <f>IF(A256="","",'Raw Data - Crowdfunding'!I249)</f>
        <v>1884</v>
      </c>
      <c r="D256" t="str">
        <f>IF('Raw Data - Crowdfunding'!$H249="failed","failed","")</f>
        <v/>
      </c>
      <c r="E256" s="31" t="str">
        <f>IF(D256="","",'Raw Data - Crowdfunding'!$I249)</f>
        <v/>
      </c>
    </row>
    <row r="257" spans="1:5" x14ac:dyDescent="0.2">
      <c r="A257" t="str">
        <f>IF('Raw Data - Crowdfunding'!H250="successful","successful","")</f>
        <v>successful</v>
      </c>
      <c r="B257" s="31">
        <f>IF(A257="","",'Raw Data - Crowdfunding'!I250)</f>
        <v>218</v>
      </c>
      <c r="D257" t="str">
        <f>IF('Raw Data - Crowdfunding'!$H250="failed","failed","")</f>
        <v/>
      </c>
      <c r="E257" s="31" t="str">
        <f>IF(D257="","",'Raw Data - Crowdfunding'!$I250)</f>
        <v/>
      </c>
    </row>
    <row r="258" spans="1:5" x14ac:dyDescent="0.2">
      <c r="A258" t="str">
        <f>IF('Raw Data - Crowdfunding'!H251="successful","successful","")</f>
        <v>successful</v>
      </c>
      <c r="B258" s="31">
        <f>IF(A258="","",'Raw Data - Crowdfunding'!I251)</f>
        <v>6465</v>
      </c>
      <c r="D258" t="str">
        <f>IF('Raw Data - Crowdfunding'!$H251="failed","failed","")</f>
        <v/>
      </c>
      <c r="E258" s="31" t="str">
        <f>IF(D258="","",'Raw Data - Crowdfunding'!$I251)</f>
        <v/>
      </c>
    </row>
    <row r="259" spans="1:5" x14ac:dyDescent="0.2">
      <c r="A259" t="str">
        <f>IF('Raw Data - Crowdfunding'!H252="successful","successful","")</f>
        <v/>
      </c>
      <c r="B259" s="31" t="str">
        <f>IF(A259="","",'Raw Data - Crowdfunding'!I252)</f>
        <v/>
      </c>
      <c r="D259" t="str">
        <f>IF('Raw Data - Crowdfunding'!$H252="failed","failed","")</f>
        <v>failed</v>
      </c>
      <c r="E259" s="31">
        <f>IF(D259="","",'Raw Data - Crowdfunding'!$I252)</f>
        <v>1</v>
      </c>
    </row>
    <row r="260" spans="1:5" x14ac:dyDescent="0.2">
      <c r="A260" t="str">
        <f>IF('Raw Data - Crowdfunding'!H253="successful","successful","")</f>
        <v/>
      </c>
      <c r="B260" s="31" t="str">
        <f>IF(A260="","",'Raw Data - Crowdfunding'!I253)</f>
        <v/>
      </c>
      <c r="D260" t="str">
        <f>IF('Raw Data - Crowdfunding'!$H253="failed","failed","")</f>
        <v>failed</v>
      </c>
      <c r="E260" s="31">
        <f>IF(D260="","",'Raw Data - Crowdfunding'!$I253)</f>
        <v>101</v>
      </c>
    </row>
    <row r="261" spans="1:5" x14ac:dyDescent="0.2">
      <c r="A261" t="str">
        <f>IF('Raw Data - Crowdfunding'!H254="successful","successful","")</f>
        <v>successful</v>
      </c>
      <c r="B261" s="31">
        <f>IF(A261="","",'Raw Data - Crowdfunding'!I254)</f>
        <v>59</v>
      </c>
      <c r="D261" t="str">
        <f>IF('Raw Data - Crowdfunding'!$H254="failed","failed","")</f>
        <v/>
      </c>
      <c r="E261" s="31" t="str">
        <f>IF(D261="","",'Raw Data - Crowdfunding'!$I254)</f>
        <v/>
      </c>
    </row>
    <row r="262" spans="1:5" x14ac:dyDescent="0.2">
      <c r="A262" t="str">
        <f>IF('Raw Data - Crowdfunding'!H255="successful","successful","")</f>
        <v/>
      </c>
      <c r="B262" s="31" t="str">
        <f>IF(A262="","",'Raw Data - Crowdfunding'!I255)</f>
        <v/>
      </c>
      <c r="D262" t="str">
        <f>IF('Raw Data - Crowdfunding'!$H255="failed","failed","")</f>
        <v>failed</v>
      </c>
      <c r="E262" s="31">
        <f>IF(D262="","",'Raw Data - Crowdfunding'!$I255)</f>
        <v>1335</v>
      </c>
    </row>
    <row r="263" spans="1:5" x14ac:dyDescent="0.2">
      <c r="A263" t="str">
        <f>IF('Raw Data - Crowdfunding'!H256="successful","successful","")</f>
        <v>successful</v>
      </c>
      <c r="B263" s="31">
        <f>IF(A263="","",'Raw Data - Crowdfunding'!I256)</f>
        <v>88</v>
      </c>
      <c r="D263" t="str">
        <f>IF('Raw Data - Crowdfunding'!$H256="failed","failed","")</f>
        <v/>
      </c>
      <c r="E263" s="31" t="str">
        <f>IF(D263="","",'Raw Data - Crowdfunding'!$I256)</f>
        <v/>
      </c>
    </row>
    <row r="264" spans="1:5" x14ac:dyDescent="0.2">
      <c r="A264" t="str">
        <f>IF('Raw Data - Crowdfunding'!H257="successful","successful","")</f>
        <v>successful</v>
      </c>
      <c r="B264" s="31">
        <f>IF(A264="","",'Raw Data - Crowdfunding'!I257)</f>
        <v>1697</v>
      </c>
      <c r="D264" t="str">
        <f>IF('Raw Data - Crowdfunding'!$H257="failed","failed","")</f>
        <v/>
      </c>
      <c r="E264" s="31" t="str">
        <f>IF(D264="","",'Raw Data - Crowdfunding'!$I257)</f>
        <v/>
      </c>
    </row>
    <row r="265" spans="1:5" x14ac:dyDescent="0.2">
      <c r="A265" t="str">
        <f>IF('Raw Data - Crowdfunding'!H258="successful","successful","")</f>
        <v/>
      </c>
      <c r="B265" s="31" t="str">
        <f>IF(A265="","",'Raw Data - Crowdfunding'!I258)</f>
        <v/>
      </c>
      <c r="D265" t="str">
        <f>IF('Raw Data - Crowdfunding'!$H258="failed","failed","")</f>
        <v>failed</v>
      </c>
      <c r="E265" s="31">
        <f>IF(D265="","",'Raw Data - Crowdfunding'!$I258)</f>
        <v>15</v>
      </c>
    </row>
    <row r="266" spans="1:5" x14ac:dyDescent="0.2">
      <c r="A266" t="str">
        <f>IF('Raw Data - Crowdfunding'!H259="successful","successful","")</f>
        <v>successful</v>
      </c>
      <c r="B266" s="31">
        <f>IF(A266="","",'Raw Data - Crowdfunding'!I259)</f>
        <v>92</v>
      </c>
      <c r="D266" t="str">
        <f>IF('Raw Data - Crowdfunding'!$H259="failed","failed","")</f>
        <v/>
      </c>
      <c r="E266" s="31" t="str">
        <f>IF(D266="","",'Raw Data - Crowdfunding'!$I259)</f>
        <v/>
      </c>
    </row>
    <row r="267" spans="1:5" x14ac:dyDescent="0.2">
      <c r="A267" t="str">
        <f>IF('Raw Data - Crowdfunding'!H260="successful","successful","")</f>
        <v>successful</v>
      </c>
      <c r="B267" s="31">
        <f>IF(A267="","",'Raw Data - Crowdfunding'!I260)</f>
        <v>186</v>
      </c>
      <c r="D267" t="str">
        <f>IF('Raw Data - Crowdfunding'!$H260="failed","failed","")</f>
        <v/>
      </c>
      <c r="E267" s="31" t="str">
        <f>IF(D267="","",'Raw Data - Crowdfunding'!$I260)</f>
        <v/>
      </c>
    </row>
    <row r="268" spans="1:5" x14ac:dyDescent="0.2">
      <c r="A268" t="str">
        <f>IF('Raw Data - Crowdfunding'!H261="successful","successful","")</f>
        <v>successful</v>
      </c>
      <c r="B268" s="31">
        <f>IF(A268="","",'Raw Data - Crowdfunding'!I261)</f>
        <v>138</v>
      </c>
      <c r="D268" t="str">
        <f>IF('Raw Data - Crowdfunding'!$H261="failed","failed","")</f>
        <v/>
      </c>
      <c r="E268" s="31" t="str">
        <f>IF(D268="","",'Raw Data - Crowdfunding'!$I261)</f>
        <v/>
      </c>
    </row>
    <row r="269" spans="1:5" x14ac:dyDescent="0.2">
      <c r="A269" t="str">
        <f>IF('Raw Data - Crowdfunding'!H262="successful","successful","")</f>
        <v>successful</v>
      </c>
      <c r="B269" s="31">
        <f>IF(A269="","",'Raw Data - Crowdfunding'!I262)</f>
        <v>261</v>
      </c>
      <c r="D269" t="str">
        <f>IF('Raw Data - Crowdfunding'!$H262="failed","failed","")</f>
        <v/>
      </c>
      <c r="E269" s="31" t="str">
        <f>IF(D269="","",'Raw Data - Crowdfunding'!$I262)</f>
        <v/>
      </c>
    </row>
    <row r="270" spans="1:5" x14ac:dyDescent="0.2">
      <c r="A270" t="str">
        <f>IF('Raw Data - Crowdfunding'!H263="successful","successful","")</f>
        <v/>
      </c>
      <c r="B270" s="31" t="str">
        <f>IF(A270="","",'Raw Data - Crowdfunding'!I263)</f>
        <v/>
      </c>
      <c r="D270" t="str">
        <f>IF('Raw Data - Crowdfunding'!$H263="failed","failed","")</f>
        <v>failed</v>
      </c>
      <c r="E270" s="31">
        <f>IF(D270="","",'Raw Data - Crowdfunding'!$I263)</f>
        <v>454</v>
      </c>
    </row>
    <row r="271" spans="1:5" x14ac:dyDescent="0.2">
      <c r="A271" t="str">
        <f>IF('Raw Data - Crowdfunding'!H264="successful","successful","")</f>
        <v>successful</v>
      </c>
      <c r="B271" s="31">
        <f>IF(A271="","",'Raw Data - Crowdfunding'!I264)</f>
        <v>107</v>
      </c>
      <c r="D271" t="str">
        <f>IF('Raw Data - Crowdfunding'!$H264="failed","failed","")</f>
        <v/>
      </c>
      <c r="E271" s="31" t="str">
        <f>IF(D271="","",'Raw Data - Crowdfunding'!$I264)</f>
        <v/>
      </c>
    </row>
    <row r="272" spans="1:5" x14ac:dyDescent="0.2">
      <c r="A272" t="str">
        <f>IF('Raw Data - Crowdfunding'!H265="successful","successful","")</f>
        <v>successful</v>
      </c>
      <c r="B272" s="31">
        <f>IF(A272="","",'Raw Data - Crowdfunding'!I265)</f>
        <v>199</v>
      </c>
      <c r="D272" t="str">
        <f>IF('Raw Data - Crowdfunding'!$H265="failed","failed","")</f>
        <v/>
      </c>
      <c r="E272" s="31" t="str">
        <f>IF(D272="","",'Raw Data - Crowdfunding'!$I265)</f>
        <v/>
      </c>
    </row>
    <row r="273" spans="1:5" x14ac:dyDescent="0.2">
      <c r="A273" t="str">
        <f>IF('Raw Data - Crowdfunding'!H266="successful","successful","")</f>
        <v>successful</v>
      </c>
      <c r="B273" s="31">
        <f>IF(A273="","",'Raw Data - Crowdfunding'!I266)</f>
        <v>5512</v>
      </c>
      <c r="D273" t="str">
        <f>IF('Raw Data - Crowdfunding'!$H266="failed","failed","")</f>
        <v/>
      </c>
      <c r="E273" s="31" t="str">
        <f>IF(D273="","",'Raw Data - Crowdfunding'!$I266)</f>
        <v/>
      </c>
    </row>
    <row r="274" spans="1:5" x14ac:dyDescent="0.2">
      <c r="A274" t="str">
        <f>IF('Raw Data - Crowdfunding'!H267="successful","successful","")</f>
        <v>successful</v>
      </c>
      <c r="B274" s="31">
        <f>IF(A274="","",'Raw Data - Crowdfunding'!I267)</f>
        <v>86</v>
      </c>
      <c r="D274" t="str">
        <f>IF('Raw Data - Crowdfunding'!$H267="failed","failed","")</f>
        <v/>
      </c>
      <c r="E274" s="31" t="str">
        <f>IF(D274="","",'Raw Data - Crowdfunding'!$I267)</f>
        <v/>
      </c>
    </row>
    <row r="275" spans="1:5" x14ac:dyDescent="0.2">
      <c r="A275" t="str">
        <f>IF('Raw Data - Crowdfunding'!H268="successful","successful","")</f>
        <v/>
      </c>
      <c r="B275" s="31" t="str">
        <f>IF(A275="","",'Raw Data - Crowdfunding'!I268)</f>
        <v/>
      </c>
      <c r="D275" t="str">
        <f>IF('Raw Data - Crowdfunding'!$H268="failed","failed","")</f>
        <v>failed</v>
      </c>
      <c r="E275" s="31">
        <f>IF(D275="","",'Raw Data - Crowdfunding'!$I268)</f>
        <v>3182</v>
      </c>
    </row>
    <row r="276" spans="1:5" x14ac:dyDescent="0.2">
      <c r="A276" t="str">
        <f>IF('Raw Data - Crowdfunding'!H269="successful","successful","")</f>
        <v>successful</v>
      </c>
      <c r="B276" s="31">
        <f>IF(A276="","",'Raw Data - Crowdfunding'!I269)</f>
        <v>2768</v>
      </c>
      <c r="D276" t="str">
        <f>IF('Raw Data - Crowdfunding'!$H269="failed","failed","")</f>
        <v/>
      </c>
      <c r="E276" s="31" t="str">
        <f>IF(D276="","",'Raw Data - Crowdfunding'!$I269)</f>
        <v/>
      </c>
    </row>
    <row r="277" spans="1:5" x14ac:dyDescent="0.2">
      <c r="A277" t="str">
        <f>IF('Raw Data - Crowdfunding'!H270="successful","successful","")</f>
        <v>successful</v>
      </c>
      <c r="B277" s="31">
        <f>IF(A277="","",'Raw Data - Crowdfunding'!I270)</f>
        <v>48</v>
      </c>
      <c r="D277" t="str">
        <f>IF('Raw Data - Crowdfunding'!$H270="failed","failed","")</f>
        <v/>
      </c>
      <c r="E277" s="31" t="str">
        <f>IF(D277="","",'Raw Data - Crowdfunding'!$I270)</f>
        <v/>
      </c>
    </row>
    <row r="278" spans="1:5" x14ac:dyDescent="0.2">
      <c r="A278" t="str">
        <f>IF('Raw Data - Crowdfunding'!H271="successful","successful","")</f>
        <v>successful</v>
      </c>
      <c r="B278" s="31">
        <f>IF(A278="","",'Raw Data - Crowdfunding'!I271)</f>
        <v>87</v>
      </c>
      <c r="D278" t="str">
        <f>IF('Raw Data - Crowdfunding'!$H271="failed","failed","")</f>
        <v/>
      </c>
      <c r="E278" s="31" t="str">
        <f>IF(D278="","",'Raw Data - Crowdfunding'!$I271)</f>
        <v/>
      </c>
    </row>
    <row r="279" spans="1:5" x14ac:dyDescent="0.2">
      <c r="A279" t="str">
        <f>IF('Raw Data - Crowdfunding'!H272="successful","successful","")</f>
        <v/>
      </c>
      <c r="B279" s="31" t="str">
        <f>IF(A279="","",'Raw Data - Crowdfunding'!I272)</f>
        <v/>
      </c>
      <c r="D279" t="str">
        <f>IF('Raw Data - Crowdfunding'!$H272="failed","failed","")</f>
        <v/>
      </c>
      <c r="E279" s="31" t="str">
        <f>IF(D279="","",'Raw Data - Crowdfunding'!$I272)</f>
        <v/>
      </c>
    </row>
    <row r="280" spans="1:5" x14ac:dyDescent="0.2">
      <c r="A280" t="str">
        <f>IF('Raw Data - Crowdfunding'!H273="successful","successful","")</f>
        <v/>
      </c>
      <c r="B280" s="31" t="str">
        <f>IF(A280="","",'Raw Data - Crowdfunding'!I273)</f>
        <v/>
      </c>
      <c r="D280" t="str">
        <f>IF('Raw Data - Crowdfunding'!$H273="failed","failed","")</f>
        <v/>
      </c>
      <c r="E280" s="31" t="str">
        <f>IF(D280="","",'Raw Data - Crowdfunding'!$I273)</f>
        <v/>
      </c>
    </row>
    <row r="281" spans="1:5" x14ac:dyDescent="0.2">
      <c r="A281" t="str">
        <f>IF('Raw Data - Crowdfunding'!H274="successful","successful","")</f>
        <v>successful</v>
      </c>
      <c r="B281" s="31">
        <f>IF(A281="","",'Raw Data - Crowdfunding'!I274)</f>
        <v>1894</v>
      </c>
      <c r="D281" t="str">
        <f>IF('Raw Data - Crowdfunding'!$H274="failed","failed","")</f>
        <v/>
      </c>
      <c r="E281" s="31" t="str">
        <f>IF(D281="","",'Raw Data - Crowdfunding'!$I274)</f>
        <v/>
      </c>
    </row>
    <row r="282" spans="1:5" x14ac:dyDescent="0.2">
      <c r="A282" t="str">
        <f>IF('Raw Data - Crowdfunding'!H275="successful","successful","")</f>
        <v>successful</v>
      </c>
      <c r="B282" s="31">
        <f>IF(A282="","",'Raw Data - Crowdfunding'!I275)</f>
        <v>282</v>
      </c>
      <c r="D282" t="str">
        <f>IF('Raw Data - Crowdfunding'!$H275="failed","failed","")</f>
        <v/>
      </c>
      <c r="E282" s="31" t="str">
        <f>IF(D282="","",'Raw Data - Crowdfunding'!$I275)</f>
        <v/>
      </c>
    </row>
    <row r="283" spans="1:5" x14ac:dyDescent="0.2">
      <c r="A283" t="str">
        <f>IF('Raw Data - Crowdfunding'!H276="successful","successful","")</f>
        <v/>
      </c>
      <c r="B283" s="31" t="str">
        <f>IF(A283="","",'Raw Data - Crowdfunding'!I276)</f>
        <v/>
      </c>
      <c r="D283" t="str">
        <f>IF('Raw Data - Crowdfunding'!$H276="failed","failed","")</f>
        <v>failed</v>
      </c>
      <c r="E283" s="31">
        <f>IF(D283="","",'Raw Data - Crowdfunding'!$I276)</f>
        <v>15</v>
      </c>
    </row>
    <row r="284" spans="1:5" x14ac:dyDescent="0.2">
      <c r="A284" t="str">
        <f>IF('Raw Data - Crowdfunding'!H277="successful","successful","")</f>
        <v>successful</v>
      </c>
      <c r="B284" s="31">
        <f>IF(A284="","",'Raw Data - Crowdfunding'!I277)</f>
        <v>116</v>
      </c>
      <c r="D284" t="str">
        <f>IF('Raw Data - Crowdfunding'!$H277="failed","failed","")</f>
        <v/>
      </c>
      <c r="E284" s="31" t="str">
        <f>IF(D284="","",'Raw Data - Crowdfunding'!$I277)</f>
        <v/>
      </c>
    </row>
    <row r="285" spans="1:5" x14ac:dyDescent="0.2">
      <c r="A285" t="str">
        <f>IF('Raw Data - Crowdfunding'!H278="successful","successful","")</f>
        <v/>
      </c>
      <c r="B285" s="31" t="str">
        <f>IF(A285="","",'Raw Data - Crowdfunding'!I278)</f>
        <v/>
      </c>
      <c r="D285" t="str">
        <f>IF('Raw Data - Crowdfunding'!$H278="failed","failed","")</f>
        <v>failed</v>
      </c>
      <c r="E285" s="31">
        <f>IF(D285="","",'Raw Data - Crowdfunding'!$I278)</f>
        <v>133</v>
      </c>
    </row>
    <row r="286" spans="1:5" x14ac:dyDescent="0.2">
      <c r="A286" t="str">
        <f>IF('Raw Data - Crowdfunding'!H279="successful","successful","")</f>
        <v>successful</v>
      </c>
      <c r="B286" s="31">
        <f>IF(A286="","",'Raw Data - Crowdfunding'!I279)</f>
        <v>83</v>
      </c>
      <c r="D286" t="str">
        <f>IF('Raw Data - Crowdfunding'!$H279="failed","failed","")</f>
        <v/>
      </c>
      <c r="E286" s="31" t="str">
        <f>IF(D286="","",'Raw Data - Crowdfunding'!$I279)</f>
        <v/>
      </c>
    </row>
    <row r="287" spans="1:5" x14ac:dyDescent="0.2">
      <c r="A287" t="str">
        <f>IF('Raw Data - Crowdfunding'!H280="successful","successful","")</f>
        <v>successful</v>
      </c>
      <c r="B287" s="31">
        <f>IF(A287="","",'Raw Data - Crowdfunding'!I280)</f>
        <v>91</v>
      </c>
      <c r="D287" t="str">
        <f>IF('Raw Data - Crowdfunding'!$H280="failed","failed","")</f>
        <v/>
      </c>
      <c r="E287" s="31" t="str">
        <f>IF(D287="","",'Raw Data - Crowdfunding'!$I280)</f>
        <v/>
      </c>
    </row>
    <row r="288" spans="1:5" x14ac:dyDescent="0.2">
      <c r="A288" t="str">
        <f>IF('Raw Data - Crowdfunding'!H281="successful","successful","")</f>
        <v>successful</v>
      </c>
      <c r="B288" s="31">
        <f>IF(A288="","",'Raw Data - Crowdfunding'!I281)</f>
        <v>546</v>
      </c>
      <c r="D288" t="str">
        <f>IF('Raw Data - Crowdfunding'!$H281="failed","failed","")</f>
        <v/>
      </c>
      <c r="E288" s="31" t="str">
        <f>IF(D288="","",'Raw Data - Crowdfunding'!$I281)</f>
        <v/>
      </c>
    </row>
    <row r="289" spans="1:5" x14ac:dyDescent="0.2">
      <c r="A289" t="str">
        <f>IF('Raw Data - Crowdfunding'!H282="successful","successful","")</f>
        <v>successful</v>
      </c>
      <c r="B289" s="31">
        <f>IF(A289="","",'Raw Data - Crowdfunding'!I282)</f>
        <v>393</v>
      </c>
      <c r="D289" t="str">
        <f>IF('Raw Data - Crowdfunding'!$H282="failed","failed","")</f>
        <v/>
      </c>
      <c r="E289" s="31" t="str">
        <f>IF(D289="","",'Raw Data - Crowdfunding'!$I282)</f>
        <v/>
      </c>
    </row>
    <row r="290" spans="1:5" x14ac:dyDescent="0.2">
      <c r="A290" t="str">
        <f>IF('Raw Data - Crowdfunding'!H283="successful","successful","")</f>
        <v/>
      </c>
      <c r="B290" s="31" t="str">
        <f>IF(A290="","",'Raw Data - Crowdfunding'!I283)</f>
        <v/>
      </c>
      <c r="D290" t="str">
        <f>IF('Raw Data - Crowdfunding'!$H283="failed","failed","")</f>
        <v>failed</v>
      </c>
      <c r="E290" s="31">
        <f>IF(D290="","",'Raw Data - Crowdfunding'!$I283)</f>
        <v>2062</v>
      </c>
    </row>
    <row r="291" spans="1:5" x14ac:dyDescent="0.2">
      <c r="A291" t="str">
        <f>IF('Raw Data - Crowdfunding'!H284="successful","successful","")</f>
        <v>successful</v>
      </c>
      <c r="B291" s="31">
        <f>IF(A291="","",'Raw Data - Crowdfunding'!I284)</f>
        <v>133</v>
      </c>
      <c r="D291" t="str">
        <f>IF('Raw Data - Crowdfunding'!$H284="failed","failed","")</f>
        <v/>
      </c>
      <c r="E291" s="31" t="str">
        <f>IF(D291="","",'Raw Data - Crowdfunding'!$I284)</f>
        <v/>
      </c>
    </row>
    <row r="292" spans="1:5" x14ac:dyDescent="0.2">
      <c r="A292" t="str">
        <f>IF('Raw Data - Crowdfunding'!H285="successful","successful","")</f>
        <v/>
      </c>
      <c r="B292" s="31" t="str">
        <f>IF(A292="","",'Raw Data - Crowdfunding'!I285)</f>
        <v/>
      </c>
      <c r="D292" t="str">
        <f>IF('Raw Data - Crowdfunding'!$H285="failed","failed","")</f>
        <v>failed</v>
      </c>
      <c r="E292" s="31">
        <f>IF(D292="","",'Raw Data - Crowdfunding'!$I285)</f>
        <v>29</v>
      </c>
    </row>
    <row r="293" spans="1:5" x14ac:dyDescent="0.2">
      <c r="A293" t="str">
        <f>IF('Raw Data - Crowdfunding'!H286="successful","successful","")</f>
        <v/>
      </c>
      <c r="B293" s="31" t="str">
        <f>IF(A293="","",'Raw Data - Crowdfunding'!I286)</f>
        <v/>
      </c>
      <c r="D293" t="str">
        <f>IF('Raw Data - Crowdfunding'!$H286="failed","failed","")</f>
        <v>failed</v>
      </c>
      <c r="E293" s="31">
        <f>IF(D293="","",'Raw Data - Crowdfunding'!$I286)</f>
        <v>132</v>
      </c>
    </row>
    <row r="294" spans="1:5" x14ac:dyDescent="0.2">
      <c r="A294" t="str">
        <f>IF('Raw Data - Crowdfunding'!H287="successful","successful","")</f>
        <v>successful</v>
      </c>
      <c r="B294" s="31">
        <f>IF(A294="","",'Raw Data - Crowdfunding'!I287)</f>
        <v>254</v>
      </c>
      <c r="D294" t="str">
        <f>IF('Raw Data - Crowdfunding'!$H287="failed","failed","")</f>
        <v/>
      </c>
      <c r="E294" s="31" t="str">
        <f>IF(D294="","",'Raw Data - Crowdfunding'!$I287)</f>
        <v/>
      </c>
    </row>
    <row r="295" spans="1:5" x14ac:dyDescent="0.2">
      <c r="A295" t="str">
        <f>IF('Raw Data - Crowdfunding'!H288="successful","successful","")</f>
        <v/>
      </c>
      <c r="B295" s="31" t="str">
        <f>IF(A295="","",'Raw Data - Crowdfunding'!I288)</f>
        <v/>
      </c>
      <c r="D295" t="str">
        <f>IF('Raw Data - Crowdfunding'!$H288="failed","failed","")</f>
        <v/>
      </c>
      <c r="E295" s="31" t="str">
        <f>IF(D295="","",'Raw Data - Crowdfunding'!$I288)</f>
        <v/>
      </c>
    </row>
    <row r="296" spans="1:5" x14ac:dyDescent="0.2">
      <c r="A296" t="str">
        <f>IF('Raw Data - Crowdfunding'!H289="successful","successful","")</f>
        <v>successful</v>
      </c>
      <c r="B296" s="31">
        <f>IF(A296="","",'Raw Data - Crowdfunding'!I289)</f>
        <v>176</v>
      </c>
      <c r="D296" t="str">
        <f>IF('Raw Data - Crowdfunding'!$H289="failed","failed","")</f>
        <v/>
      </c>
      <c r="E296" s="31" t="str">
        <f>IF(D296="","",'Raw Data - Crowdfunding'!$I289)</f>
        <v/>
      </c>
    </row>
    <row r="297" spans="1:5" x14ac:dyDescent="0.2">
      <c r="A297" t="str">
        <f>IF('Raw Data - Crowdfunding'!H290="successful","successful","")</f>
        <v/>
      </c>
      <c r="B297" s="31" t="str">
        <f>IF(A297="","",'Raw Data - Crowdfunding'!I290)</f>
        <v/>
      </c>
      <c r="D297" t="str">
        <f>IF('Raw Data - Crowdfunding'!$H290="failed","failed","")</f>
        <v>failed</v>
      </c>
      <c r="E297" s="31">
        <f>IF(D297="","",'Raw Data - Crowdfunding'!$I290)</f>
        <v>137</v>
      </c>
    </row>
    <row r="298" spans="1:5" x14ac:dyDescent="0.2">
      <c r="A298" t="str">
        <f>IF('Raw Data - Crowdfunding'!H291="successful","successful","")</f>
        <v>successful</v>
      </c>
      <c r="B298" s="31">
        <f>IF(A298="","",'Raw Data - Crowdfunding'!I291)</f>
        <v>337</v>
      </c>
      <c r="D298" t="str">
        <f>IF('Raw Data - Crowdfunding'!$H291="failed","failed","")</f>
        <v/>
      </c>
      <c r="E298" s="31" t="str">
        <f>IF(D298="","",'Raw Data - Crowdfunding'!$I291)</f>
        <v/>
      </c>
    </row>
    <row r="299" spans="1:5" x14ac:dyDescent="0.2">
      <c r="A299" t="str">
        <f>IF('Raw Data - Crowdfunding'!H292="successful","successful","")</f>
        <v/>
      </c>
      <c r="B299" s="31" t="str">
        <f>IF(A299="","",'Raw Data - Crowdfunding'!I292)</f>
        <v/>
      </c>
      <c r="D299" t="str">
        <f>IF('Raw Data - Crowdfunding'!$H292="failed","failed","")</f>
        <v>failed</v>
      </c>
      <c r="E299" s="31">
        <f>IF(D299="","",'Raw Data - Crowdfunding'!$I292)</f>
        <v>908</v>
      </c>
    </row>
    <row r="300" spans="1:5" x14ac:dyDescent="0.2">
      <c r="A300" t="str">
        <f>IF('Raw Data - Crowdfunding'!H293="successful","successful","")</f>
        <v>successful</v>
      </c>
      <c r="B300" s="31">
        <f>IF(A300="","",'Raw Data - Crowdfunding'!I293)</f>
        <v>107</v>
      </c>
      <c r="D300" t="str">
        <f>IF('Raw Data - Crowdfunding'!$H293="failed","failed","")</f>
        <v/>
      </c>
      <c r="E300" s="31" t="str">
        <f>IF(D300="","",'Raw Data - Crowdfunding'!$I293)</f>
        <v/>
      </c>
    </row>
    <row r="301" spans="1:5" x14ac:dyDescent="0.2">
      <c r="A301" t="str">
        <f>IF('Raw Data - Crowdfunding'!H294="successful","successful","")</f>
        <v/>
      </c>
      <c r="B301" s="31" t="str">
        <f>IF(A301="","",'Raw Data - Crowdfunding'!I294)</f>
        <v/>
      </c>
      <c r="D301" t="str">
        <f>IF('Raw Data - Crowdfunding'!$H294="failed","failed","")</f>
        <v>failed</v>
      </c>
      <c r="E301" s="31">
        <f>IF(D301="","",'Raw Data - Crowdfunding'!$I294)</f>
        <v>10</v>
      </c>
    </row>
    <row r="302" spans="1:5" x14ac:dyDescent="0.2">
      <c r="A302" t="str">
        <f>IF('Raw Data - Crowdfunding'!H295="successful","successful","")</f>
        <v/>
      </c>
      <c r="B302" s="31" t="str">
        <f>IF(A302="","",'Raw Data - Crowdfunding'!I295)</f>
        <v/>
      </c>
      <c r="D302" t="str">
        <f>IF('Raw Data - Crowdfunding'!$H295="failed","failed","")</f>
        <v/>
      </c>
      <c r="E302" s="31" t="str">
        <f>IF(D302="","",'Raw Data - Crowdfunding'!$I295)</f>
        <v/>
      </c>
    </row>
    <row r="303" spans="1:5" x14ac:dyDescent="0.2">
      <c r="A303" t="str">
        <f>IF('Raw Data - Crowdfunding'!H296="successful","successful","")</f>
        <v>successful</v>
      </c>
      <c r="B303" s="31">
        <f>IF(A303="","",'Raw Data - Crowdfunding'!I296)</f>
        <v>183</v>
      </c>
      <c r="D303" t="str">
        <f>IF('Raw Data - Crowdfunding'!$H296="failed","failed","")</f>
        <v/>
      </c>
      <c r="E303" s="31" t="str">
        <f>IF(D303="","",'Raw Data - Crowdfunding'!$I296)</f>
        <v/>
      </c>
    </row>
    <row r="304" spans="1:5" x14ac:dyDescent="0.2">
      <c r="A304" t="str">
        <f>IF('Raw Data - Crowdfunding'!H297="successful","successful","")</f>
        <v/>
      </c>
      <c r="B304" s="31" t="str">
        <f>IF(A304="","",'Raw Data - Crowdfunding'!I297)</f>
        <v/>
      </c>
      <c r="D304" t="str">
        <f>IF('Raw Data - Crowdfunding'!$H297="failed","failed","")</f>
        <v>failed</v>
      </c>
      <c r="E304" s="31">
        <f>IF(D304="","",'Raw Data - Crowdfunding'!$I297)</f>
        <v>1910</v>
      </c>
    </row>
    <row r="305" spans="1:5" x14ac:dyDescent="0.2">
      <c r="A305" t="str">
        <f>IF('Raw Data - Crowdfunding'!H298="successful","successful","")</f>
        <v/>
      </c>
      <c r="B305" s="31" t="str">
        <f>IF(A305="","",'Raw Data - Crowdfunding'!I298)</f>
        <v/>
      </c>
      <c r="D305" t="str">
        <f>IF('Raw Data - Crowdfunding'!$H298="failed","failed","")</f>
        <v>failed</v>
      </c>
      <c r="E305" s="31">
        <f>IF(D305="","",'Raw Data - Crowdfunding'!$I298)</f>
        <v>38</v>
      </c>
    </row>
    <row r="306" spans="1:5" x14ac:dyDescent="0.2">
      <c r="A306" t="str">
        <f>IF('Raw Data - Crowdfunding'!H299="successful","successful","")</f>
        <v/>
      </c>
      <c r="B306" s="31" t="str">
        <f>IF(A306="","",'Raw Data - Crowdfunding'!I299)</f>
        <v/>
      </c>
      <c r="D306" t="str">
        <f>IF('Raw Data - Crowdfunding'!$H299="failed","failed","")</f>
        <v>failed</v>
      </c>
      <c r="E306" s="31">
        <f>IF(D306="","",'Raw Data - Crowdfunding'!$I299)</f>
        <v>104</v>
      </c>
    </row>
    <row r="307" spans="1:5" x14ac:dyDescent="0.2">
      <c r="A307" t="str">
        <f>IF('Raw Data - Crowdfunding'!H300="successful","successful","")</f>
        <v>successful</v>
      </c>
      <c r="B307" s="31">
        <f>IF(A307="","",'Raw Data - Crowdfunding'!I300)</f>
        <v>72</v>
      </c>
      <c r="D307" t="str">
        <f>IF('Raw Data - Crowdfunding'!$H300="failed","failed","")</f>
        <v/>
      </c>
      <c r="E307" s="31" t="str">
        <f>IF(D307="","",'Raw Data - Crowdfunding'!$I300)</f>
        <v/>
      </c>
    </row>
    <row r="308" spans="1:5" x14ac:dyDescent="0.2">
      <c r="A308" t="str">
        <f>IF('Raw Data - Crowdfunding'!H301="successful","successful","")</f>
        <v/>
      </c>
      <c r="B308" s="31" t="str">
        <f>IF(A308="","",'Raw Data - Crowdfunding'!I301)</f>
        <v/>
      </c>
      <c r="D308" t="str">
        <f>IF('Raw Data - Crowdfunding'!$H301="failed","failed","")</f>
        <v>failed</v>
      </c>
      <c r="E308" s="31">
        <f>IF(D308="","",'Raw Data - Crowdfunding'!$I301)</f>
        <v>49</v>
      </c>
    </row>
    <row r="309" spans="1:5" x14ac:dyDescent="0.2">
      <c r="A309" t="str">
        <f>IF('Raw Data - Crowdfunding'!H302="successful","successful","")</f>
        <v/>
      </c>
      <c r="B309" s="31" t="str">
        <f>IF(A309="","",'Raw Data - Crowdfunding'!I302)</f>
        <v/>
      </c>
      <c r="D309" t="str">
        <f>IF('Raw Data - Crowdfunding'!$H302="failed","failed","")</f>
        <v>failed</v>
      </c>
      <c r="E309" s="31">
        <f>IF(D309="","",'Raw Data - Crowdfunding'!$I302)</f>
        <v>1</v>
      </c>
    </row>
    <row r="310" spans="1:5" x14ac:dyDescent="0.2">
      <c r="A310" t="str">
        <f>IF('Raw Data - Crowdfunding'!H303="successful","successful","")</f>
        <v>successful</v>
      </c>
      <c r="B310" s="31">
        <f>IF(A310="","",'Raw Data - Crowdfunding'!I303)</f>
        <v>295</v>
      </c>
      <c r="D310" t="str">
        <f>IF('Raw Data - Crowdfunding'!$H303="failed","failed","")</f>
        <v/>
      </c>
      <c r="E310" s="31" t="str">
        <f>IF(D310="","",'Raw Data - Crowdfunding'!$I303)</f>
        <v/>
      </c>
    </row>
    <row r="311" spans="1:5" x14ac:dyDescent="0.2">
      <c r="A311" t="str">
        <f>IF('Raw Data - Crowdfunding'!H304="successful","successful","")</f>
        <v/>
      </c>
      <c r="B311" s="31" t="str">
        <f>IF(A311="","",'Raw Data - Crowdfunding'!I304)</f>
        <v/>
      </c>
      <c r="D311" t="str">
        <f>IF('Raw Data - Crowdfunding'!$H304="failed","failed","")</f>
        <v>failed</v>
      </c>
      <c r="E311" s="31">
        <f>IF(D311="","",'Raw Data - Crowdfunding'!$I304)</f>
        <v>245</v>
      </c>
    </row>
    <row r="312" spans="1:5" x14ac:dyDescent="0.2">
      <c r="A312" t="str">
        <f>IF('Raw Data - Crowdfunding'!H305="successful","successful","")</f>
        <v/>
      </c>
      <c r="B312" s="31" t="str">
        <f>IF(A312="","",'Raw Data - Crowdfunding'!I305)</f>
        <v/>
      </c>
      <c r="D312" t="str">
        <f>IF('Raw Data - Crowdfunding'!$H305="failed","failed","")</f>
        <v>failed</v>
      </c>
      <c r="E312" s="31">
        <f>IF(D312="","",'Raw Data - Crowdfunding'!$I305)</f>
        <v>32</v>
      </c>
    </row>
    <row r="313" spans="1:5" x14ac:dyDescent="0.2">
      <c r="A313" t="str">
        <f>IF('Raw Data - Crowdfunding'!H306="successful","successful","")</f>
        <v>successful</v>
      </c>
      <c r="B313" s="31">
        <f>IF(A313="","",'Raw Data - Crowdfunding'!I306)</f>
        <v>142</v>
      </c>
      <c r="D313" t="str">
        <f>IF('Raw Data - Crowdfunding'!$H306="failed","failed","")</f>
        <v/>
      </c>
      <c r="E313" s="31" t="str">
        <f>IF(D313="","",'Raw Data - Crowdfunding'!$I306)</f>
        <v/>
      </c>
    </row>
    <row r="314" spans="1:5" x14ac:dyDescent="0.2">
      <c r="A314" t="str">
        <f>IF('Raw Data - Crowdfunding'!H307="successful","successful","")</f>
        <v>successful</v>
      </c>
      <c r="B314" s="31">
        <f>IF(A314="","",'Raw Data - Crowdfunding'!I307)</f>
        <v>85</v>
      </c>
      <c r="D314" t="str">
        <f>IF('Raw Data - Crowdfunding'!$H307="failed","failed","")</f>
        <v/>
      </c>
      <c r="E314" s="31" t="str">
        <f>IF(D314="","",'Raw Data - Crowdfunding'!$I307)</f>
        <v/>
      </c>
    </row>
    <row r="315" spans="1:5" x14ac:dyDescent="0.2">
      <c r="A315" t="str">
        <f>IF('Raw Data - Crowdfunding'!H308="successful","successful","")</f>
        <v/>
      </c>
      <c r="B315" s="31" t="str">
        <f>IF(A315="","",'Raw Data - Crowdfunding'!I308)</f>
        <v/>
      </c>
      <c r="D315" t="str">
        <f>IF('Raw Data - Crowdfunding'!$H308="failed","failed","")</f>
        <v>failed</v>
      </c>
      <c r="E315" s="31">
        <f>IF(D315="","",'Raw Data - Crowdfunding'!$I308)</f>
        <v>7</v>
      </c>
    </row>
    <row r="316" spans="1:5" x14ac:dyDescent="0.2">
      <c r="A316" t="str">
        <f>IF('Raw Data - Crowdfunding'!H309="successful","successful","")</f>
        <v>successful</v>
      </c>
      <c r="B316" s="31">
        <f>IF(A316="","",'Raw Data - Crowdfunding'!I309)</f>
        <v>659</v>
      </c>
      <c r="D316" t="str">
        <f>IF('Raw Data - Crowdfunding'!$H309="failed","failed","")</f>
        <v/>
      </c>
      <c r="E316" s="31" t="str">
        <f>IF(D316="","",'Raw Data - Crowdfunding'!$I309)</f>
        <v/>
      </c>
    </row>
    <row r="317" spans="1:5" x14ac:dyDescent="0.2">
      <c r="A317" t="str">
        <f>IF('Raw Data - Crowdfunding'!H310="successful","successful","")</f>
        <v/>
      </c>
      <c r="B317" s="31" t="str">
        <f>IF(A317="","",'Raw Data - Crowdfunding'!I310)</f>
        <v/>
      </c>
      <c r="D317" t="str">
        <f>IF('Raw Data - Crowdfunding'!$H310="failed","failed","")</f>
        <v>failed</v>
      </c>
      <c r="E317" s="31">
        <f>IF(D317="","",'Raw Data - Crowdfunding'!$I310)</f>
        <v>803</v>
      </c>
    </row>
    <row r="318" spans="1:5" x14ac:dyDescent="0.2">
      <c r="A318" t="str">
        <f>IF('Raw Data - Crowdfunding'!H311="successful","successful","")</f>
        <v/>
      </c>
      <c r="B318" s="31" t="str">
        <f>IF(A318="","",'Raw Data - Crowdfunding'!I311)</f>
        <v/>
      </c>
      <c r="D318" t="str">
        <f>IF('Raw Data - Crowdfunding'!$H311="failed","failed","")</f>
        <v/>
      </c>
      <c r="E318" s="31" t="str">
        <f>IF(D318="","",'Raw Data - Crowdfunding'!$I311)</f>
        <v/>
      </c>
    </row>
    <row r="319" spans="1:5" x14ac:dyDescent="0.2">
      <c r="A319" t="str">
        <f>IF('Raw Data - Crowdfunding'!H312="successful","successful","")</f>
        <v/>
      </c>
      <c r="B319" s="31" t="str">
        <f>IF(A319="","",'Raw Data - Crowdfunding'!I312)</f>
        <v/>
      </c>
      <c r="D319" t="str">
        <f>IF('Raw Data - Crowdfunding'!$H312="failed","failed","")</f>
        <v>failed</v>
      </c>
      <c r="E319" s="31">
        <f>IF(D319="","",'Raw Data - Crowdfunding'!$I312)</f>
        <v>16</v>
      </c>
    </row>
    <row r="320" spans="1:5" x14ac:dyDescent="0.2">
      <c r="A320" t="str">
        <f>IF('Raw Data - Crowdfunding'!H313="successful","successful","")</f>
        <v>successful</v>
      </c>
      <c r="B320" s="31">
        <f>IF(A320="","",'Raw Data - Crowdfunding'!I313)</f>
        <v>121</v>
      </c>
      <c r="D320" t="str">
        <f>IF('Raw Data - Crowdfunding'!$H313="failed","failed","")</f>
        <v/>
      </c>
      <c r="E320" s="31" t="str">
        <f>IF(D320="","",'Raw Data - Crowdfunding'!$I313)</f>
        <v/>
      </c>
    </row>
    <row r="321" spans="1:5" x14ac:dyDescent="0.2">
      <c r="A321" t="str">
        <f>IF('Raw Data - Crowdfunding'!H314="successful","successful","")</f>
        <v>successful</v>
      </c>
      <c r="B321" s="31">
        <f>IF(A321="","",'Raw Data - Crowdfunding'!I314)</f>
        <v>3742</v>
      </c>
      <c r="D321" t="str">
        <f>IF('Raw Data - Crowdfunding'!$H314="failed","failed","")</f>
        <v/>
      </c>
      <c r="E321" s="31" t="str">
        <f>IF(D321="","",'Raw Data - Crowdfunding'!$I314)</f>
        <v/>
      </c>
    </row>
    <row r="322" spans="1:5" x14ac:dyDescent="0.2">
      <c r="A322" t="str">
        <f>IF('Raw Data - Crowdfunding'!H315="successful","successful","")</f>
        <v>successful</v>
      </c>
      <c r="B322" s="31">
        <f>IF(A322="","",'Raw Data - Crowdfunding'!I315)</f>
        <v>223</v>
      </c>
      <c r="D322" t="str">
        <f>IF('Raw Data - Crowdfunding'!$H315="failed","failed","")</f>
        <v/>
      </c>
      <c r="E322" s="31" t="str">
        <f>IF(D322="","",'Raw Data - Crowdfunding'!$I315)</f>
        <v/>
      </c>
    </row>
    <row r="323" spans="1:5" x14ac:dyDescent="0.2">
      <c r="A323" t="str">
        <f>IF('Raw Data - Crowdfunding'!H316="successful","successful","")</f>
        <v>successful</v>
      </c>
      <c r="B323" s="31">
        <f>IF(A323="","",'Raw Data - Crowdfunding'!I316)</f>
        <v>133</v>
      </c>
      <c r="D323" t="str">
        <f>IF('Raw Data - Crowdfunding'!$H316="failed","failed","")</f>
        <v/>
      </c>
      <c r="E323" s="31" t="str">
        <f>IF(D323="","",'Raw Data - Crowdfunding'!$I316)</f>
        <v/>
      </c>
    </row>
    <row r="324" spans="1:5" x14ac:dyDescent="0.2">
      <c r="A324" t="str">
        <f>IF('Raw Data - Crowdfunding'!H317="successful","successful","")</f>
        <v/>
      </c>
      <c r="B324" s="31" t="str">
        <f>IF(A324="","",'Raw Data - Crowdfunding'!I317)</f>
        <v/>
      </c>
      <c r="D324" t="str">
        <f>IF('Raw Data - Crowdfunding'!$H317="failed","failed","")</f>
        <v>failed</v>
      </c>
      <c r="E324" s="31">
        <f>IF(D324="","",'Raw Data - Crowdfunding'!$I317)</f>
        <v>31</v>
      </c>
    </row>
    <row r="325" spans="1:5" x14ac:dyDescent="0.2">
      <c r="A325" t="str">
        <f>IF('Raw Data - Crowdfunding'!H318="successful","successful","")</f>
        <v/>
      </c>
      <c r="B325" s="31" t="str">
        <f>IF(A325="","",'Raw Data - Crowdfunding'!I318)</f>
        <v/>
      </c>
      <c r="D325" t="str">
        <f>IF('Raw Data - Crowdfunding'!$H318="failed","failed","")</f>
        <v>failed</v>
      </c>
      <c r="E325" s="31">
        <f>IF(D325="","",'Raw Data - Crowdfunding'!$I318)</f>
        <v>108</v>
      </c>
    </row>
    <row r="326" spans="1:5" x14ac:dyDescent="0.2">
      <c r="A326" t="str">
        <f>IF('Raw Data - Crowdfunding'!H319="successful","successful","")</f>
        <v/>
      </c>
      <c r="B326" s="31" t="str">
        <f>IF(A326="","",'Raw Data - Crowdfunding'!I319)</f>
        <v/>
      </c>
      <c r="D326" t="str">
        <f>IF('Raw Data - Crowdfunding'!$H319="failed","failed","")</f>
        <v>failed</v>
      </c>
      <c r="E326" s="31">
        <f>IF(D326="","",'Raw Data - Crowdfunding'!$I319)</f>
        <v>30</v>
      </c>
    </row>
    <row r="327" spans="1:5" x14ac:dyDescent="0.2">
      <c r="A327" t="str">
        <f>IF('Raw Data - Crowdfunding'!H320="successful","successful","")</f>
        <v/>
      </c>
      <c r="B327" s="31" t="str">
        <f>IF(A327="","",'Raw Data - Crowdfunding'!I320)</f>
        <v/>
      </c>
      <c r="D327" t="str">
        <f>IF('Raw Data - Crowdfunding'!$H320="failed","failed","")</f>
        <v>failed</v>
      </c>
      <c r="E327" s="31">
        <f>IF(D327="","",'Raw Data - Crowdfunding'!$I320)</f>
        <v>17</v>
      </c>
    </row>
    <row r="328" spans="1:5" x14ac:dyDescent="0.2">
      <c r="A328" t="str">
        <f>IF('Raw Data - Crowdfunding'!H321="successful","successful","")</f>
        <v/>
      </c>
      <c r="B328" s="31" t="str">
        <f>IF(A328="","",'Raw Data - Crowdfunding'!I321)</f>
        <v/>
      </c>
      <c r="D328" t="str">
        <f>IF('Raw Data - Crowdfunding'!$H321="failed","failed","")</f>
        <v/>
      </c>
      <c r="E328" s="31" t="str">
        <f>IF(D328="","",'Raw Data - Crowdfunding'!$I321)</f>
        <v/>
      </c>
    </row>
    <row r="329" spans="1:5" x14ac:dyDescent="0.2">
      <c r="A329" t="str">
        <f>IF('Raw Data - Crowdfunding'!H322="successful","successful","")</f>
        <v/>
      </c>
      <c r="B329" s="31" t="str">
        <f>IF(A329="","",'Raw Data - Crowdfunding'!I322)</f>
        <v/>
      </c>
      <c r="D329" t="str">
        <f>IF('Raw Data - Crowdfunding'!$H322="failed","failed","")</f>
        <v>failed</v>
      </c>
      <c r="E329" s="31">
        <f>IF(D329="","",'Raw Data - Crowdfunding'!$I322)</f>
        <v>80</v>
      </c>
    </row>
    <row r="330" spans="1:5" x14ac:dyDescent="0.2">
      <c r="A330" t="str">
        <f>IF('Raw Data - Crowdfunding'!H323="successful","successful","")</f>
        <v/>
      </c>
      <c r="B330" s="31" t="str">
        <f>IF(A330="","",'Raw Data - Crowdfunding'!I323)</f>
        <v/>
      </c>
      <c r="D330" t="str">
        <f>IF('Raw Data - Crowdfunding'!$H323="failed","failed","")</f>
        <v>failed</v>
      </c>
      <c r="E330" s="31">
        <f>IF(D330="","",'Raw Data - Crowdfunding'!$I323)</f>
        <v>2468</v>
      </c>
    </row>
    <row r="331" spans="1:5" x14ac:dyDescent="0.2">
      <c r="A331" t="str">
        <f>IF('Raw Data - Crowdfunding'!H324="successful","successful","")</f>
        <v>successful</v>
      </c>
      <c r="B331" s="31">
        <f>IF(A331="","",'Raw Data - Crowdfunding'!I324)</f>
        <v>5168</v>
      </c>
      <c r="D331" t="str">
        <f>IF('Raw Data - Crowdfunding'!$H324="failed","failed","")</f>
        <v/>
      </c>
      <c r="E331" s="31" t="str">
        <f>IF(D331="","",'Raw Data - Crowdfunding'!$I324)</f>
        <v/>
      </c>
    </row>
    <row r="332" spans="1:5" x14ac:dyDescent="0.2">
      <c r="A332" t="str">
        <f>IF('Raw Data - Crowdfunding'!H325="successful","successful","")</f>
        <v/>
      </c>
      <c r="B332" s="31" t="str">
        <f>IF(A332="","",'Raw Data - Crowdfunding'!I325)</f>
        <v/>
      </c>
      <c r="D332" t="str">
        <f>IF('Raw Data - Crowdfunding'!$H325="failed","failed","")</f>
        <v>failed</v>
      </c>
      <c r="E332" s="31">
        <f>IF(D332="","",'Raw Data - Crowdfunding'!$I325)</f>
        <v>26</v>
      </c>
    </row>
    <row r="333" spans="1:5" x14ac:dyDescent="0.2">
      <c r="A333" t="str">
        <f>IF('Raw Data - Crowdfunding'!H326="successful","successful","")</f>
        <v>successful</v>
      </c>
      <c r="B333" s="31">
        <f>IF(A333="","",'Raw Data - Crowdfunding'!I326)</f>
        <v>307</v>
      </c>
      <c r="D333" t="str">
        <f>IF('Raw Data - Crowdfunding'!$H326="failed","failed","")</f>
        <v/>
      </c>
      <c r="E333" s="31" t="str">
        <f>IF(D333="","",'Raw Data - Crowdfunding'!$I326)</f>
        <v/>
      </c>
    </row>
    <row r="334" spans="1:5" x14ac:dyDescent="0.2">
      <c r="A334" t="str">
        <f>IF('Raw Data - Crowdfunding'!H327="successful","successful","")</f>
        <v/>
      </c>
      <c r="B334" s="31" t="str">
        <f>IF(A334="","",'Raw Data - Crowdfunding'!I327)</f>
        <v/>
      </c>
      <c r="D334" t="str">
        <f>IF('Raw Data - Crowdfunding'!$H327="failed","failed","")</f>
        <v>failed</v>
      </c>
      <c r="E334" s="31">
        <f>IF(D334="","",'Raw Data - Crowdfunding'!$I327)</f>
        <v>73</v>
      </c>
    </row>
    <row r="335" spans="1:5" x14ac:dyDescent="0.2">
      <c r="A335" t="str">
        <f>IF('Raw Data - Crowdfunding'!H328="successful","successful","")</f>
        <v/>
      </c>
      <c r="B335" s="31" t="str">
        <f>IF(A335="","",'Raw Data - Crowdfunding'!I328)</f>
        <v/>
      </c>
      <c r="D335" t="str">
        <f>IF('Raw Data - Crowdfunding'!$H328="failed","failed","")</f>
        <v>failed</v>
      </c>
      <c r="E335" s="31">
        <f>IF(D335="","",'Raw Data - Crowdfunding'!$I328)</f>
        <v>128</v>
      </c>
    </row>
    <row r="336" spans="1:5" x14ac:dyDescent="0.2">
      <c r="A336" t="str">
        <f>IF('Raw Data - Crowdfunding'!H329="successful","successful","")</f>
        <v/>
      </c>
      <c r="B336" s="31" t="str">
        <f>IF(A336="","",'Raw Data - Crowdfunding'!I329)</f>
        <v/>
      </c>
      <c r="D336" t="str">
        <f>IF('Raw Data - Crowdfunding'!$H329="failed","failed","")</f>
        <v>failed</v>
      </c>
      <c r="E336" s="31">
        <f>IF(D336="","",'Raw Data - Crowdfunding'!$I329)</f>
        <v>33</v>
      </c>
    </row>
    <row r="337" spans="1:5" x14ac:dyDescent="0.2">
      <c r="A337" t="str">
        <f>IF('Raw Data - Crowdfunding'!H330="successful","successful","")</f>
        <v>successful</v>
      </c>
      <c r="B337" s="31">
        <f>IF(A337="","",'Raw Data - Crowdfunding'!I330)</f>
        <v>2441</v>
      </c>
      <c r="D337" t="str">
        <f>IF('Raw Data - Crowdfunding'!$H330="failed","failed","")</f>
        <v/>
      </c>
      <c r="E337" s="31" t="str">
        <f>IF(D337="","",'Raw Data - Crowdfunding'!$I330)</f>
        <v/>
      </c>
    </row>
    <row r="338" spans="1:5" x14ac:dyDescent="0.2">
      <c r="A338" t="str">
        <f>IF('Raw Data - Crowdfunding'!H331="successful","successful","")</f>
        <v/>
      </c>
      <c r="B338" s="31" t="str">
        <f>IF(A338="","",'Raw Data - Crowdfunding'!I331)</f>
        <v/>
      </c>
      <c r="D338" t="str">
        <f>IF('Raw Data - Crowdfunding'!$H331="failed","failed","")</f>
        <v/>
      </c>
      <c r="E338" s="31" t="str">
        <f>IF(D338="","",'Raw Data - Crowdfunding'!$I331)</f>
        <v/>
      </c>
    </row>
    <row r="339" spans="1:5" x14ac:dyDescent="0.2">
      <c r="A339" t="str">
        <f>IF('Raw Data - Crowdfunding'!H332="successful","successful","")</f>
        <v>successful</v>
      </c>
      <c r="B339" s="31">
        <f>IF(A339="","",'Raw Data - Crowdfunding'!I332)</f>
        <v>1385</v>
      </c>
      <c r="D339" t="str">
        <f>IF('Raw Data - Crowdfunding'!$H332="failed","failed","")</f>
        <v/>
      </c>
      <c r="E339" s="31" t="str">
        <f>IF(D339="","",'Raw Data - Crowdfunding'!$I332)</f>
        <v/>
      </c>
    </row>
    <row r="340" spans="1:5" x14ac:dyDescent="0.2">
      <c r="A340" t="str">
        <f>IF('Raw Data - Crowdfunding'!H333="successful","successful","")</f>
        <v>successful</v>
      </c>
      <c r="B340" s="31">
        <f>IF(A340="","",'Raw Data - Crowdfunding'!I333)</f>
        <v>190</v>
      </c>
      <c r="D340" t="str">
        <f>IF('Raw Data - Crowdfunding'!$H333="failed","failed","")</f>
        <v/>
      </c>
      <c r="E340" s="31" t="str">
        <f>IF(D340="","",'Raw Data - Crowdfunding'!$I333)</f>
        <v/>
      </c>
    </row>
    <row r="341" spans="1:5" x14ac:dyDescent="0.2">
      <c r="A341" t="str">
        <f>IF('Raw Data - Crowdfunding'!H334="successful","successful","")</f>
        <v>successful</v>
      </c>
      <c r="B341" s="31">
        <f>IF(A341="","",'Raw Data - Crowdfunding'!I334)</f>
        <v>470</v>
      </c>
      <c r="D341" t="str">
        <f>IF('Raw Data - Crowdfunding'!$H334="failed","failed","")</f>
        <v/>
      </c>
      <c r="E341" s="31" t="str">
        <f>IF(D341="","",'Raw Data - Crowdfunding'!$I334)</f>
        <v/>
      </c>
    </row>
    <row r="342" spans="1:5" x14ac:dyDescent="0.2">
      <c r="A342" t="str">
        <f>IF('Raw Data - Crowdfunding'!H335="successful","successful","")</f>
        <v>successful</v>
      </c>
      <c r="B342" s="31">
        <f>IF(A342="","",'Raw Data - Crowdfunding'!I335)</f>
        <v>253</v>
      </c>
      <c r="D342" t="str">
        <f>IF('Raw Data - Crowdfunding'!$H335="failed","failed","")</f>
        <v/>
      </c>
      <c r="E342" s="31" t="str">
        <f>IF(D342="","",'Raw Data - Crowdfunding'!$I335)</f>
        <v/>
      </c>
    </row>
    <row r="343" spans="1:5" x14ac:dyDescent="0.2">
      <c r="A343" t="str">
        <f>IF('Raw Data - Crowdfunding'!H336="successful","successful","")</f>
        <v>successful</v>
      </c>
      <c r="B343" s="31">
        <f>IF(A343="","",'Raw Data - Crowdfunding'!I336)</f>
        <v>1113</v>
      </c>
      <c r="D343" t="str">
        <f>IF('Raw Data - Crowdfunding'!$H336="failed","failed","")</f>
        <v/>
      </c>
      <c r="E343" s="31" t="str">
        <f>IF(D343="","",'Raw Data - Crowdfunding'!$I336)</f>
        <v/>
      </c>
    </row>
    <row r="344" spans="1:5" x14ac:dyDescent="0.2">
      <c r="A344" t="str">
        <f>IF('Raw Data - Crowdfunding'!H337="successful","successful","")</f>
        <v>successful</v>
      </c>
      <c r="B344" s="31">
        <f>IF(A344="","",'Raw Data - Crowdfunding'!I337)</f>
        <v>2283</v>
      </c>
      <c r="D344" t="str">
        <f>IF('Raw Data - Crowdfunding'!$H337="failed","failed","")</f>
        <v/>
      </c>
      <c r="E344" s="31" t="str">
        <f>IF(D344="","",'Raw Data - Crowdfunding'!$I337)</f>
        <v/>
      </c>
    </row>
    <row r="345" spans="1:5" x14ac:dyDescent="0.2">
      <c r="A345" t="str">
        <f>IF('Raw Data - Crowdfunding'!H338="successful","successful","")</f>
        <v/>
      </c>
      <c r="B345" s="31" t="str">
        <f>IF(A345="","",'Raw Data - Crowdfunding'!I338)</f>
        <v/>
      </c>
      <c r="D345" t="str">
        <f>IF('Raw Data - Crowdfunding'!$H338="failed","failed","")</f>
        <v>failed</v>
      </c>
      <c r="E345" s="31">
        <f>IF(D345="","",'Raw Data - Crowdfunding'!$I338)</f>
        <v>1072</v>
      </c>
    </row>
    <row r="346" spans="1:5" x14ac:dyDescent="0.2">
      <c r="A346" t="str">
        <f>IF('Raw Data - Crowdfunding'!H339="successful","successful","")</f>
        <v>successful</v>
      </c>
      <c r="B346" s="31">
        <f>IF(A346="","",'Raw Data - Crowdfunding'!I339)</f>
        <v>1095</v>
      </c>
      <c r="D346" t="str">
        <f>IF('Raw Data - Crowdfunding'!$H339="failed","failed","")</f>
        <v/>
      </c>
      <c r="E346" s="31" t="str">
        <f>IF(D346="","",'Raw Data - Crowdfunding'!$I339)</f>
        <v/>
      </c>
    </row>
    <row r="347" spans="1:5" x14ac:dyDescent="0.2">
      <c r="A347" t="str">
        <f>IF('Raw Data - Crowdfunding'!H340="successful","successful","")</f>
        <v>successful</v>
      </c>
      <c r="B347" s="31">
        <f>IF(A347="","",'Raw Data - Crowdfunding'!I340)</f>
        <v>1690</v>
      </c>
      <c r="D347" t="str">
        <f>IF('Raw Data - Crowdfunding'!$H340="failed","failed","")</f>
        <v/>
      </c>
      <c r="E347" s="31" t="str">
        <f>IF(D347="","",'Raw Data - Crowdfunding'!$I340)</f>
        <v/>
      </c>
    </row>
    <row r="348" spans="1:5" x14ac:dyDescent="0.2">
      <c r="A348" t="str">
        <f>IF('Raw Data - Crowdfunding'!H341="successful","successful","")</f>
        <v/>
      </c>
      <c r="B348" s="31" t="str">
        <f>IF(A348="","",'Raw Data - Crowdfunding'!I341)</f>
        <v/>
      </c>
      <c r="D348" t="str">
        <f>IF('Raw Data - Crowdfunding'!$H341="failed","failed","")</f>
        <v/>
      </c>
      <c r="E348" s="31" t="str">
        <f>IF(D348="","",'Raw Data - Crowdfunding'!$I341)</f>
        <v/>
      </c>
    </row>
    <row r="349" spans="1:5" x14ac:dyDescent="0.2">
      <c r="A349" t="str">
        <f>IF('Raw Data - Crowdfunding'!H342="successful","successful","")</f>
        <v/>
      </c>
      <c r="B349" s="31" t="str">
        <f>IF(A349="","",'Raw Data - Crowdfunding'!I342)</f>
        <v/>
      </c>
      <c r="D349" t="str">
        <f>IF('Raw Data - Crowdfunding'!$H342="failed","failed","")</f>
        <v>failed</v>
      </c>
      <c r="E349" s="31">
        <f>IF(D349="","",'Raw Data - Crowdfunding'!$I342)</f>
        <v>393</v>
      </c>
    </row>
    <row r="350" spans="1:5" x14ac:dyDescent="0.2">
      <c r="A350" t="str">
        <f>IF('Raw Data - Crowdfunding'!H343="successful","successful","")</f>
        <v/>
      </c>
      <c r="B350" s="31" t="str">
        <f>IF(A350="","",'Raw Data - Crowdfunding'!I343)</f>
        <v/>
      </c>
      <c r="D350" t="str">
        <f>IF('Raw Data - Crowdfunding'!$H343="failed","failed","")</f>
        <v>failed</v>
      </c>
      <c r="E350" s="31">
        <f>IF(D350="","",'Raw Data - Crowdfunding'!$I343)</f>
        <v>1257</v>
      </c>
    </row>
    <row r="351" spans="1:5" x14ac:dyDescent="0.2">
      <c r="A351" t="str">
        <f>IF('Raw Data - Crowdfunding'!H344="successful","successful","")</f>
        <v/>
      </c>
      <c r="B351" s="31" t="str">
        <f>IF(A351="","",'Raw Data - Crowdfunding'!I344)</f>
        <v/>
      </c>
      <c r="D351" t="str">
        <f>IF('Raw Data - Crowdfunding'!$H344="failed","failed","")</f>
        <v>failed</v>
      </c>
      <c r="E351" s="31">
        <f>IF(D351="","",'Raw Data - Crowdfunding'!$I344)</f>
        <v>328</v>
      </c>
    </row>
    <row r="352" spans="1:5" x14ac:dyDescent="0.2">
      <c r="A352" t="str">
        <f>IF('Raw Data - Crowdfunding'!H345="successful","successful","")</f>
        <v/>
      </c>
      <c r="B352" s="31" t="str">
        <f>IF(A352="","",'Raw Data - Crowdfunding'!I345)</f>
        <v/>
      </c>
      <c r="D352" t="str">
        <f>IF('Raw Data - Crowdfunding'!$H345="failed","failed","")</f>
        <v>failed</v>
      </c>
      <c r="E352" s="31">
        <f>IF(D352="","",'Raw Data - Crowdfunding'!$I345)</f>
        <v>147</v>
      </c>
    </row>
    <row r="353" spans="1:5" x14ac:dyDescent="0.2">
      <c r="A353" t="str">
        <f>IF('Raw Data - Crowdfunding'!H346="successful","successful","")</f>
        <v/>
      </c>
      <c r="B353" s="31" t="str">
        <f>IF(A353="","",'Raw Data - Crowdfunding'!I346)</f>
        <v/>
      </c>
      <c r="D353" t="str">
        <f>IF('Raw Data - Crowdfunding'!$H346="failed","failed","")</f>
        <v>failed</v>
      </c>
      <c r="E353" s="31">
        <f>IF(D353="","",'Raw Data - Crowdfunding'!$I346)</f>
        <v>830</v>
      </c>
    </row>
    <row r="354" spans="1:5" x14ac:dyDescent="0.2">
      <c r="A354" t="str">
        <f>IF('Raw Data - Crowdfunding'!H347="successful","successful","")</f>
        <v/>
      </c>
      <c r="B354" s="31" t="str">
        <f>IF(A354="","",'Raw Data - Crowdfunding'!I347)</f>
        <v/>
      </c>
      <c r="D354" t="str">
        <f>IF('Raw Data - Crowdfunding'!$H347="failed","failed","")</f>
        <v>failed</v>
      </c>
      <c r="E354" s="31">
        <f>IF(D354="","",'Raw Data - Crowdfunding'!$I347)</f>
        <v>331</v>
      </c>
    </row>
    <row r="355" spans="1:5" x14ac:dyDescent="0.2">
      <c r="A355" t="str">
        <f>IF('Raw Data - Crowdfunding'!H348="successful","successful","")</f>
        <v/>
      </c>
      <c r="B355" s="31" t="str">
        <f>IF(A355="","",'Raw Data - Crowdfunding'!I348)</f>
        <v/>
      </c>
      <c r="D355" t="str">
        <f>IF('Raw Data - Crowdfunding'!$H348="failed","failed","")</f>
        <v>failed</v>
      </c>
      <c r="E355" s="31">
        <f>IF(D355="","",'Raw Data - Crowdfunding'!$I348)</f>
        <v>25</v>
      </c>
    </row>
    <row r="356" spans="1:5" x14ac:dyDescent="0.2">
      <c r="A356" t="str">
        <f>IF('Raw Data - Crowdfunding'!H349="successful","successful","")</f>
        <v>successful</v>
      </c>
      <c r="B356" s="31">
        <f>IF(A356="","",'Raw Data - Crowdfunding'!I349)</f>
        <v>191</v>
      </c>
      <c r="D356" t="str">
        <f>IF('Raw Data - Crowdfunding'!$H349="failed","failed","")</f>
        <v/>
      </c>
      <c r="E356" s="31" t="str">
        <f>IF(D356="","",'Raw Data - Crowdfunding'!$I349)</f>
        <v/>
      </c>
    </row>
    <row r="357" spans="1:5" x14ac:dyDescent="0.2">
      <c r="A357" t="str">
        <f>IF('Raw Data - Crowdfunding'!H350="successful","successful","")</f>
        <v/>
      </c>
      <c r="B357" s="31" t="str">
        <f>IF(A357="","",'Raw Data - Crowdfunding'!I350)</f>
        <v/>
      </c>
      <c r="D357" t="str">
        <f>IF('Raw Data - Crowdfunding'!$H350="failed","failed","")</f>
        <v>failed</v>
      </c>
      <c r="E357" s="31">
        <f>IF(D357="","",'Raw Data - Crowdfunding'!$I350)</f>
        <v>3483</v>
      </c>
    </row>
    <row r="358" spans="1:5" x14ac:dyDescent="0.2">
      <c r="A358" t="str">
        <f>IF('Raw Data - Crowdfunding'!H351="successful","successful","")</f>
        <v/>
      </c>
      <c r="B358" s="31" t="str">
        <f>IF(A358="","",'Raw Data - Crowdfunding'!I351)</f>
        <v/>
      </c>
      <c r="D358" t="str">
        <f>IF('Raw Data - Crowdfunding'!$H351="failed","failed","")</f>
        <v>failed</v>
      </c>
      <c r="E358" s="31">
        <f>IF(D358="","",'Raw Data - Crowdfunding'!$I351)</f>
        <v>923</v>
      </c>
    </row>
    <row r="359" spans="1:5" x14ac:dyDescent="0.2">
      <c r="A359" t="str">
        <f>IF('Raw Data - Crowdfunding'!H352="successful","successful","")</f>
        <v/>
      </c>
      <c r="B359" s="31" t="str">
        <f>IF(A359="","",'Raw Data - Crowdfunding'!I352)</f>
        <v/>
      </c>
      <c r="D359" t="str">
        <f>IF('Raw Data - Crowdfunding'!$H352="failed","failed","")</f>
        <v>failed</v>
      </c>
      <c r="E359" s="31">
        <f>IF(D359="","",'Raw Data - Crowdfunding'!$I352)</f>
        <v>1</v>
      </c>
    </row>
    <row r="360" spans="1:5" x14ac:dyDescent="0.2">
      <c r="A360" t="str">
        <f>IF('Raw Data - Crowdfunding'!H353="successful","successful","")</f>
        <v>successful</v>
      </c>
      <c r="B360" s="31">
        <f>IF(A360="","",'Raw Data - Crowdfunding'!I353)</f>
        <v>2013</v>
      </c>
      <c r="D360" t="str">
        <f>IF('Raw Data - Crowdfunding'!$H353="failed","failed","")</f>
        <v/>
      </c>
      <c r="E360" s="31" t="str">
        <f>IF(D360="","",'Raw Data - Crowdfunding'!$I353)</f>
        <v/>
      </c>
    </row>
    <row r="361" spans="1:5" x14ac:dyDescent="0.2">
      <c r="A361" t="str">
        <f>IF('Raw Data - Crowdfunding'!H354="successful","successful","")</f>
        <v/>
      </c>
      <c r="B361" s="31" t="str">
        <f>IF(A361="","",'Raw Data - Crowdfunding'!I354)</f>
        <v/>
      </c>
      <c r="D361" t="str">
        <f>IF('Raw Data - Crowdfunding'!$H354="failed","failed","")</f>
        <v>failed</v>
      </c>
      <c r="E361" s="31">
        <f>IF(D361="","",'Raw Data - Crowdfunding'!$I354)</f>
        <v>33</v>
      </c>
    </row>
    <row r="362" spans="1:5" x14ac:dyDescent="0.2">
      <c r="A362" t="str">
        <f>IF('Raw Data - Crowdfunding'!H355="successful","successful","")</f>
        <v>successful</v>
      </c>
      <c r="B362" s="31">
        <f>IF(A362="","",'Raw Data - Crowdfunding'!I355)</f>
        <v>1703</v>
      </c>
      <c r="D362" t="str">
        <f>IF('Raw Data - Crowdfunding'!$H355="failed","failed","")</f>
        <v/>
      </c>
      <c r="E362" s="31" t="str">
        <f>IF(D362="","",'Raw Data - Crowdfunding'!$I355)</f>
        <v/>
      </c>
    </row>
    <row r="363" spans="1:5" x14ac:dyDescent="0.2">
      <c r="A363" t="str">
        <f>IF('Raw Data - Crowdfunding'!H356="successful","successful","")</f>
        <v>successful</v>
      </c>
      <c r="B363" s="31">
        <f>IF(A363="","",'Raw Data - Crowdfunding'!I356)</f>
        <v>80</v>
      </c>
      <c r="D363" t="str">
        <f>IF('Raw Data - Crowdfunding'!$H356="failed","failed","")</f>
        <v/>
      </c>
      <c r="E363" s="31" t="str">
        <f>IF(D363="","",'Raw Data - Crowdfunding'!$I356)</f>
        <v/>
      </c>
    </row>
    <row r="364" spans="1:5" x14ac:dyDescent="0.2">
      <c r="A364" t="str">
        <f>IF('Raw Data - Crowdfunding'!H357="successful","successful","")</f>
        <v/>
      </c>
      <c r="B364" s="31" t="str">
        <f>IF(A364="","",'Raw Data - Crowdfunding'!I357)</f>
        <v/>
      </c>
      <c r="D364" t="str">
        <f>IF('Raw Data - Crowdfunding'!$H357="failed","failed","")</f>
        <v/>
      </c>
      <c r="E364" s="31" t="str">
        <f>IF(D364="","",'Raw Data - Crowdfunding'!$I357)</f>
        <v/>
      </c>
    </row>
    <row r="365" spans="1:5" x14ac:dyDescent="0.2">
      <c r="A365" t="str">
        <f>IF('Raw Data - Crowdfunding'!H358="successful","successful","")</f>
        <v/>
      </c>
      <c r="B365" s="31" t="str">
        <f>IF(A365="","",'Raw Data - Crowdfunding'!I358)</f>
        <v/>
      </c>
      <c r="D365" t="str">
        <f>IF('Raw Data - Crowdfunding'!$H358="failed","failed","")</f>
        <v>failed</v>
      </c>
      <c r="E365" s="31">
        <f>IF(D365="","",'Raw Data - Crowdfunding'!$I358)</f>
        <v>40</v>
      </c>
    </row>
    <row r="366" spans="1:5" x14ac:dyDescent="0.2">
      <c r="A366" t="str">
        <f>IF('Raw Data - Crowdfunding'!H359="successful","successful","")</f>
        <v>successful</v>
      </c>
      <c r="B366" s="31">
        <f>IF(A366="","",'Raw Data - Crowdfunding'!I359)</f>
        <v>41</v>
      </c>
      <c r="D366" t="str">
        <f>IF('Raw Data - Crowdfunding'!$H359="failed","failed","")</f>
        <v/>
      </c>
      <c r="E366" s="31" t="str">
        <f>IF(D366="","",'Raw Data - Crowdfunding'!$I359)</f>
        <v/>
      </c>
    </row>
    <row r="367" spans="1:5" x14ac:dyDescent="0.2">
      <c r="A367" t="str">
        <f>IF('Raw Data - Crowdfunding'!H360="successful","successful","")</f>
        <v/>
      </c>
      <c r="B367" s="31" t="str">
        <f>IF(A367="","",'Raw Data - Crowdfunding'!I360)</f>
        <v/>
      </c>
      <c r="D367" t="str">
        <f>IF('Raw Data - Crowdfunding'!$H360="failed","failed","")</f>
        <v>failed</v>
      </c>
      <c r="E367" s="31">
        <f>IF(D367="","",'Raw Data - Crowdfunding'!$I360)</f>
        <v>23</v>
      </c>
    </row>
    <row r="368" spans="1:5" x14ac:dyDescent="0.2">
      <c r="A368" t="str">
        <f>IF('Raw Data - Crowdfunding'!H361="successful","successful","")</f>
        <v>successful</v>
      </c>
      <c r="B368" s="31">
        <f>IF(A368="","",'Raw Data - Crowdfunding'!I361)</f>
        <v>187</v>
      </c>
      <c r="D368" t="str">
        <f>IF('Raw Data - Crowdfunding'!$H361="failed","failed","")</f>
        <v/>
      </c>
      <c r="E368" s="31" t="str">
        <f>IF(D368="","",'Raw Data - Crowdfunding'!$I361)</f>
        <v/>
      </c>
    </row>
    <row r="369" spans="1:5" x14ac:dyDescent="0.2">
      <c r="A369" t="str">
        <f>IF('Raw Data - Crowdfunding'!H362="successful","successful","")</f>
        <v>successful</v>
      </c>
      <c r="B369" s="31">
        <f>IF(A369="","",'Raw Data - Crowdfunding'!I362)</f>
        <v>2875</v>
      </c>
      <c r="D369" t="str">
        <f>IF('Raw Data - Crowdfunding'!$H362="failed","failed","")</f>
        <v/>
      </c>
      <c r="E369" s="31" t="str">
        <f>IF(D369="","",'Raw Data - Crowdfunding'!$I362)</f>
        <v/>
      </c>
    </row>
    <row r="370" spans="1:5" x14ac:dyDescent="0.2">
      <c r="A370" t="str">
        <f>IF('Raw Data - Crowdfunding'!H363="successful","successful","")</f>
        <v>successful</v>
      </c>
      <c r="B370" s="31">
        <f>IF(A370="","",'Raw Data - Crowdfunding'!I363)</f>
        <v>88</v>
      </c>
      <c r="D370" t="str">
        <f>IF('Raw Data - Crowdfunding'!$H363="failed","failed","")</f>
        <v/>
      </c>
      <c r="E370" s="31" t="str">
        <f>IF(D370="","",'Raw Data - Crowdfunding'!$I363)</f>
        <v/>
      </c>
    </row>
    <row r="371" spans="1:5" x14ac:dyDescent="0.2">
      <c r="A371" t="str">
        <f>IF('Raw Data - Crowdfunding'!H364="successful","successful","")</f>
        <v>successful</v>
      </c>
      <c r="B371" s="31">
        <f>IF(A371="","",'Raw Data - Crowdfunding'!I364)</f>
        <v>191</v>
      </c>
      <c r="D371" t="str">
        <f>IF('Raw Data - Crowdfunding'!$H364="failed","failed","")</f>
        <v/>
      </c>
      <c r="E371" s="31" t="str">
        <f>IF(D371="","",'Raw Data - Crowdfunding'!$I364)</f>
        <v/>
      </c>
    </row>
    <row r="372" spans="1:5" x14ac:dyDescent="0.2">
      <c r="A372" t="str">
        <f>IF('Raw Data - Crowdfunding'!H365="successful","successful","")</f>
        <v>successful</v>
      </c>
      <c r="B372" s="31">
        <f>IF(A372="","",'Raw Data - Crowdfunding'!I365)</f>
        <v>139</v>
      </c>
      <c r="D372" t="str">
        <f>IF('Raw Data - Crowdfunding'!$H365="failed","failed","")</f>
        <v/>
      </c>
      <c r="E372" s="31" t="str">
        <f>IF(D372="","",'Raw Data - Crowdfunding'!$I365)</f>
        <v/>
      </c>
    </row>
    <row r="373" spans="1:5" x14ac:dyDescent="0.2">
      <c r="A373" t="str">
        <f>IF('Raw Data - Crowdfunding'!H366="successful","successful","")</f>
        <v>successful</v>
      </c>
      <c r="B373" s="31">
        <f>IF(A373="","",'Raw Data - Crowdfunding'!I366)</f>
        <v>186</v>
      </c>
      <c r="D373" t="str">
        <f>IF('Raw Data - Crowdfunding'!$H366="failed","failed","")</f>
        <v/>
      </c>
      <c r="E373" s="31" t="str">
        <f>IF(D373="","",'Raw Data - Crowdfunding'!$I366)</f>
        <v/>
      </c>
    </row>
    <row r="374" spans="1:5" x14ac:dyDescent="0.2">
      <c r="A374" t="str">
        <f>IF('Raw Data - Crowdfunding'!H367="successful","successful","")</f>
        <v>successful</v>
      </c>
      <c r="B374" s="31">
        <f>IF(A374="","",'Raw Data - Crowdfunding'!I367)</f>
        <v>112</v>
      </c>
      <c r="D374" t="str">
        <f>IF('Raw Data - Crowdfunding'!$H367="failed","failed","")</f>
        <v/>
      </c>
      <c r="E374" s="31" t="str">
        <f>IF(D374="","",'Raw Data - Crowdfunding'!$I367)</f>
        <v/>
      </c>
    </row>
    <row r="375" spans="1:5" x14ac:dyDescent="0.2">
      <c r="A375" t="str">
        <f>IF('Raw Data - Crowdfunding'!H368="successful","successful","")</f>
        <v>successful</v>
      </c>
      <c r="B375" s="31">
        <f>IF(A375="","",'Raw Data - Crowdfunding'!I368)</f>
        <v>101</v>
      </c>
      <c r="D375" t="str">
        <f>IF('Raw Data - Crowdfunding'!$H368="failed","failed","")</f>
        <v/>
      </c>
      <c r="E375" s="31" t="str">
        <f>IF(D375="","",'Raw Data - Crowdfunding'!$I368)</f>
        <v/>
      </c>
    </row>
    <row r="376" spans="1:5" x14ac:dyDescent="0.2">
      <c r="A376" t="str">
        <f>IF('Raw Data - Crowdfunding'!H369="successful","successful","")</f>
        <v/>
      </c>
      <c r="B376" s="31" t="str">
        <f>IF(A376="","",'Raw Data - Crowdfunding'!I369)</f>
        <v/>
      </c>
      <c r="D376" t="str">
        <f>IF('Raw Data - Crowdfunding'!$H369="failed","failed","")</f>
        <v>failed</v>
      </c>
      <c r="E376" s="31">
        <f>IF(D376="","",'Raw Data - Crowdfunding'!$I369)</f>
        <v>75</v>
      </c>
    </row>
    <row r="377" spans="1:5" x14ac:dyDescent="0.2">
      <c r="A377" t="str">
        <f>IF('Raw Data - Crowdfunding'!H370="successful","successful","")</f>
        <v>successful</v>
      </c>
      <c r="B377" s="31">
        <f>IF(A377="","",'Raw Data - Crowdfunding'!I370)</f>
        <v>206</v>
      </c>
      <c r="D377" t="str">
        <f>IF('Raw Data - Crowdfunding'!$H370="failed","failed","")</f>
        <v/>
      </c>
      <c r="E377" s="31" t="str">
        <f>IF(D377="","",'Raw Data - Crowdfunding'!$I370)</f>
        <v/>
      </c>
    </row>
    <row r="378" spans="1:5" x14ac:dyDescent="0.2">
      <c r="A378" t="str">
        <f>IF('Raw Data - Crowdfunding'!H371="successful","successful","")</f>
        <v>successful</v>
      </c>
      <c r="B378" s="31">
        <f>IF(A378="","",'Raw Data - Crowdfunding'!I371)</f>
        <v>154</v>
      </c>
      <c r="D378" t="str">
        <f>IF('Raw Data - Crowdfunding'!$H371="failed","failed","")</f>
        <v/>
      </c>
      <c r="E378" s="31" t="str">
        <f>IF(D378="","",'Raw Data - Crowdfunding'!$I371)</f>
        <v/>
      </c>
    </row>
    <row r="379" spans="1:5" x14ac:dyDescent="0.2">
      <c r="A379" t="str">
        <f>IF('Raw Data - Crowdfunding'!H372="successful","successful","")</f>
        <v>successful</v>
      </c>
      <c r="B379" s="31">
        <f>IF(A379="","",'Raw Data - Crowdfunding'!I372)</f>
        <v>5966</v>
      </c>
      <c r="D379" t="str">
        <f>IF('Raw Data - Crowdfunding'!$H372="failed","failed","")</f>
        <v/>
      </c>
      <c r="E379" s="31" t="str">
        <f>IF(D379="","",'Raw Data - Crowdfunding'!$I372)</f>
        <v/>
      </c>
    </row>
    <row r="380" spans="1:5" x14ac:dyDescent="0.2">
      <c r="A380" t="str">
        <f>IF('Raw Data - Crowdfunding'!H373="successful","successful","")</f>
        <v/>
      </c>
      <c r="B380" s="31" t="str">
        <f>IF(A380="","",'Raw Data - Crowdfunding'!I373)</f>
        <v/>
      </c>
      <c r="D380" t="str">
        <f>IF('Raw Data - Crowdfunding'!$H373="failed","failed","")</f>
        <v>failed</v>
      </c>
      <c r="E380" s="31">
        <f>IF(D380="","",'Raw Data - Crowdfunding'!$I373)</f>
        <v>2176</v>
      </c>
    </row>
    <row r="381" spans="1:5" x14ac:dyDescent="0.2">
      <c r="A381" t="str">
        <f>IF('Raw Data - Crowdfunding'!H374="successful","successful","")</f>
        <v>successful</v>
      </c>
      <c r="B381" s="31">
        <f>IF(A381="","",'Raw Data - Crowdfunding'!I374)</f>
        <v>169</v>
      </c>
      <c r="D381" t="str">
        <f>IF('Raw Data - Crowdfunding'!$H374="failed","failed","")</f>
        <v/>
      </c>
      <c r="E381" s="31" t="str">
        <f>IF(D381="","",'Raw Data - Crowdfunding'!$I374)</f>
        <v/>
      </c>
    </row>
    <row r="382" spans="1:5" x14ac:dyDescent="0.2">
      <c r="A382" t="str">
        <f>IF('Raw Data - Crowdfunding'!H375="successful","successful","")</f>
        <v>successful</v>
      </c>
      <c r="B382" s="31">
        <f>IF(A382="","",'Raw Data - Crowdfunding'!I375)</f>
        <v>2106</v>
      </c>
      <c r="D382" t="str">
        <f>IF('Raw Data - Crowdfunding'!$H375="failed","failed","")</f>
        <v/>
      </c>
      <c r="E382" s="31" t="str">
        <f>IF(D382="","",'Raw Data - Crowdfunding'!$I375)</f>
        <v/>
      </c>
    </row>
    <row r="383" spans="1:5" x14ac:dyDescent="0.2">
      <c r="A383" t="str">
        <f>IF('Raw Data - Crowdfunding'!H376="successful","successful","")</f>
        <v/>
      </c>
      <c r="B383" s="31" t="str">
        <f>IF(A383="","",'Raw Data - Crowdfunding'!I376)</f>
        <v/>
      </c>
      <c r="D383" t="str">
        <f>IF('Raw Data - Crowdfunding'!$H376="failed","failed","")</f>
        <v>failed</v>
      </c>
      <c r="E383" s="31">
        <f>IF(D383="","",'Raw Data - Crowdfunding'!$I376)</f>
        <v>441</v>
      </c>
    </row>
    <row r="384" spans="1:5" x14ac:dyDescent="0.2">
      <c r="A384" t="str">
        <f>IF('Raw Data - Crowdfunding'!H377="successful","successful","")</f>
        <v/>
      </c>
      <c r="B384" s="31" t="str">
        <f>IF(A384="","",'Raw Data - Crowdfunding'!I377)</f>
        <v/>
      </c>
      <c r="D384" t="str">
        <f>IF('Raw Data - Crowdfunding'!$H377="failed","failed","")</f>
        <v>failed</v>
      </c>
      <c r="E384" s="31">
        <f>IF(D384="","",'Raw Data - Crowdfunding'!$I377)</f>
        <v>25</v>
      </c>
    </row>
    <row r="385" spans="1:5" x14ac:dyDescent="0.2">
      <c r="A385" t="str">
        <f>IF('Raw Data - Crowdfunding'!H378="successful","successful","")</f>
        <v>successful</v>
      </c>
      <c r="B385" s="31">
        <f>IF(A385="","",'Raw Data - Crowdfunding'!I378)</f>
        <v>131</v>
      </c>
      <c r="D385" t="str">
        <f>IF('Raw Data - Crowdfunding'!$H378="failed","failed","")</f>
        <v/>
      </c>
      <c r="E385" s="31" t="str">
        <f>IF(D385="","",'Raw Data - Crowdfunding'!$I378)</f>
        <v/>
      </c>
    </row>
    <row r="386" spans="1:5" x14ac:dyDescent="0.2">
      <c r="A386" t="str">
        <f>IF('Raw Data - Crowdfunding'!H379="successful","successful","")</f>
        <v/>
      </c>
      <c r="B386" s="31" t="str">
        <f>IF(A386="","",'Raw Data - Crowdfunding'!I379)</f>
        <v/>
      </c>
      <c r="D386" t="str">
        <f>IF('Raw Data - Crowdfunding'!$H379="failed","failed","")</f>
        <v>failed</v>
      </c>
      <c r="E386" s="31">
        <f>IF(D386="","",'Raw Data - Crowdfunding'!$I379)</f>
        <v>127</v>
      </c>
    </row>
    <row r="387" spans="1:5" x14ac:dyDescent="0.2">
      <c r="A387" t="str">
        <f>IF('Raw Data - Crowdfunding'!H380="successful","successful","")</f>
        <v/>
      </c>
      <c r="B387" s="31" t="str">
        <f>IF(A387="","",'Raw Data - Crowdfunding'!I380)</f>
        <v/>
      </c>
      <c r="D387" t="str">
        <f>IF('Raw Data - Crowdfunding'!$H380="failed","failed","")</f>
        <v>failed</v>
      </c>
      <c r="E387" s="31">
        <f>IF(D387="","",'Raw Data - Crowdfunding'!$I380)</f>
        <v>355</v>
      </c>
    </row>
    <row r="388" spans="1:5" x14ac:dyDescent="0.2">
      <c r="A388" t="str">
        <f>IF('Raw Data - Crowdfunding'!H381="successful","successful","")</f>
        <v/>
      </c>
      <c r="B388" s="31" t="str">
        <f>IF(A388="","",'Raw Data - Crowdfunding'!I381)</f>
        <v/>
      </c>
      <c r="D388" t="str">
        <f>IF('Raw Data - Crowdfunding'!$H381="failed","failed","")</f>
        <v>failed</v>
      </c>
      <c r="E388" s="31">
        <f>IF(D388="","",'Raw Data - Crowdfunding'!$I381)</f>
        <v>44</v>
      </c>
    </row>
    <row r="389" spans="1:5" x14ac:dyDescent="0.2">
      <c r="A389" t="str">
        <f>IF('Raw Data - Crowdfunding'!H382="successful","successful","")</f>
        <v>successful</v>
      </c>
      <c r="B389" s="31">
        <f>IF(A389="","",'Raw Data - Crowdfunding'!I382)</f>
        <v>84</v>
      </c>
      <c r="D389" t="str">
        <f>IF('Raw Data - Crowdfunding'!$H382="failed","failed","")</f>
        <v/>
      </c>
      <c r="E389" s="31" t="str">
        <f>IF(D389="","",'Raw Data - Crowdfunding'!$I382)</f>
        <v/>
      </c>
    </row>
    <row r="390" spans="1:5" x14ac:dyDescent="0.2">
      <c r="A390" t="str">
        <f>IF('Raw Data - Crowdfunding'!H383="successful","successful","")</f>
        <v>successful</v>
      </c>
      <c r="B390" s="31">
        <f>IF(A390="","",'Raw Data - Crowdfunding'!I383)</f>
        <v>155</v>
      </c>
      <c r="D390" t="str">
        <f>IF('Raw Data - Crowdfunding'!$H383="failed","failed","")</f>
        <v/>
      </c>
      <c r="E390" s="31" t="str">
        <f>IF(D390="","",'Raw Data - Crowdfunding'!$I383)</f>
        <v/>
      </c>
    </row>
    <row r="391" spans="1:5" x14ac:dyDescent="0.2">
      <c r="A391" t="str">
        <f>IF('Raw Data - Crowdfunding'!H384="successful","successful","")</f>
        <v/>
      </c>
      <c r="B391" s="31" t="str">
        <f>IF(A391="","",'Raw Data - Crowdfunding'!I384)</f>
        <v/>
      </c>
      <c r="D391" t="str">
        <f>IF('Raw Data - Crowdfunding'!$H384="failed","failed","")</f>
        <v>failed</v>
      </c>
      <c r="E391" s="31">
        <f>IF(D391="","",'Raw Data - Crowdfunding'!$I384)</f>
        <v>67</v>
      </c>
    </row>
    <row r="392" spans="1:5" x14ac:dyDescent="0.2">
      <c r="A392" t="str">
        <f>IF('Raw Data - Crowdfunding'!H385="successful","successful","")</f>
        <v>successful</v>
      </c>
      <c r="B392" s="31">
        <f>IF(A392="","",'Raw Data - Crowdfunding'!I385)</f>
        <v>189</v>
      </c>
      <c r="D392" t="str">
        <f>IF('Raw Data - Crowdfunding'!$H385="failed","failed","")</f>
        <v/>
      </c>
      <c r="E392" s="31" t="str">
        <f>IF(D392="","",'Raw Data - Crowdfunding'!$I385)</f>
        <v/>
      </c>
    </row>
    <row r="393" spans="1:5" x14ac:dyDescent="0.2">
      <c r="A393" t="str">
        <f>IF('Raw Data - Crowdfunding'!H386="successful","successful","")</f>
        <v>successful</v>
      </c>
      <c r="B393" s="31">
        <f>IF(A393="","",'Raw Data - Crowdfunding'!I386)</f>
        <v>4799</v>
      </c>
      <c r="D393" t="str">
        <f>IF('Raw Data - Crowdfunding'!$H386="failed","failed","")</f>
        <v/>
      </c>
      <c r="E393" s="31" t="str">
        <f>IF(D393="","",'Raw Data - Crowdfunding'!$I386)</f>
        <v/>
      </c>
    </row>
    <row r="394" spans="1:5" x14ac:dyDescent="0.2">
      <c r="A394" t="str">
        <f>IF('Raw Data - Crowdfunding'!H387="successful","successful","")</f>
        <v>successful</v>
      </c>
      <c r="B394" s="31">
        <f>IF(A394="","",'Raw Data - Crowdfunding'!I387)</f>
        <v>1137</v>
      </c>
      <c r="D394" t="str">
        <f>IF('Raw Data - Crowdfunding'!$H387="failed","failed","")</f>
        <v/>
      </c>
      <c r="E394" s="31" t="str">
        <f>IF(D394="","",'Raw Data - Crowdfunding'!$I387)</f>
        <v/>
      </c>
    </row>
    <row r="395" spans="1:5" x14ac:dyDescent="0.2">
      <c r="A395" t="str">
        <f>IF('Raw Data - Crowdfunding'!H388="successful","successful","")</f>
        <v/>
      </c>
      <c r="B395" s="31" t="str">
        <f>IF(A395="","",'Raw Data - Crowdfunding'!I388)</f>
        <v/>
      </c>
      <c r="D395" t="str">
        <f>IF('Raw Data - Crowdfunding'!$H388="failed","failed","")</f>
        <v>failed</v>
      </c>
      <c r="E395" s="31">
        <f>IF(D395="","",'Raw Data - Crowdfunding'!$I388)</f>
        <v>1068</v>
      </c>
    </row>
    <row r="396" spans="1:5" x14ac:dyDescent="0.2">
      <c r="A396" t="str">
        <f>IF('Raw Data - Crowdfunding'!H389="successful","successful","")</f>
        <v/>
      </c>
      <c r="B396" s="31" t="str">
        <f>IF(A396="","",'Raw Data - Crowdfunding'!I389)</f>
        <v/>
      </c>
      <c r="D396" t="str">
        <f>IF('Raw Data - Crowdfunding'!$H389="failed","failed","")</f>
        <v>failed</v>
      </c>
      <c r="E396" s="31">
        <f>IF(D396="","",'Raw Data - Crowdfunding'!$I389)</f>
        <v>424</v>
      </c>
    </row>
    <row r="397" spans="1:5" x14ac:dyDescent="0.2">
      <c r="A397" t="str">
        <f>IF('Raw Data - Crowdfunding'!H390="successful","successful","")</f>
        <v/>
      </c>
      <c r="B397" s="31" t="str">
        <f>IF(A397="","",'Raw Data - Crowdfunding'!I390)</f>
        <v/>
      </c>
      <c r="D397" t="str">
        <f>IF('Raw Data - Crowdfunding'!$H390="failed","failed","")</f>
        <v/>
      </c>
      <c r="E397" s="31" t="str">
        <f>IF(D397="","",'Raw Data - Crowdfunding'!$I390)</f>
        <v/>
      </c>
    </row>
    <row r="398" spans="1:5" x14ac:dyDescent="0.2">
      <c r="A398" t="str">
        <f>IF('Raw Data - Crowdfunding'!H391="successful","successful","")</f>
        <v>successful</v>
      </c>
      <c r="B398" s="31">
        <f>IF(A398="","",'Raw Data - Crowdfunding'!I391)</f>
        <v>1152</v>
      </c>
      <c r="D398" t="str">
        <f>IF('Raw Data - Crowdfunding'!$H391="failed","failed","")</f>
        <v/>
      </c>
      <c r="E398" s="31" t="str">
        <f>IF(D398="","",'Raw Data - Crowdfunding'!$I391)</f>
        <v/>
      </c>
    </row>
    <row r="399" spans="1:5" x14ac:dyDescent="0.2">
      <c r="A399" t="str">
        <f>IF('Raw Data - Crowdfunding'!H392="successful","successful","")</f>
        <v>successful</v>
      </c>
      <c r="B399" s="31">
        <f>IF(A399="","",'Raw Data - Crowdfunding'!I392)</f>
        <v>50</v>
      </c>
      <c r="D399" t="str">
        <f>IF('Raw Data - Crowdfunding'!$H392="failed","failed","")</f>
        <v/>
      </c>
      <c r="E399" s="31" t="str">
        <f>IF(D399="","",'Raw Data - Crowdfunding'!$I392)</f>
        <v/>
      </c>
    </row>
    <row r="400" spans="1:5" x14ac:dyDescent="0.2">
      <c r="A400" t="str">
        <f>IF('Raw Data - Crowdfunding'!H393="successful","successful","")</f>
        <v/>
      </c>
      <c r="B400" s="31" t="str">
        <f>IF(A400="","",'Raw Data - Crowdfunding'!I393)</f>
        <v/>
      </c>
      <c r="D400" t="str">
        <f>IF('Raw Data - Crowdfunding'!$H393="failed","failed","")</f>
        <v>failed</v>
      </c>
      <c r="E400" s="31">
        <f>IF(D400="","",'Raw Data - Crowdfunding'!$I393)</f>
        <v>151</v>
      </c>
    </row>
    <row r="401" spans="1:5" x14ac:dyDescent="0.2">
      <c r="A401" t="str">
        <f>IF('Raw Data - Crowdfunding'!H394="successful","successful","")</f>
        <v/>
      </c>
      <c r="B401" s="31" t="str">
        <f>IF(A401="","",'Raw Data - Crowdfunding'!I394)</f>
        <v/>
      </c>
      <c r="D401" t="str">
        <f>IF('Raw Data - Crowdfunding'!$H394="failed","failed","")</f>
        <v>failed</v>
      </c>
      <c r="E401" s="31">
        <f>IF(D401="","",'Raw Data - Crowdfunding'!$I394)</f>
        <v>1608</v>
      </c>
    </row>
    <row r="402" spans="1:5" x14ac:dyDescent="0.2">
      <c r="A402" t="str">
        <f>IF('Raw Data - Crowdfunding'!H395="successful","successful","")</f>
        <v>successful</v>
      </c>
      <c r="B402" s="31">
        <f>IF(A402="","",'Raw Data - Crowdfunding'!I395)</f>
        <v>3059</v>
      </c>
      <c r="D402" t="str">
        <f>IF('Raw Data - Crowdfunding'!$H395="failed","failed","")</f>
        <v/>
      </c>
      <c r="E402" s="31" t="str">
        <f>IF(D402="","",'Raw Data - Crowdfunding'!$I395)</f>
        <v/>
      </c>
    </row>
    <row r="403" spans="1:5" x14ac:dyDescent="0.2">
      <c r="A403" t="str">
        <f>IF('Raw Data - Crowdfunding'!H396="successful","successful","")</f>
        <v>successful</v>
      </c>
      <c r="B403" s="31">
        <f>IF(A403="","",'Raw Data - Crowdfunding'!I396)</f>
        <v>34</v>
      </c>
      <c r="D403" t="str">
        <f>IF('Raw Data - Crowdfunding'!$H396="failed","failed","")</f>
        <v/>
      </c>
      <c r="E403" s="31" t="str">
        <f>IF(D403="","",'Raw Data - Crowdfunding'!$I396)</f>
        <v/>
      </c>
    </row>
    <row r="404" spans="1:5" x14ac:dyDescent="0.2">
      <c r="A404" t="str">
        <f>IF('Raw Data - Crowdfunding'!H397="successful","successful","")</f>
        <v>successful</v>
      </c>
      <c r="B404" s="31">
        <f>IF(A404="","",'Raw Data - Crowdfunding'!I397)</f>
        <v>220</v>
      </c>
      <c r="D404" t="str">
        <f>IF('Raw Data - Crowdfunding'!$H397="failed","failed","")</f>
        <v/>
      </c>
      <c r="E404" s="31" t="str">
        <f>IF(D404="","",'Raw Data - Crowdfunding'!$I397)</f>
        <v/>
      </c>
    </row>
    <row r="405" spans="1:5" x14ac:dyDescent="0.2">
      <c r="A405" t="str">
        <f>IF('Raw Data - Crowdfunding'!H398="successful","successful","")</f>
        <v>successful</v>
      </c>
      <c r="B405" s="31">
        <f>IF(A405="","",'Raw Data - Crowdfunding'!I398)</f>
        <v>1604</v>
      </c>
      <c r="D405" t="str">
        <f>IF('Raw Data - Crowdfunding'!$H398="failed","failed","")</f>
        <v/>
      </c>
      <c r="E405" s="31" t="str">
        <f>IF(D405="","",'Raw Data - Crowdfunding'!$I398)</f>
        <v/>
      </c>
    </row>
    <row r="406" spans="1:5" x14ac:dyDescent="0.2">
      <c r="A406" t="str">
        <f>IF('Raw Data - Crowdfunding'!H399="successful","successful","")</f>
        <v>successful</v>
      </c>
      <c r="B406" s="31">
        <f>IF(A406="","",'Raw Data - Crowdfunding'!I399)</f>
        <v>454</v>
      </c>
      <c r="D406" t="str">
        <f>IF('Raw Data - Crowdfunding'!$H399="failed","failed","")</f>
        <v/>
      </c>
      <c r="E406" s="31" t="str">
        <f>IF(D406="","",'Raw Data - Crowdfunding'!$I399)</f>
        <v/>
      </c>
    </row>
    <row r="407" spans="1:5" x14ac:dyDescent="0.2">
      <c r="A407" t="str">
        <f>IF('Raw Data - Crowdfunding'!H400="successful","successful","")</f>
        <v>successful</v>
      </c>
      <c r="B407" s="31">
        <f>IF(A407="","",'Raw Data - Crowdfunding'!I400)</f>
        <v>123</v>
      </c>
      <c r="D407" t="str">
        <f>IF('Raw Data - Crowdfunding'!$H400="failed","failed","")</f>
        <v/>
      </c>
      <c r="E407" s="31" t="str">
        <f>IF(D407="","",'Raw Data - Crowdfunding'!$I400)</f>
        <v/>
      </c>
    </row>
    <row r="408" spans="1:5" x14ac:dyDescent="0.2">
      <c r="A408" t="str">
        <f>IF('Raw Data - Crowdfunding'!H401="successful","successful","")</f>
        <v/>
      </c>
      <c r="B408" s="31" t="str">
        <f>IF(A408="","",'Raw Data - Crowdfunding'!I401)</f>
        <v/>
      </c>
      <c r="D408" t="str">
        <f>IF('Raw Data - Crowdfunding'!$H401="failed","failed","")</f>
        <v>failed</v>
      </c>
      <c r="E408" s="31">
        <f>IF(D408="","",'Raw Data - Crowdfunding'!$I401)</f>
        <v>941</v>
      </c>
    </row>
    <row r="409" spans="1:5" x14ac:dyDescent="0.2">
      <c r="A409" t="str">
        <f>IF('Raw Data - Crowdfunding'!H402="successful","successful","")</f>
        <v/>
      </c>
      <c r="B409" s="31" t="str">
        <f>IF(A409="","",'Raw Data - Crowdfunding'!I402)</f>
        <v/>
      </c>
      <c r="D409" t="str">
        <f>IF('Raw Data - Crowdfunding'!$H402="failed","failed","")</f>
        <v>failed</v>
      </c>
      <c r="E409" s="31">
        <f>IF(D409="","",'Raw Data - Crowdfunding'!$I402)</f>
        <v>1</v>
      </c>
    </row>
    <row r="410" spans="1:5" x14ac:dyDescent="0.2">
      <c r="A410" t="str">
        <f>IF('Raw Data - Crowdfunding'!H403="successful","successful","")</f>
        <v>successful</v>
      </c>
      <c r="B410" s="31">
        <f>IF(A410="","",'Raw Data - Crowdfunding'!I403)</f>
        <v>299</v>
      </c>
      <c r="D410" t="str">
        <f>IF('Raw Data - Crowdfunding'!$H403="failed","failed","")</f>
        <v/>
      </c>
      <c r="E410" s="31" t="str">
        <f>IF(D410="","",'Raw Data - Crowdfunding'!$I403)</f>
        <v/>
      </c>
    </row>
    <row r="411" spans="1:5" x14ac:dyDescent="0.2">
      <c r="A411" t="str">
        <f>IF('Raw Data - Crowdfunding'!H404="successful","successful","")</f>
        <v/>
      </c>
      <c r="B411" s="31" t="str">
        <f>IF(A411="","",'Raw Data - Crowdfunding'!I404)</f>
        <v/>
      </c>
      <c r="D411" t="str">
        <f>IF('Raw Data - Crowdfunding'!$H404="failed","failed","")</f>
        <v>failed</v>
      </c>
      <c r="E411" s="31">
        <f>IF(D411="","",'Raw Data - Crowdfunding'!$I404)</f>
        <v>40</v>
      </c>
    </row>
    <row r="412" spans="1:5" x14ac:dyDescent="0.2">
      <c r="A412" t="str">
        <f>IF('Raw Data - Crowdfunding'!H405="successful","successful","")</f>
        <v/>
      </c>
      <c r="B412" s="31" t="str">
        <f>IF(A412="","",'Raw Data - Crowdfunding'!I405)</f>
        <v/>
      </c>
      <c r="D412" t="str">
        <f>IF('Raw Data - Crowdfunding'!$H405="failed","failed","")</f>
        <v>failed</v>
      </c>
      <c r="E412" s="31">
        <f>IF(D412="","",'Raw Data - Crowdfunding'!$I405)</f>
        <v>3015</v>
      </c>
    </row>
    <row r="413" spans="1:5" x14ac:dyDescent="0.2">
      <c r="A413" t="str">
        <f>IF('Raw Data - Crowdfunding'!H406="successful","successful","")</f>
        <v>successful</v>
      </c>
      <c r="B413" s="31">
        <f>IF(A413="","",'Raw Data - Crowdfunding'!I406)</f>
        <v>2237</v>
      </c>
      <c r="D413" t="str">
        <f>IF('Raw Data - Crowdfunding'!$H406="failed","failed","")</f>
        <v/>
      </c>
      <c r="E413" s="31" t="str">
        <f>IF(D413="","",'Raw Data - Crowdfunding'!$I406)</f>
        <v/>
      </c>
    </row>
    <row r="414" spans="1:5" x14ac:dyDescent="0.2">
      <c r="A414" t="str">
        <f>IF('Raw Data - Crowdfunding'!H407="successful","successful","")</f>
        <v/>
      </c>
      <c r="B414" s="31" t="str">
        <f>IF(A414="","",'Raw Data - Crowdfunding'!I407)</f>
        <v/>
      </c>
      <c r="D414" t="str">
        <f>IF('Raw Data - Crowdfunding'!$H407="failed","failed","")</f>
        <v>failed</v>
      </c>
      <c r="E414" s="31">
        <f>IF(D414="","",'Raw Data - Crowdfunding'!$I407)</f>
        <v>435</v>
      </c>
    </row>
    <row r="415" spans="1:5" x14ac:dyDescent="0.2">
      <c r="A415" t="str">
        <f>IF('Raw Data - Crowdfunding'!H408="successful","successful","")</f>
        <v>successful</v>
      </c>
      <c r="B415" s="31">
        <f>IF(A415="","",'Raw Data - Crowdfunding'!I408)</f>
        <v>645</v>
      </c>
      <c r="D415" t="str">
        <f>IF('Raw Data - Crowdfunding'!$H408="failed","failed","")</f>
        <v/>
      </c>
      <c r="E415" s="31" t="str">
        <f>IF(D415="","",'Raw Data - Crowdfunding'!$I408)</f>
        <v/>
      </c>
    </row>
    <row r="416" spans="1:5" x14ac:dyDescent="0.2">
      <c r="A416" t="str">
        <f>IF('Raw Data - Crowdfunding'!H409="successful","successful","")</f>
        <v>successful</v>
      </c>
      <c r="B416" s="31">
        <f>IF(A416="","",'Raw Data - Crowdfunding'!I409)</f>
        <v>484</v>
      </c>
      <c r="D416" t="str">
        <f>IF('Raw Data - Crowdfunding'!$H409="failed","failed","")</f>
        <v/>
      </c>
      <c r="E416" s="31" t="str">
        <f>IF(D416="","",'Raw Data - Crowdfunding'!$I409)</f>
        <v/>
      </c>
    </row>
    <row r="417" spans="1:5" x14ac:dyDescent="0.2">
      <c r="A417" t="str">
        <f>IF('Raw Data - Crowdfunding'!H410="successful","successful","")</f>
        <v>successful</v>
      </c>
      <c r="B417" s="31">
        <f>IF(A417="","",'Raw Data - Crowdfunding'!I410)</f>
        <v>154</v>
      </c>
      <c r="D417" t="str">
        <f>IF('Raw Data - Crowdfunding'!$H410="failed","failed","")</f>
        <v/>
      </c>
      <c r="E417" s="31" t="str">
        <f>IF(D417="","",'Raw Data - Crowdfunding'!$I410)</f>
        <v/>
      </c>
    </row>
    <row r="418" spans="1:5" x14ac:dyDescent="0.2">
      <c r="A418" t="str">
        <f>IF('Raw Data - Crowdfunding'!H411="successful","successful","")</f>
        <v/>
      </c>
      <c r="B418" s="31" t="str">
        <f>IF(A418="","",'Raw Data - Crowdfunding'!I411)</f>
        <v/>
      </c>
      <c r="D418" t="str">
        <f>IF('Raw Data - Crowdfunding'!$H411="failed","failed","")</f>
        <v>failed</v>
      </c>
      <c r="E418" s="31">
        <f>IF(D418="","",'Raw Data - Crowdfunding'!$I411)</f>
        <v>714</v>
      </c>
    </row>
    <row r="419" spans="1:5" x14ac:dyDescent="0.2">
      <c r="A419" t="str">
        <f>IF('Raw Data - Crowdfunding'!H412="successful","successful","")</f>
        <v/>
      </c>
      <c r="B419" s="31" t="str">
        <f>IF(A419="","",'Raw Data - Crowdfunding'!I412)</f>
        <v/>
      </c>
      <c r="D419" t="str">
        <f>IF('Raw Data - Crowdfunding'!$H412="failed","failed","")</f>
        <v/>
      </c>
      <c r="E419" s="31" t="str">
        <f>IF(D419="","",'Raw Data - Crowdfunding'!$I412)</f>
        <v/>
      </c>
    </row>
    <row r="420" spans="1:5" x14ac:dyDescent="0.2">
      <c r="A420" t="str">
        <f>IF('Raw Data - Crowdfunding'!H413="successful","successful","")</f>
        <v>successful</v>
      </c>
      <c r="B420" s="31">
        <f>IF(A420="","",'Raw Data - Crowdfunding'!I413)</f>
        <v>82</v>
      </c>
      <c r="D420" t="str">
        <f>IF('Raw Data - Crowdfunding'!$H413="failed","failed","")</f>
        <v/>
      </c>
      <c r="E420" s="31" t="str">
        <f>IF(D420="","",'Raw Data - Crowdfunding'!$I413)</f>
        <v/>
      </c>
    </row>
    <row r="421" spans="1:5" x14ac:dyDescent="0.2">
      <c r="A421" t="str">
        <f>IF('Raw Data - Crowdfunding'!H414="successful","successful","")</f>
        <v>successful</v>
      </c>
      <c r="B421" s="31">
        <f>IF(A421="","",'Raw Data - Crowdfunding'!I414)</f>
        <v>134</v>
      </c>
      <c r="D421" t="str">
        <f>IF('Raw Data - Crowdfunding'!$H414="failed","failed","")</f>
        <v/>
      </c>
      <c r="E421" s="31" t="str">
        <f>IF(D421="","",'Raw Data - Crowdfunding'!$I414)</f>
        <v/>
      </c>
    </row>
    <row r="422" spans="1:5" x14ac:dyDescent="0.2">
      <c r="A422" t="str">
        <f>IF('Raw Data - Crowdfunding'!H415="successful","successful","")</f>
        <v/>
      </c>
      <c r="B422" s="31" t="str">
        <f>IF(A422="","",'Raw Data - Crowdfunding'!I415)</f>
        <v/>
      </c>
      <c r="D422" t="str">
        <f>IF('Raw Data - Crowdfunding'!$H415="failed","failed","")</f>
        <v/>
      </c>
      <c r="E422" s="31" t="str">
        <f>IF(D422="","",'Raw Data - Crowdfunding'!$I415)</f>
        <v/>
      </c>
    </row>
    <row r="423" spans="1:5" x14ac:dyDescent="0.2">
      <c r="A423" t="str">
        <f>IF('Raw Data - Crowdfunding'!H416="successful","successful","")</f>
        <v/>
      </c>
      <c r="B423" s="31" t="str">
        <f>IF(A423="","",'Raw Data - Crowdfunding'!I416)</f>
        <v/>
      </c>
      <c r="D423" t="str">
        <f>IF('Raw Data - Crowdfunding'!$H416="failed","failed","")</f>
        <v>failed</v>
      </c>
      <c r="E423" s="31">
        <f>IF(D423="","",'Raw Data - Crowdfunding'!$I416)</f>
        <v>5497</v>
      </c>
    </row>
    <row r="424" spans="1:5" x14ac:dyDescent="0.2">
      <c r="A424" t="str">
        <f>IF('Raw Data - Crowdfunding'!H417="successful","successful","")</f>
        <v/>
      </c>
      <c r="B424" s="31" t="str">
        <f>IF(A424="","",'Raw Data - Crowdfunding'!I417)</f>
        <v/>
      </c>
      <c r="D424" t="str">
        <f>IF('Raw Data - Crowdfunding'!$H417="failed","failed","")</f>
        <v>failed</v>
      </c>
      <c r="E424" s="31">
        <f>IF(D424="","",'Raw Data - Crowdfunding'!$I417)</f>
        <v>418</v>
      </c>
    </row>
    <row r="425" spans="1:5" x14ac:dyDescent="0.2">
      <c r="A425" t="str">
        <f>IF('Raw Data - Crowdfunding'!H418="successful","successful","")</f>
        <v/>
      </c>
      <c r="B425" s="31" t="str">
        <f>IF(A425="","",'Raw Data - Crowdfunding'!I418)</f>
        <v/>
      </c>
      <c r="D425" t="str">
        <f>IF('Raw Data - Crowdfunding'!$H418="failed","failed","")</f>
        <v>failed</v>
      </c>
      <c r="E425" s="31">
        <f>IF(D425="","",'Raw Data - Crowdfunding'!$I418)</f>
        <v>1439</v>
      </c>
    </row>
    <row r="426" spans="1:5" x14ac:dyDescent="0.2">
      <c r="A426" t="str">
        <f>IF('Raw Data - Crowdfunding'!H419="successful","successful","")</f>
        <v/>
      </c>
      <c r="B426" s="31" t="str">
        <f>IF(A426="","",'Raw Data - Crowdfunding'!I419)</f>
        <v/>
      </c>
      <c r="D426" t="str">
        <f>IF('Raw Data - Crowdfunding'!$H419="failed","failed","")</f>
        <v>failed</v>
      </c>
      <c r="E426" s="31">
        <f>IF(D426="","",'Raw Data - Crowdfunding'!$I419)</f>
        <v>15</v>
      </c>
    </row>
    <row r="427" spans="1:5" x14ac:dyDescent="0.2">
      <c r="A427" t="str">
        <f>IF('Raw Data - Crowdfunding'!H420="successful","successful","")</f>
        <v/>
      </c>
      <c r="B427" s="31" t="str">
        <f>IF(A427="","",'Raw Data - Crowdfunding'!I420)</f>
        <v/>
      </c>
      <c r="D427" t="str">
        <f>IF('Raw Data - Crowdfunding'!$H420="failed","failed","")</f>
        <v>failed</v>
      </c>
      <c r="E427" s="31">
        <f>IF(D427="","",'Raw Data - Crowdfunding'!$I420)</f>
        <v>1999</v>
      </c>
    </row>
    <row r="428" spans="1:5" x14ac:dyDescent="0.2">
      <c r="A428" t="str">
        <f>IF('Raw Data - Crowdfunding'!H421="successful","successful","")</f>
        <v>successful</v>
      </c>
      <c r="B428" s="31">
        <f>IF(A428="","",'Raw Data - Crowdfunding'!I421)</f>
        <v>5203</v>
      </c>
      <c r="D428" t="str">
        <f>IF('Raw Data - Crowdfunding'!$H421="failed","failed","")</f>
        <v/>
      </c>
      <c r="E428" s="31" t="str">
        <f>IF(D428="","",'Raw Data - Crowdfunding'!$I421)</f>
        <v/>
      </c>
    </row>
    <row r="429" spans="1:5" x14ac:dyDescent="0.2">
      <c r="A429" t="str">
        <f>IF('Raw Data - Crowdfunding'!H422="successful","successful","")</f>
        <v>successful</v>
      </c>
      <c r="B429" s="31">
        <f>IF(A429="","",'Raw Data - Crowdfunding'!I422)</f>
        <v>94</v>
      </c>
      <c r="D429" t="str">
        <f>IF('Raw Data - Crowdfunding'!$H422="failed","failed","")</f>
        <v/>
      </c>
      <c r="E429" s="31" t="str">
        <f>IF(D429="","",'Raw Data - Crowdfunding'!$I422)</f>
        <v/>
      </c>
    </row>
    <row r="430" spans="1:5" x14ac:dyDescent="0.2">
      <c r="A430" t="str">
        <f>IF('Raw Data - Crowdfunding'!H423="successful","successful","")</f>
        <v/>
      </c>
      <c r="B430" s="31" t="str">
        <f>IF(A430="","",'Raw Data - Crowdfunding'!I423)</f>
        <v/>
      </c>
      <c r="D430" t="str">
        <f>IF('Raw Data - Crowdfunding'!$H423="failed","failed","")</f>
        <v>failed</v>
      </c>
      <c r="E430" s="31">
        <f>IF(D430="","",'Raw Data - Crowdfunding'!$I423)</f>
        <v>118</v>
      </c>
    </row>
    <row r="431" spans="1:5" x14ac:dyDescent="0.2">
      <c r="A431" t="str">
        <f>IF('Raw Data - Crowdfunding'!H424="successful","successful","")</f>
        <v>successful</v>
      </c>
      <c r="B431" s="31">
        <f>IF(A431="","",'Raw Data - Crowdfunding'!I424)</f>
        <v>205</v>
      </c>
      <c r="D431" t="str">
        <f>IF('Raw Data - Crowdfunding'!$H424="failed","failed","")</f>
        <v/>
      </c>
      <c r="E431" s="31" t="str">
        <f>IF(D431="","",'Raw Data - Crowdfunding'!$I424)</f>
        <v/>
      </c>
    </row>
    <row r="432" spans="1:5" x14ac:dyDescent="0.2">
      <c r="A432" t="str">
        <f>IF('Raw Data - Crowdfunding'!H425="successful","successful","")</f>
        <v/>
      </c>
      <c r="B432" s="31" t="str">
        <f>IF(A432="","",'Raw Data - Crowdfunding'!I425)</f>
        <v/>
      </c>
      <c r="D432" t="str">
        <f>IF('Raw Data - Crowdfunding'!$H425="failed","failed","")</f>
        <v>failed</v>
      </c>
      <c r="E432" s="31">
        <f>IF(D432="","",'Raw Data - Crowdfunding'!$I425)</f>
        <v>162</v>
      </c>
    </row>
    <row r="433" spans="1:5" x14ac:dyDescent="0.2">
      <c r="A433" t="str">
        <f>IF('Raw Data - Crowdfunding'!H426="successful","successful","")</f>
        <v/>
      </c>
      <c r="B433" s="31" t="str">
        <f>IF(A433="","",'Raw Data - Crowdfunding'!I426)</f>
        <v/>
      </c>
      <c r="D433" t="str">
        <f>IF('Raw Data - Crowdfunding'!$H426="failed","failed","")</f>
        <v>failed</v>
      </c>
      <c r="E433" s="31">
        <f>IF(D433="","",'Raw Data - Crowdfunding'!$I426)</f>
        <v>83</v>
      </c>
    </row>
    <row r="434" spans="1:5" x14ac:dyDescent="0.2">
      <c r="A434" t="str">
        <f>IF('Raw Data - Crowdfunding'!H427="successful","successful","")</f>
        <v>successful</v>
      </c>
      <c r="B434" s="31">
        <f>IF(A434="","",'Raw Data - Crowdfunding'!I427)</f>
        <v>92</v>
      </c>
      <c r="D434" t="str">
        <f>IF('Raw Data - Crowdfunding'!$H427="failed","failed","")</f>
        <v/>
      </c>
      <c r="E434" s="31" t="str">
        <f>IF(D434="","",'Raw Data - Crowdfunding'!$I427)</f>
        <v/>
      </c>
    </row>
    <row r="435" spans="1:5" x14ac:dyDescent="0.2">
      <c r="A435" t="str">
        <f>IF('Raw Data - Crowdfunding'!H428="successful","successful","")</f>
        <v>successful</v>
      </c>
      <c r="B435" s="31">
        <f>IF(A435="","",'Raw Data - Crowdfunding'!I428)</f>
        <v>219</v>
      </c>
      <c r="D435" t="str">
        <f>IF('Raw Data - Crowdfunding'!$H428="failed","failed","")</f>
        <v/>
      </c>
      <c r="E435" s="31" t="str">
        <f>IF(D435="","",'Raw Data - Crowdfunding'!$I428)</f>
        <v/>
      </c>
    </row>
    <row r="436" spans="1:5" x14ac:dyDescent="0.2">
      <c r="A436" t="str">
        <f>IF('Raw Data - Crowdfunding'!H429="successful","successful","")</f>
        <v>successful</v>
      </c>
      <c r="B436" s="31">
        <f>IF(A436="","",'Raw Data - Crowdfunding'!I429)</f>
        <v>2526</v>
      </c>
      <c r="D436" t="str">
        <f>IF('Raw Data - Crowdfunding'!$H429="failed","failed","")</f>
        <v/>
      </c>
      <c r="E436" s="31" t="str">
        <f>IF(D436="","",'Raw Data - Crowdfunding'!$I429)</f>
        <v/>
      </c>
    </row>
    <row r="437" spans="1:5" x14ac:dyDescent="0.2">
      <c r="A437" t="str">
        <f>IF('Raw Data - Crowdfunding'!H430="successful","successful","")</f>
        <v/>
      </c>
      <c r="B437" s="31" t="str">
        <f>IF(A437="","",'Raw Data - Crowdfunding'!I430)</f>
        <v/>
      </c>
      <c r="D437" t="str">
        <f>IF('Raw Data - Crowdfunding'!$H430="failed","failed","")</f>
        <v>failed</v>
      </c>
      <c r="E437" s="31">
        <f>IF(D437="","",'Raw Data - Crowdfunding'!$I430)</f>
        <v>747</v>
      </c>
    </row>
    <row r="438" spans="1:5" x14ac:dyDescent="0.2">
      <c r="A438" t="str">
        <f>IF('Raw Data - Crowdfunding'!H431="successful","successful","")</f>
        <v/>
      </c>
      <c r="B438" s="31" t="str">
        <f>IF(A438="","",'Raw Data - Crowdfunding'!I431)</f>
        <v/>
      </c>
      <c r="D438" t="str">
        <f>IF('Raw Data - Crowdfunding'!$H431="failed","failed","")</f>
        <v/>
      </c>
      <c r="E438" s="31" t="str">
        <f>IF(D438="","",'Raw Data - Crowdfunding'!$I431)</f>
        <v/>
      </c>
    </row>
    <row r="439" spans="1:5" x14ac:dyDescent="0.2">
      <c r="A439" t="str">
        <f>IF('Raw Data - Crowdfunding'!H432="successful","successful","")</f>
        <v/>
      </c>
      <c r="B439" s="31" t="str">
        <f>IF(A439="","",'Raw Data - Crowdfunding'!I432)</f>
        <v/>
      </c>
      <c r="D439" t="str">
        <f>IF('Raw Data - Crowdfunding'!$H432="failed","failed","")</f>
        <v>failed</v>
      </c>
      <c r="E439" s="31">
        <f>IF(D439="","",'Raw Data - Crowdfunding'!$I432)</f>
        <v>84</v>
      </c>
    </row>
    <row r="440" spans="1:5" x14ac:dyDescent="0.2">
      <c r="A440" t="str">
        <f>IF('Raw Data - Crowdfunding'!H433="successful","successful","")</f>
        <v>successful</v>
      </c>
      <c r="B440" s="31">
        <f>IF(A440="","",'Raw Data - Crowdfunding'!I433)</f>
        <v>94</v>
      </c>
      <c r="D440" t="str">
        <f>IF('Raw Data - Crowdfunding'!$H433="failed","failed","")</f>
        <v/>
      </c>
      <c r="E440" s="31" t="str">
        <f>IF(D440="","",'Raw Data - Crowdfunding'!$I433)</f>
        <v/>
      </c>
    </row>
    <row r="441" spans="1:5" x14ac:dyDescent="0.2">
      <c r="A441" t="str">
        <f>IF('Raw Data - Crowdfunding'!H434="successful","successful","")</f>
        <v/>
      </c>
      <c r="B441" s="31" t="str">
        <f>IF(A441="","",'Raw Data - Crowdfunding'!I434)</f>
        <v/>
      </c>
      <c r="D441" t="str">
        <f>IF('Raw Data - Crowdfunding'!$H434="failed","failed","")</f>
        <v>failed</v>
      </c>
      <c r="E441" s="31">
        <f>IF(D441="","",'Raw Data - Crowdfunding'!$I434)</f>
        <v>91</v>
      </c>
    </row>
    <row r="442" spans="1:5" x14ac:dyDescent="0.2">
      <c r="A442" t="str">
        <f>IF('Raw Data - Crowdfunding'!H435="successful","successful","")</f>
        <v/>
      </c>
      <c r="B442" s="31" t="str">
        <f>IF(A442="","",'Raw Data - Crowdfunding'!I435)</f>
        <v/>
      </c>
      <c r="D442" t="str">
        <f>IF('Raw Data - Crowdfunding'!$H435="failed","failed","")</f>
        <v>failed</v>
      </c>
      <c r="E442" s="31">
        <f>IF(D442="","",'Raw Data - Crowdfunding'!$I435)</f>
        <v>792</v>
      </c>
    </row>
    <row r="443" spans="1:5" x14ac:dyDescent="0.2">
      <c r="A443" t="str">
        <f>IF('Raw Data - Crowdfunding'!H436="successful","successful","")</f>
        <v/>
      </c>
      <c r="B443" s="31" t="str">
        <f>IF(A443="","",'Raw Data - Crowdfunding'!I436)</f>
        <v/>
      </c>
      <c r="D443" t="str">
        <f>IF('Raw Data - Crowdfunding'!$H436="failed","failed","")</f>
        <v/>
      </c>
      <c r="E443" s="31" t="str">
        <f>IF(D443="","",'Raw Data - Crowdfunding'!$I436)</f>
        <v/>
      </c>
    </row>
    <row r="444" spans="1:5" x14ac:dyDescent="0.2">
      <c r="A444" t="str">
        <f>IF('Raw Data - Crowdfunding'!H437="successful","successful","")</f>
        <v>successful</v>
      </c>
      <c r="B444" s="31">
        <f>IF(A444="","",'Raw Data - Crowdfunding'!I437)</f>
        <v>1713</v>
      </c>
      <c r="D444" t="str">
        <f>IF('Raw Data - Crowdfunding'!$H437="failed","failed","")</f>
        <v/>
      </c>
      <c r="E444" s="31" t="str">
        <f>IF(D444="","",'Raw Data - Crowdfunding'!$I437)</f>
        <v/>
      </c>
    </row>
    <row r="445" spans="1:5" x14ac:dyDescent="0.2">
      <c r="A445" t="str">
        <f>IF('Raw Data - Crowdfunding'!H438="successful","successful","")</f>
        <v>successful</v>
      </c>
      <c r="B445" s="31">
        <f>IF(A445="","",'Raw Data - Crowdfunding'!I438)</f>
        <v>249</v>
      </c>
      <c r="D445" t="str">
        <f>IF('Raw Data - Crowdfunding'!$H438="failed","failed","")</f>
        <v/>
      </c>
      <c r="E445" s="31" t="str">
        <f>IF(D445="","",'Raw Data - Crowdfunding'!$I438)</f>
        <v/>
      </c>
    </row>
    <row r="446" spans="1:5" x14ac:dyDescent="0.2">
      <c r="A446" t="str">
        <f>IF('Raw Data - Crowdfunding'!H439="successful","successful","")</f>
        <v>successful</v>
      </c>
      <c r="B446" s="31">
        <f>IF(A446="","",'Raw Data - Crowdfunding'!I439)</f>
        <v>192</v>
      </c>
      <c r="D446" t="str">
        <f>IF('Raw Data - Crowdfunding'!$H439="failed","failed","")</f>
        <v/>
      </c>
      <c r="E446" s="31" t="str">
        <f>IF(D446="","",'Raw Data - Crowdfunding'!$I439)</f>
        <v/>
      </c>
    </row>
    <row r="447" spans="1:5" x14ac:dyDescent="0.2">
      <c r="A447" t="str">
        <f>IF('Raw Data - Crowdfunding'!H440="successful","successful","")</f>
        <v>successful</v>
      </c>
      <c r="B447" s="31">
        <f>IF(A447="","",'Raw Data - Crowdfunding'!I440)</f>
        <v>247</v>
      </c>
      <c r="D447" t="str">
        <f>IF('Raw Data - Crowdfunding'!$H440="failed","failed","")</f>
        <v/>
      </c>
      <c r="E447" s="31" t="str">
        <f>IF(D447="","",'Raw Data - Crowdfunding'!$I440)</f>
        <v/>
      </c>
    </row>
    <row r="448" spans="1:5" x14ac:dyDescent="0.2">
      <c r="A448" t="str">
        <f>IF('Raw Data - Crowdfunding'!H441="successful","successful","")</f>
        <v>successful</v>
      </c>
      <c r="B448" s="31">
        <f>IF(A448="","",'Raw Data - Crowdfunding'!I441)</f>
        <v>2293</v>
      </c>
      <c r="D448" t="str">
        <f>IF('Raw Data - Crowdfunding'!$H441="failed","failed","")</f>
        <v/>
      </c>
      <c r="E448" s="31" t="str">
        <f>IF(D448="","",'Raw Data - Crowdfunding'!$I441)</f>
        <v/>
      </c>
    </row>
    <row r="449" spans="1:5" x14ac:dyDescent="0.2">
      <c r="A449" t="str">
        <f>IF('Raw Data - Crowdfunding'!H442="successful","successful","")</f>
        <v>successful</v>
      </c>
      <c r="B449" s="31">
        <f>IF(A449="","",'Raw Data - Crowdfunding'!I442)</f>
        <v>3131</v>
      </c>
      <c r="D449" t="str">
        <f>IF('Raw Data - Crowdfunding'!$H442="failed","failed","")</f>
        <v/>
      </c>
      <c r="E449" s="31" t="str">
        <f>IF(D449="","",'Raw Data - Crowdfunding'!$I442)</f>
        <v/>
      </c>
    </row>
    <row r="450" spans="1:5" x14ac:dyDescent="0.2">
      <c r="A450" t="str">
        <f>IF('Raw Data - Crowdfunding'!H443="successful","successful","")</f>
        <v/>
      </c>
      <c r="B450" s="31" t="str">
        <f>IF(A450="","",'Raw Data - Crowdfunding'!I443)</f>
        <v/>
      </c>
      <c r="D450" t="str">
        <f>IF('Raw Data - Crowdfunding'!$H443="failed","failed","")</f>
        <v>failed</v>
      </c>
      <c r="E450" s="31">
        <f>IF(D450="","",'Raw Data - Crowdfunding'!$I443)</f>
        <v>32</v>
      </c>
    </row>
    <row r="451" spans="1:5" x14ac:dyDescent="0.2">
      <c r="A451" t="str">
        <f>IF('Raw Data - Crowdfunding'!H444="successful","successful","")</f>
        <v>successful</v>
      </c>
      <c r="B451" s="31">
        <f>IF(A451="","",'Raw Data - Crowdfunding'!I444)</f>
        <v>143</v>
      </c>
      <c r="D451" t="str">
        <f>IF('Raw Data - Crowdfunding'!$H444="failed","failed","")</f>
        <v/>
      </c>
      <c r="E451" s="31" t="str">
        <f>IF(D451="","",'Raw Data - Crowdfunding'!$I444)</f>
        <v/>
      </c>
    </row>
    <row r="452" spans="1:5" x14ac:dyDescent="0.2">
      <c r="A452" t="str">
        <f>IF('Raw Data - Crowdfunding'!H445="successful","successful","")</f>
        <v/>
      </c>
      <c r="B452" s="31" t="str">
        <f>IF(A452="","",'Raw Data - Crowdfunding'!I445)</f>
        <v/>
      </c>
      <c r="D452" t="str">
        <f>IF('Raw Data - Crowdfunding'!$H445="failed","failed","")</f>
        <v/>
      </c>
      <c r="E452" s="31" t="str">
        <f>IF(D452="","",'Raw Data - Crowdfunding'!$I445)</f>
        <v/>
      </c>
    </row>
    <row r="453" spans="1:5" x14ac:dyDescent="0.2">
      <c r="A453" t="str">
        <f>IF('Raw Data - Crowdfunding'!H446="successful","successful","")</f>
        <v>successful</v>
      </c>
      <c r="B453" s="31">
        <f>IF(A453="","",'Raw Data - Crowdfunding'!I446)</f>
        <v>296</v>
      </c>
      <c r="D453" t="str">
        <f>IF('Raw Data - Crowdfunding'!$H446="failed","failed","")</f>
        <v/>
      </c>
      <c r="E453" s="31" t="str">
        <f>IF(D453="","",'Raw Data - Crowdfunding'!$I446)</f>
        <v/>
      </c>
    </row>
    <row r="454" spans="1:5" x14ac:dyDescent="0.2">
      <c r="A454" t="str">
        <f>IF('Raw Data - Crowdfunding'!H447="successful","successful","")</f>
        <v>successful</v>
      </c>
      <c r="B454" s="31">
        <f>IF(A454="","",'Raw Data - Crowdfunding'!I447)</f>
        <v>170</v>
      </c>
      <c r="D454" t="str">
        <f>IF('Raw Data - Crowdfunding'!$H447="failed","failed","")</f>
        <v/>
      </c>
      <c r="E454" s="31" t="str">
        <f>IF(D454="","",'Raw Data - Crowdfunding'!$I447)</f>
        <v/>
      </c>
    </row>
    <row r="455" spans="1:5" x14ac:dyDescent="0.2">
      <c r="A455" t="str">
        <f>IF('Raw Data - Crowdfunding'!H448="successful","successful","")</f>
        <v/>
      </c>
      <c r="B455" s="31" t="str">
        <f>IF(A455="","",'Raw Data - Crowdfunding'!I448)</f>
        <v/>
      </c>
      <c r="D455" t="str">
        <f>IF('Raw Data - Crowdfunding'!$H448="failed","failed","")</f>
        <v>failed</v>
      </c>
      <c r="E455" s="31">
        <f>IF(D455="","",'Raw Data - Crowdfunding'!$I448)</f>
        <v>186</v>
      </c>
    </row>
    <row r="456" spans="1:5" x14ac:dyDescent="0.2">
      <c r="A456" t="str">
        <f>IF('Raw Data - Crowdfunding'!H449="successful","successful","")</f>
        <v/>
      </c>
      <c r="B456" s="31" t="str">
        <f>IF(A456="","",'Raw Data - Crowdfunding'!I449)</f>
        <v/>
      </c>
      <c r="D456" t="str">
        <f>IF('Raw Data - Crowdfunding'!$H449="failed","failed","")</f>
        <v/>
      </c>
      <c r="E456" s="31" t="str">
        <f>IF(D456="","",'Raw Data - Crowdfunding'!$I449)</f>
        <v/>
      </c>
    </row>
    <row r="457" spans="1:5" x14ac:dyDescent="0.2">
      <c r="A457" t="str">
        <f>IF('Raw Data - Crowdfunding'!H450="successful","successful","")</f>
        <v/>
      </c>
      <c r="B457" s="31" t="str">
        <f>IF(A457="","",'Raw Data - Crowdfunding'!I450)</f>
        <v/>
      </c>
      <c r="D457" t="str">
        <f>IF('Raw Data - Crowdfunding'!$H450="failed","failed","")</f>
        <v>failed</v>
      </c>
      <c r="E457" s="31">
        <f>IF(D457="","",'Raw Data - Crowdfunding'!$I450)</f>
        <v>605</v>
      </c>
    </row>
    <row r="458" spans="1:5" x14ac:dyDescent="0.2">
      <c r="A458" t="str">
        <f>IF('Raw Data - Crowdfunding'!H451="successful","successful","")</f>
        <v>successful</v>
      </c>
      <c r="B458" s="31">
        <f>IF(A458="","",'Raw Data - Crowdfunding'!I451)</f>
        <v>86</v>
      </c>
      <c r="D458" t="str">
        <f>IF('Raw Data - Crowdfunding'!$H451="failed","failed","")</f>
        <v/>
      </c>
      <c r="E458" s="31" t="str">
        <f>IF(D458="","",'Raw Data - Crowdfunding'!$I451)</f>
        <v/>
      </c>
    </row>
    <row r="459" spans="1:5" x14ac:dyDescent="0.2">
      <c r="A459" t="str">
        <f>IF('Raw Data - Crowdfunding'!H452="successful","successful","")</f>
        <v/>
      </c>
      <c r="B459" s="31" t="str">
        <f>IF(A459="","",'Raw Data - Crowdfunding'!I452)</f>
        <v/>
      </c>
      <c r="D459" t="str">
        <f>IF('Raw Data - Crowdfunding'!$H452="failed","failed","")</f>
        <v>failed</v>
      </c>
      <c r="E459" s="31">
        <f>IF(D459="","",'Raw Data - Crowdfunding'!$I452)</f>
        <v>1</v>
      </c>
    </row>
    <row r="460" spans="1:5" x14ac:dyDescent="0.2">
      <c r="A460" t="str">
        <f>IF('Raw Data - Crowdfunding'!H453="successful","successful","")</f>
        <v>successful</v>
      </c>
      <c r="B460" s="31">
        <f>IF(A460="","",'Raw Data - Crowdfunding'!I453)</f>
        <v>6286</v>
      </c>
      <c r="D460" t="str">
        <f>IF('Raw Data - Crowdfunding'!$H453="failed","failed","")</f>
        <v/>
      </c>
      <c r="E460" s="31" t="str">
        <f>IF(D460="","",'Raw Data - Crowdfunding'!$I453)</f>
        <v/>
      </c>
    </row>
    <row r="461" spans="1:5" x14ac:dyDescent="0.2">
      <c r="A461" t="str">
        <f>IF('Raw Data - Crowdfunding'!H454="successful","successful","")</f>
        <v/>
      </c>
      <c r="B461" s="31" t="str">
        <f>IF(A461="","",'Raw Data - Crowdfunding'!I454)</f>
        <v/>
      </c>
      <c r="D461" t="str">
        <f>IF('Raw Data - Crowdfunding'!$H454="failed","failed","")</f>
        <v>failed</v>
      </c>
      <c r="E461" s="31">
        <f>IF(D461="","",'Raw Data - Crowdfunding'!$I454)</f>
        <v>31</v>
      </c>
    </row>
    <row r="462" spans="1:5" x14ac:dyDescent="0.2">
      <c r="A462" t="str">
        <f>IF('Raw Data - Crowdfunding'!H455="successful","successful","")</f>
        <v/>
      </c>
      <c r="B462" s="31" t="str">
        <f>IF(A462="","",'Raw Data - Crowdfunding'!I455)</f>
        <v/>
      </c>
      <c r="D462" t="str">
        <f>IF('Raw Data - Crowdfunding'!$H455="failed","failed","")</f>
        <v>failed</v>
      </c>
      <c r="E462" s="31">
        <f>IF(D462="","",'Raw Data - Crowdfunding'!$I455)</f>
        <v>1181</v>
      </c>
    </row>
    <row r="463" spans="1:5" x14ac:dyDescent="0.2">
      <c r="A463" t="str">
        <f>IF('Raw Data - Crowdfunding'!H456="successful","successful","")</f>
        <v/>
      </c>
      <c r="B463" s="31" t="str">
        <f>IF(A463="","",'Raw Data - Crowdfunding'!I456)</f>
        <v/>
      </c>
      <c r="D463" t="str">
        <f>IF('Raw Data - Crowdfunding'!$H456="failed","failed","")</f>
        <v>failed</v>
      </c>
      <c r="E463" s="31">
        <f>IF(D463="","",'Raw Data - Crowdfunding'!$I456)</f>
        <v>39</v>
      </c>
    </row>
    <row r="464" spans="1:5" x14ac:dyDescent="0.2">
      <c r="A464" t="str">
        <f>IF('Raw Data - Crowdfunding'!H457="successful","successful","")</f>
        <v>successful</v>
      </c>
      <c r="B464" s="31">
        <f>IF(A464="","",'Raw Data - Crowdfunding'!I457)</f>
        <v>3727</v>
      </c>
      <c r="D464" t="str">
        <f>IF('Raw Data - Crowdfunding'!$H457="failed","failed","")</f>
        <v/>
      </c>
      <c r="E464" s="31" t="str">
        <f>IF(D464="","",'Raw Data - Crowdfunding'!$I457)</f>
        <v/>
      </c>
    </row>
    <row r="465" spans="1:5" x14ac:dyDescent="0.2">
      <c r="A465" t="str">
        <f>IF('Raw Data - Crowdfunding'!H458="successful","successful","")</f>
        <v>successful</v>
      </c>
      <c r="B465" s="31">
        <f>IF(A465="","",'Raw Data - Crowdfunding'!I458)</f>
        <v>1605</v>
      </c>
      <c r="D465" t="str">
        <f>IF('Raw Data - Crowdfunding'!$H458="failed","failed","")</f>
        <v/>
      </c>
      <c r="E465" s="31" t="str">
        <f>IF(D465="","",'Raw Data - Crowdfunding'!$I458)</f>
        <v/>
      </c>
    </row>
    <row r="466" spans="1:5" x14ac:dyDescent="0.2">
      <c r="A466" t="str">
        <f>IF('Raw Data - Crowdfunding'!H459="successful","successful","")</f>
        <v/>
      </c>
      <c r="B466" s="31" t="str">
        <f>IF(A466="","",'Raw Data - Crowdfunding'!I459)</f>
        <v/>
      </c>
      <c r="D466" t="str">
        <f>IF('Raw Data - Crowdfunding'!$H459="failed","failed","")</f>
        <v>failed</v>
      </c>
      <c r="E466" s="31">
        <f>IF(D466="","",'Raw Data - Crowdfunding'!$I459)</f>
        <v>46</v>
      </c>
    </row>
    <row r="467" spans="1:5" x14ac:dyDescent="0.2">
      <c r="A467" t="str">
        <f>IF('Raw Data - Crowdfunding'!H460="successful","successful","")</f>
        <v>successful</v>
      </c>
      <c r="B467" s="31">
        <f>IF(A467="","",'Raw Data - Crowdfunding'!I460)</f>
        <v>2120</v>
      </c>
      <c r="D467" t="str">
        <f>IF('Raw Data - Crowdfunding'!$H460="failed","failed","")</f>
        <v/>
      </c>
      <c r="E467" s="31" t="str">
        <f>IF(D467="","",'Raw Data - Crowdfunding'!$I460)</f>
        <v/>
      </c>
    </row>
    <row r="468" spans="1:5" x14ac:dyDescent="0.2">
      <c r="A468" t="str">
        <f>IF('Raw Data - Crowdfunding'!H461="successful","successful","")</f>
        <v/>
      </c>
      <c r="B468" s="31" t="str">
        <f>IF(A468="","",'Raw Data - Crowdfunding'!I461)</f>
        <v/>
      </c>
      <c r="D468" t="str">
        <f>IF('Raw Data - Crowdfunding'!$H461="failed","failed","")</f>
        <v>failed</v>
      </c>
      <c r="E468" s="31">
        <f>IF(D468="","",'Raw Data - Crowdfunding'!$I461)</f>
        <v>105</v>
      </c>
    </row>
    <row r="469" spans="1:5" x14ac:dyDescent="0.2">
      <c r="A469" t="str">
        <f>IF('Raw Data - Crowdfunding'!H462="successful","successful","")</f>
        <v>successful</v>
      </c>
      <c r="B469" s="31">
        <f>IF(A469="","",'Raw Data - Crowdfunding'!I462)</f>
        <v>50</v>
      </c>
      <c r="D469" t="str">
        <f>IF('Raw Data - Crowdfunding'!$H462="failed","failed","")</f>
        <v/>
      </c>
      <c r="E469" s="31" t="str">
        <f>IF(D469="","",'Raw Data - Crowdfunding'!$I462)</f>
        <v/>
      </c>
    </row>
    <row r="470" spans="1:5" x14ac:dyDescent="0.2">
      <c r="A470" t="str">
        <f>IF('Raw Data - Crowdfunding'!H463="successful","successful","")</f>
        <v>successful</v>
      </c>
      <c r="B470" s="31">
        <f>IF(A470="","",'Raw Data - Crowdfunding'!I463)</f>
        <v>2080</v>
      </c>
      <c r="D470" t="str">
        <f>IF('Raw Data - Crowdfunding'!$H463="failed","failed","")</f>
        <v/>
      </c>
      <c r="E470" s="31" t="str">
        <f>IF(D470="","",'Raw Data - Crowdfunding'!$I463)</f>
        <v/>
      </c>
    </row>
    <row r="471" spans="1:5" x14ac:dyDescent="0.2">
      <c r="A471" t="str">
        <f>IF('Raw Data - Crowdfunding'!H464="successful","successful","")</f>
        <v/>
      </c>
      <c r="B471" s="31" t="str">
        <f>IF(A471="","",'Raw Data - Crowdfunding'!I464)</f>
        <v/>
      </c>
      <c r="D471" t="str">
        <f>IF('Raw Data - Crowdfunding'!$H464="failed","failed","")</f>
        <v>failed</v>
      </c>
      <c r="E471" s="31">
        <f>IF(D471="","",'Raw Data - Crowdfunding'!$I464)</f>
        <v>535</v>
      </c>
    </row>
    <row r="472" spans="1:5" x14ac:dyDescent="0.2">
      <c r="A472" t="str">
        <f>IF('Raw Data - Crowdfunding'!H465="successful","successful","")</f>
        <v>successful</v>
      </c>
      <c r="B472" s="31">
        <f>IF(A472="","",'Raw Data - Crowdfunding'!I465)</f>
        <v>2105</v>
      </c>
      <c r="D472" t="str">
        <f>IF('Raw Data - Crowdfunding'!$H465="failed","failed","")</f>
        <v/>
      </c>
      <c r="E472" s="31" t="str">
        <f>IF(D472="","",'Raw Data - Crowdfunding'!$I465)</f>
        <v/>
      </c>
    </row>
    <row r="473" spans="1:5" x14ac:dyDescent="0.2">
      <c r="A473" t="str">
        <f>IF('Raw Data - Crowdfunding'!H466="successful","successful","")</f>
        <v>successful</v>
      </c>
      <c r="B473" s="31">
        <f>IF(A473="","",'Raw Data - Crowdfunding'!I466)</f>
        <v>2436</v>
      </c>
      <c r="D473" t="str">
        <f>IF('Raw Data - Crowdfunding'!$H466="failed","failed","")</f>
        <v/>
      </c>
      <c r="E473" s="31" t="str">
        <f>IF(D473="","",'Raw Data - Crowdfunding'!$I466)</f>
        <v/>
      </c>
    </row>
    <row r="474" spans="1:5" x14ac:dyDescent="0.2">
      <c r="A474" t="str">
        <f>IF('Raw Data - Crowdfunding'!H467="successful","successful","")</f>
        <v>successful</v>
      </c>
      <c r="B474" s="31">
        <f>IF(A474="","",'Raw Data - Crowdfunding'!I467)</f>
        <v>80</v>
      </c>
      <c r="D474" t="str">
        <f>IF('Raw Data - Crowdfunding'!$H467="failed","failed","")</f>
        <v/>
      </c>
      <c r="E474" s="31" t="str">
        <f>IF(D474="","",'Raw Data - Crowdfunding'!$I467)</f>
        <v/>
      </c>
    </row>
    <row r="475" spans="1:5" x14ac:dyDescent="0.2">
      <c r="A475" t="str">
        <f>IF('Raw Data - Crowdfunding'!H468="successful","successful","")</f>
        <v>successful</v>
      </c>
      <c r="B475" s="31">
        <f>IF(A475="","",'Raw Data - Crowdfunding'!I468)</f>
        <v>42</v>
      </c>
      <c r="D475" t="str">
        <f>IF('Raw Data - Crowdfunding'!$H468="failed","failed","")</f>
        <v/>
      </c>
      <c r="E475" s="31" t="str">
        <f>IF(D475="","",'Raw Data - Crowdfunding'!$I468)</f>
        <v/>
      </c>
    </row>
    <row r="476" spans="1:5" x14ac:dyDescent="0.2">
      <c r="A476" t="str">
        <f>IF('Raw Data - Crowdfunding'!H469="successful","successful","")</f>
        <v>successful</v>
      </c>
      <c r="B476" s="31">
        <f>IF(A476="","",'Raw Data - Crowdfunding'!I469)</f>
        <v>139</v>
      </c>
      <c r="D476" t="str">
        <f>IF('Raw Data - Crowdfunding'!$H469="failed","failed","")</f>
        <v/>
      </c>
      <c r="E476" s="31" t="str">
        <f>IF(D476="","",'Raw Data - Crowdfunding'!$I469)</f>
        <v/>
      </c>
    </row>
    <row r="477" spans="1:5" x14ac:dyDescent="0.2">
      <c r="A477" t="str">
        <f>IF('Raw Data - Crowdfunding'!H470="successful","successful","")</f>
        <v/>
      </c>
      <c r="B477" s="31" t="str">
        <f>IF(A477="","",'Raw Data - Crowdfunding'!I470)</f>
        <v/>
      </c>
      <c r="D477" t="str">
        <f>IF('Raw Data - Crowdfunding'!$H470="failed","failed","")</f>
        <v>failed</v>
      </c>
      <c r="E477" s="31">
        <f>IF(D477="","",'Raw Data - Crowdfunding'!$I470)</f>
        <v>16</v>
      </c>
    </row>
    <row r="478" spans="1:5" x14ac:dyDescent="0.2">
      <c r="A478" t="str">
        <f>IF('Raw Data - Crowdfunding'!H471="successful","successful","")</f>
        <v>successful</v>
      </c>
      <c r="B478" s="31">
        <f>IF(A478="","",'Raw Data - Crowdfunding'!I471)</f>
        <v>159</v>
      </c>
      <c r="D478" t="str">
        <f>IF('Raw Data - Crowdfunding'!$H471="failed","failed","")</f>
        <v/>
      </c>
      <c r="E478" s="31" t="str">
        <f>IF(D478="","",'Raw Data - Crowdfunding'!$I471)</f>
        <v/>
      </c>
    </row>
    <row r="479" spans="1:5" x14ac:dyDescent="0.2">
      <c r="A479" t="str">
        <f>IF('Raw Data - Crowdfunding'!H472="successful","successful","")</f>
        <v>successful</v>
      </c>
      <c r="B479" s="31">
        <f>IF(A479="","",'Raw Data - Crowdfunding'!I472)</f>
        <v>381</v>
      </c>
      <c r="D479" t="str">
        <f>IF('Raw Data - Crowdfunding'!$H472="failed","failed","")</f>
        <v/>
      </c>
      <c r="E479" s="31" t="str">
        <f>IF(D479="","",'Raw Data - Crowdfunding'!$I472)</f>
        <v/>
      </c>
    </row>
    <row r="480" spans="1:5" x14ac:dyDescent="0.2">
      <c r="A480" t="str">
        <f>IF('Raw Data - Crowdfunding'!H473="successful","successful","")</f>
        <v>successful</v>
      </c>
      <c r="B480" s="31">
        <f>IF(A480="","",'Raw Data - Crowdfunding'!I473)</f>
        <v>194</v>
      </c>
      <c r="D480" t="str">
        <f>IF('Raw Data - Crowdfunding'!$H473="failed","failed","")</f>
        <v/>
      </c>
      <c r="E480" s="31" t="str">
        <f>IF(D480="","",'Raw Data - Crowdfunding'!$I473)</f>
        <v/>
      </c>
    </row>
    <row r="481" spans="1:5" x14ac:dyDescent="0.2">
      <c r="A481" t="str">
        <f>IF('Raw Data - Crowdfunding'!H474="successful","successful","")</f>
        <v/>
      </c>
      <c r="B481" s="31" t="str">
        <f>IF(A481="","",'Raw Data - Crowdfunding'!I474)</f>
        <v/>
      </c>
      <c r="D481" t="str">
        <f>IF('Raw Data - Crowdfunding'!$H474="failed","failed","")</f>
        <v>failed</v>
      </c>
      <c r="E481" s="31">
        <f>IF(D481="","",'Raw Data - Crowdfunding'!$I474)</f>
        <v>575</v>
      </c>
    </row>
    <row r="482" spans="1:5" x14ac:dyDescent="0.2">
      <c r="A482" t="str">
        <f>IF('Raw Data - Crowdfunding'!H475="successful","successful","")</f>
        <v>successful</v>
      </c>
      <c r="B482" s="31">
        <f>IF(A482="","",'Raw Data - Crowdfunding'!I475)</f>
        <v>106</v>
      </c>
      <c r="D482" t="str">
        <f>IF('Raw Data - Crowdfunding'!$H475="failed","failed","")</f>
        <v/>
      </c>
      <c r="E482" s="31" t="str">
        <f>IF(D482="","",'Raw Data - Crowdfunding'!$I475)</f>
        <v/>
      </c>
    </row>
    <row r="483" spans="1:5" x14ac:dyDescent="0.2">
      <c r="A483" t="str">
        <f>IF('Raw Data - Crowdfunding'!H476="successful","successful","")</f>
        <v>successful</v>
      </c>
      <c r="B483" s="31">
        <f>IF(A483="","",'Raw Data - Crowdfunding'!I476)</f>
        <v>142</v>
      </c>
      <c r="D483" t="str">
        <f>IF('Raw Data - Crowdfunding'!$H476="failed","failed","")</f>
        <v/>
      </c>
      <c r="E483" s="31" t="str">
        <f>IF(D483="","",'Raw Data - Crowdfunding'!$I476)</f>
        <v/>
      </c>
    </row>
    <row r="484" spans="1:5" x14ac:dyDescent="0.2">
      <c r="A484" t="str">
        <f>IF('Raw Data - Crowdfunding'!H477="successful","successful","")</f>
        <v>successful</v>
      </c>
      <c r="B484" s="31">
        <f>IF(A484="","",'Raw Data - Crowdfunding'!I477)</f>
        <v>211</v>
      </c>
      <c r="D484" t="str">
        <f>IF('Raw Data - Crowdfunding'!$H477="failed","failed","")</f>
        <v/>
      </c>
      <c r="E484" s="31" t="str">
        <f>IF(D484="","",'Raw Data - Crowdfunding'!$I477)</f>
        <v/>
      </c>
    </row>
    <row r="485" spans="1:5" x14ac:dyDescent="0.2">
      <c r="A485" t="str">
        <f>IF('Raw Data - Crowdfunding'!H478="successful","successful","")</f>
        <v/>
      </c>
      <c r="B485" s="31" t="str">
        <f>IF(A485="","",'Raw Data - Crowdfunding'!I478)</f>
        <v/>
      </c>
      <c r="D485" t="str">
        <f>IF('Raw Data - Crowdfunding'!$H478="failed","failed","")</f>
        <v>failed</v>
      </c>
      <c r="E485" s="31">
        <f>IF(D485="","",'Raw Data - Crowdfunding'!$I478)</f>
        <v>1120</v>
      </c>
    </row>
    <row r="486" spans="1:5" x14ac:dyDescent="0.2">
      <c r="A486" t="str">
        <f>IF('Raw Data - Crowdfunding'!H479="successful","successful","")</f>
        <v/>
      </c>
      <c r="B486" s="31" t="str">
        <f>IF(A486="","",'Raw Data - Crowdfunding'!I479)</f>
        <v/>
      </c>
      <c r="D486" t="str">
        <f>IF('Raw Data - Crowdfunding'!$H479="failed","failed","")</f>
        <v>failed</v>
      </c>
      <c r="E486" s="31">
        <f>IF(D486="","",'Raw Data - Crowdfunding'!$I479)</f>
        <v>113</v>
      </c>
    </row>
    <row r="487" spans="1:5" x14ac:dyDescent="0.2">
      <c r="A487" t="str">
        <f>IF('Raw Data - Crowdfunding'!H480="successful","successful","")</f>
        <v>successful</v>
      </c>
      <c r="B487" s="31">
        <f>IF(A487="","",'Raw Data - Crowdfunding'!I480)</f>
        <v>2756</v>
      </c>
      <c r="D487" t="str">
        <f>IF('Raw Data - Crowdfunding'!$H480="failed","failed","")</f>
        <v/>
      </c>
      <c r="E487" s="31" t="str">
        <f>IF(D487="","",'Raw Data - Crowdfunding'!$I480)</f>
        <v/>
      </c>
    </row>
    <row r="488" spans="1:5" x14ac:dyDescent="0.2">
      <c r="A488" t="str">
        <f>IF('Raw Data - Crowdfunding'!H481="successful","successful","")</f>
        <v>successful</v>
      </c>
      <c r="B488" s="31">
        <f>IF(A488="","",'Raw Data - Crowdfunding'!I481)</f>
        <v>173</v>
      </c>
      <c r="D488" t="str">
        <f>IF('Raw Data - Crowdfunding'!$H481="failed","failed","")</f>
        <v/>
      </c>
      <c r="E488" s="31" t="str">
        <f>IF(D488="","",'Raw Data - Crowdfunding'!$I481)</f>
        <v/>
      </c>
    </row>
    <row r="489" spans="1:5" x14ac:dyDescent="0.2">
      <c r="A489" t="str">
        <f>IF('Raw Data - Crowdfunding'!H482="successful","successful","")</f>
        <v>successful</v>
      </c>
      <c r="B489" s="31">
        <f>IF(A489="","",'Raw Data - Crowdfunding'!I482)</f>
        <v>87</v>
      </c>
      <c r="D489" t="str">
        <f>IF('Raw Data - Crowdfunding'!$H482="failed","failed","")</f>
        <v/>
      </c>
      <c r="E489" s="31" t="str">
        <f>IF(D489="","",'Raw Data - Crowdfunding'!$I482)</f>
        <v/>
      </c>
    </row>
    <row r="490" spans="1:5" x14ac:dyDescent="0.2">
      <c r="A490" t="str">
        <f>IF('Raw Data - Crowdfunding'!H483="successful","successful","")</f>
        <v/>
      </c>
      <c r="B490" s="31" t="str">
        <f>IF(A490="","",'Raw Data - Crowdfunding'!I483)</f>
        <v/>
      </c>
      <c r="D490" t="str">
        <f>IF('Raw Data - Crowdfunding'!$H483="failed","failed","")</f>
        <v>failed</v>
      </c>
      <c r="E490" s="31">
        <f>IF(D490="","",'Raw Data - Crowdfunding'!$I483)</f>
        <v>1538</v>
      </c>
    </row>
    <row r="491" spans="1:5" x14ac:dyDescent="0.2">
      <c r="A491" t="str">
        <f>IF('Raw Data - Crowdfunding'!H484="successful","successful","")</f>
        <v/>
      </c>
      <c r="B491" s="31" t="str">
        <f>IF(A491="","",'Raw Data - Crowdfunding'!I484)</f>
        <v/>
      </c>
      <c r="D491" t="str">
        <f>IF('Raw Data - Crowdfunding'!$H484="failed","failed","")</f>
        <v>failed</v>
      </c>
      <c r="E491" s="31">
        <f>IF(D491="","",'Raw Data - Crowdfunding'!$I484)</f>
        <v>9</v>
      </c>
    </row>
    <row r="492" spans="1:5" x14ac:dyDescent="0.2">
      <c r="A492" t="str">
        <f>IF('Raw Data - Crowdfunding'!H485="successful","successful","")</f>
        <v/>
      </c>
      <c r="B492" s="31" t="str">
        <f>IF(A492="","",'Raw Data - Crowdfunding'!I485)</f>
        <v/>
      </c>
      <c r="D492" t="str">
        <f>IF('Raw Data - Crowdfunding'!$H485="failed","failed","")</f>
        <v>failed</v>
      </c>
      <c r="E492" s="31">
        <f>IF(D492="","",'Raw Data - Crowdfunding'!$I485)</f>
        <v>554</v>
      </c>
    </row>
    <row r="493" spans="1:5" x14ac:dyDescent="0.2">
      <c r="A493" t="str">
        <f>IF('Raw Data - Crowdfunding'!H486="successful","successful","")</f>
        <v>successful</v>
      </c>
      <c r="B493" s="31">
        <f>IF(A493="","",'Raw Data - Crowdfunding'!I486)</f>
        <v>1572</v>
      </c>
      <c r="D493" t="str">
        <f>IF('Raw Data - Crowdfunding'!$H486="failed","failed","")</f>
        <v/>
      </c>
      <c r="E493" s="31" t="str">
        <f>IF(D493="","",'Raw Data - Crowdfunding'!$I486)</f>
        <v/>
      </c>
    </row>
    <row r="494" spans="1:5" x14ac:dyDescent="0.2">
      <c r="A494" t="str">
        <f>IF('Raw Data - Crowdfunding'!H487="successful","successful","")</f>
        <v/>
      </c>
      <c r="B494" s="31" t="str">
        <f>IF(A494="","",'Raw Data - Crowdfunding'!I487)</f>
        <v/>
      </c>
      <c r="D494" t="str">
        <f>IF('Raw Data - Crowdfunding'!$H487="failed","failed","")</f>
        <v>failed</v>
      </c>
      <c r="E494" s="31">
        <f>IF(D494="","",'Raw Data - Crowdfunding'!$I487)</f>
        <v>648</v>
      </c>
    </row>
    <row r="495" spans="1:5" x14ac:dyDescent="0.2">
      <c r="A495" t="str">
        <f>IF('Raw Data - Crowdfunding'!H488="successful","successful","")</f>
        <v/>
      </c>
      <c r="B495" s="31" t="str">
        <f>IF(A495="","",'Raw Data - Crowdfunding'!I488)</f>
        <v/>
      </c>
      <c r="D495" t="str">
        <f>IF('Raw Data - Crowdfunding'!$H488="failed","failed","")</f>
        <v>failed</v>
      </c>
      <c r="E495" s="31">
        <f>IF(D495="","",'Raw Data - Crowdfunding'!$I488)</f>
        <v>21</v>
      </c>
    </row>
    <row r="496" spans="1:5" x14ac:dyDescent="0.2">
      <c r="A496" t="str">
        <f>IF('Raw Data - Crowdfunding'!H489="successful","successful","")</f>
        <v>successful</v>
      </c>
      <c r="B496" s="31">
        <f>IF(A496="","",'Raw Data - Crowdfunding'!I489)</f>
        <v>2346</v>
      </c>
      <c r="D496" t="str">
        <f>IF('Raw Data - Crowdfunding'!$H489="failed","failed","")</f>
        <v/>
      </c>
      <c r="E496" s="31" t="str">
        <f>IF(D496="","",'Raw Data - Crowdfunding'!$I489)</f>
        <v/>
      </c>
    </row>
    <row r="497" spans="1:5" x14ac:dyDescent="0.2">
      <c r="A497" t="str">
        <f>IF('Raw Data - Crowdfunding'!H490="successful","successful","")</f>
        <v>successful</v>
      </c>
      <c r="B497" s="31">
        <f>IF(A497="","",'Raw Data - Crowdfunding'!I490)</f>
        <v>115</v>
      </c>
      <c r="D497" t="str">
        <f>IF('Raw Data - Crowdfunding'!$H490="failed","failed","")</f>
        <v/>
      </c>
      <c r="E497" s="31" t="str">
        <f>IF(D497="","",'Raw Data - Crowdfunding'!$I490)</f>
        <v/>
      </c>
    </row>
    <row r="498" spans="1:5" x14ac:dyDescent="0.2">
      <c r="A498" t="str">
        <f>IF('Raw Data - Crowdfunding'!H491="successful","successful","")</f>
        <v>successful</v>
      </c>
      <c r="B498" s="31">
        <f>IF(A498="","",'Raw Data - Crowdfunding'!I491)</f>
        <v>85</v>
      </c>
      <c r="D498" t="str">
        <f>IF('Raw Data - Crowdfunding'!$H491="failed","failed","")</f>
        <v/>
      </c>
      <c r="E498" s="31" t="str">
        <f>IF(D498="","",'Raw Data - Crowdfunding'!$I491)</f>
        <v/>
      </c>
    </row>
    <row r="499" spans="1:5" x14ac:dyDescent="0.2">
      <c r="A499" t="str">
        <f>IF('Raw Data - Crowdfunding'!H492="successful","successful","")</f>
        <v>successful</v>
      </c>
      <c r="B499" s="31">
        <f>IF(A499="","",'Raw Data - Crowdfunding'!I492)</f>
        <v>144</v>
      </c>
      <c r="D499" t="str">
        <f>IF('Raw Data - Crowdfunding'!$H492="failed","failed","")</f>
        <v/>
      </c>
      <c r="E499" s="31" t="str">
        <f>IF(D499="","",'Raw Data - Crowdfunding'!$I492)</f>
        <v/>
      </c>
    </row>
    <row r="500" spans="1:5" x14ac:dyDescent="0.2">
      <c r="A500" t="str">
        <f>IF('Raw Data - Crowdfunding'!H493="successful","successful","")</f>
        <v>successful</v>
      </c>
      <c r="B500" s="31">
        <f>IF(A500="","",'Raw Data - Crowdfunding'!I493)</f>
        <v>2443</v>
      </c>
      <c r="D500" t="str">
        <f>IF('Raw Data - Crowdfunding'!$H493="failed","failed","")</f>
        <v/>
      </c>
      <c r="E500" s="31" t="str">
        <f>IF(D500="","",'Raw Data - Crowdfunding'!$I493)</f>
        <v/>
      </c>
    </row>
    <row r="501" spans="1:5" x14ac:dyDescent="0.2">
      <c r="A501" t="str">
        <f>IF('Raw Data - Crowdfunding'!H494="successful","successful","")</f>
        <v/>
      </c>
      <c r="B501" s="31" t="str">
        <f>IF(A501="","",'Raw Data - Crowdfunding'!I494)</f>
        <v/>
      </c>
      <c r="D501" t="str">
        <f>IF('Raw Data - Crowdfunding'!$H494="failed","failed","")</f>
        <v/>
      </c>
      <c r="E501" s="31" t="str">
        <f>IF(D501="","",'Raw Data - Crowdfunding'!$I494)</f>
        <v/>
      </c>
    </row>
    <row r="502" spans="1:5" x14ac:dyDescent="0.2">
      <c r="A502" t="str">
        <f>IF('Raw Data - Crowdfunding'!H495="successful","successful","")</f>
        <v>successful</v>
      </c>
      <c r="B502" s="31">
        <f>IF(A502="","",'Raw Data - Crowdfunding'!I495)</f>
        <v>64</v>
      </c>
      <c r="D502" t="str">
        <f>IF('Raw Data - Crowdfunding'!$H495="failed","failed","")</f>
        <v/>
      </c>
      <c r="E502" s="31" t="str">
        <f>IF(D502="","",'Raw Data - Crowdfunding'!$I495)</f>
        <v/>
      </c>
    </row>
    <row r="503" spans="1:5" x14ac:dyDescent="0.2">
      <c r="A503" t="str">
        <f>IF('Raw Data - Crowdfunding'!H496="successful","successful","")</f>
        <v>successful</v>
      </c>
      <c r="B503" s="31">
        <f>IF(A503="","",'Raw Data - Crowdfunding'!I496)</f>
        <v>268</v>
      </c>
      <c r="D503" t="str">
        <f>IF('Raw Data - Crowdfunding'!$H496="failed","failed","")</f>
        <v/>
      </c>
      <c r="E503" s="31" t="str">
        <f>IF(D503="","",'Raw Data - Crowdfunding'!$I496)</f>
        <v/>
      </c>
    </row>
    <row r="504" spans="1:5" x14ac:dyDescent="0.2">
      <c r="A504" t="str">
        <f>IF('Raw Data - Crowdfunding'!H497="successful","successful","")</f>
        <v>successful</v>
      </c>
      <c r="B504" s="31">
        <f>IF(A504="","",'Raw Data - Crowdfunding'!I497)</f>
        <v>195</v>
      </c>
      <c r="D504" t="str">
        <f>IF('Raw Data - Crowdfunding'!$H497="failed","failed","")</f>
        <v/>
      </c>
      <c r="E504" s="31" t="str">
        <f>IF(D504="","",'Raw Data - Crowdfunding'!$I497)</f>
        <v/>
      </c>
    </row>
    <row r="505" spans="1:5" x14ac:dyDescent="0.2">
      <c r="A505" t="str">
        <f>IF('Raw Data - Crowdfunding'!H498="successful","successful","")</f>
        <v/>
      </c>
      <c r="B505" s="31" t="str">
        <f>IF(A505="","",'Raw Data - Crowdfunding'!I498)</f>
        <v/>
      </c>
      <c r="D505" t="str">
        <f>IF('Raw Data - Crowdfunding'!$H498="failed","failed","")</f>
        <v>failed</v>
      </c>
      <c r="E505" s="31">
        <f>IF(D505="","",'Raw Data - Crowdfunding'!$I498)</f>
        <v>54</v>
      </c>
    </row>
    <row r="506" spans="1:5" x14ac:dyDescent="0.2">
      <c r="A506" t="str">
        <f>IF('Raw Data - Crowdfunding'!H499="successful","successful","")</f>
        <v/>
      </c>
      <c r="B506" s="31" t="str">
        <f>IF(A506="","",'Raw Data - Crowdfunding'!I499)</f>
        <v/>
      </c>
      <c r="D506" t="str">
        <f>IF('Raw Data - Crowdfunding'!$H499="failed","failed","")</f>
        <v>failed</v>
      </c>
      <c r="E506" s="31">
        <f>IF(D506="","",'Raw Data - Crowdfunding'!$I499)</f>
        <v>120</v>
      </c>
    </row>
    <row r="507" spans="1:5" x14ac:dyDescent="0.2">
      <c r="A507" t="str">
        <f>IF('Raw Data - Crowdfunding'!H500="successful","successful","")</f>
        <v/>
      </c>
      <c r="B507" s="31" t="str">
        <f>IF(A507="","",'Raw Data - Crowdfunding'!I500)</f>
        <v/>
      </c>
      <c r="D507" t="str">
        <f>IF('Raw Data - Crowdfunding'!$H500="failed","failed","")</f>
        <v>failed</v>
      </c>
      <c r="E507" s="31">
        <f>IF(D507="","",'Raw Data - Crowdfunding'!$I500)</f>
        <v>579</v>
      </c>
    </row>
    <row r="508" spans="1:5" x14ac:dyDescent="0.2">
      <c r="A508" t="str">
        <f>IF('Raw Data - Crowdfunding'!H501="successful","successful","")</f>
        <v/>
      </c>
      <c r="B508" s="31" t="str">
        <f>IF(A508="","",'Raw Data - Crowdfunding'!I501)</f>
        <v/>
      </c>
      <c r="D508" t="str">
        <f>IF('Raw Data - Crowdfunding'!$H501="failed","failed","")</f>
        <v>failed</v>
      </c>
      <c r="E508" s="31">
        <f>IF(D508="","",'Raw Data - Crowdfunding'!$I501)</f>
        <v>2072</v>
      </c>
    </row>
    <row r="509" spans="1:5" x14ac:dyDescent="0.2">
      <c r="A509" t="str">
        <f>IF('Raw Data - Crowdfunding'!H502="successful","successful","")</f>
        <v/>
      </c>
      <c r="B509" s="31" t="str">
        <f>IF(A509="","",'Raw Data - Crowdfunding'!I502)</f>
        <v/>
      </c>
      <c r="D509" t="str">
        <f>IF('Raw Data - Crowdfunding'!$H502="failed","failed","")</f>
        <v>failed</v>
      </c>
      <c r="E509" s="31">
        <f>IF(D509="","",'Raw Data - Crowdfunding'!$I502)</f>
        <v>0</v>
      </c>
    </row>
    <row r="510" spans="1:5" x14ac:dyDescent="0.2">
      <c r="A510" t="str">
        <f>IF('Raw Data - Crowdfunding'!H503="successful","successful","")</f>
        <v/>
      </c>
      <c r="B510" s="31" t="str">
        <f>IF(A510="","",'Raw Data - Crowdfunding'!I503)</f>
        <v/>
      </c>
      <c r="D510" t="str">
        <f>IF('Raw Data - Crowdfunding'!$H503="failed","failed","")</f>
        <v>failed</v>
      </c>
      <c r="E510" s="31">
        <f>IF(D510="","",'Raw Data - Crowdfunding'!$I503)</f>
        <v>1796</v>
      </c>
    </row>
    <row r="511" spans="1:5" x14ac:dyDescent="0.2">
      <c r="A511" t="str">
        <f>IF('Raw Data - Crowdfunding'!H504="successful","successful","")</f>
        <v>successful</v>
      </c>
      <c r="B511" s="31">
        <f>IF(A511="","",'Raw Data - Crowdfunding'!I504)</f>
        <v>186</v>
      </c>
      <c r="D511" t="str">
        <f>IF('Raw Data - Crowdfunding'!$H504="failed","failed","")</f>
        <v/>
      </c>
      <c r="E511" s="31" t="str">
        <f>IF(D511="","",'Raw Data - Crowdfunding'!$I504)</f>
        <v/>
      </c>
    </row>
    <row r="512" spans="1:5" x14ac:dyDescent="0.2">
      <c r="A512" t="str">
        <f>IF('Raw Data - Crowdfunding'!H505="successful","successful","")</f>
        <v>successful</v>
      </c>
      <c r="B512" s="31">
        <f>IF(A512="","",'Raw Data - Crowdfunding'!I505)</f>
        <v>460</v>
      </c>
      <c r="D512" t="str">
        <f>IF('Raw Data - Crowdfunding'!$H505="failed","failed","")</f>
        <v/>
      </c>
      <c r="E512" s="31" t="str">
        <f>IF(D512="","",'Raw Data - Crowdfunding'!$I505)</f>
        <v/>
      </c>
    </row>
    <row r="513" spans="1:5" x14ac:dyDescent="0.2">
      <c r="A513" t="str">
        <f>IF('Raw Data - Crowdfunding'!H506="successful","successful","")</f>
        <v/>
      </c>
      <c r="B513" s="31" t="str">
        <f>IF(A513="","",'Raw Data - Crowdfunding'!I506)</f>
        <v/>
      </c>
      <c r="D513" t="str">
        <f>IF('Raw Data - Crowdfunding'!$H506="failed","failed","")</f>
        <v>failed</v>
      </c>
      <c r="E513" s="31">
        <f>IF(D513="","",'Raw Data - Crowdfunding'!$I506)</f>
        <v>62</v>
      </c>
    </row>
    <row r="514" spans="1:5" x14ac:dyDescent="0.2">
      <c r="A514" t="str">
        <f>IF('Raw Data - Crowdfunding'!H507="successful","successful","")</f>
        <v/>
      </c>
      <c r="B514" s="31" t="str">
        <f>IF(A514="","",'Raw Data - Crowdfunding'!I507)</f>
        <v/>
      </c>
      <c r="D514" t="str">
        <f>IF('Raw Data - Crowdfunding'!$H507="failed","failed","")</f>
        <v>failed</v>
      </c>
      <c r="E514" s="31">
        <f>IF(D514="","",'Raw Data - Crowdfunding'!$I507)</f>
        <v>347</v>
      </c>
    </row>
    <row r="515" spans="1:5" x14ac:dyDescent="0.2">
      <c r="A515" t="str">
        <f>IF('Raw Data - Crowdfunding'!H508="successful","successful","")</f>
        <v>successful</v>
      </c>
      <c r="B515" s="31">
        <f>IF(A515="","",'Raw Data - Crowdfunding'!I508)</f>
        <v>2528</v>
      </c>
      <c r="D515" t="str">
        <f>IF('Raw Data - Crowdfunding'!$H508="failed","failed","")</f>
        <v/>
      </c>
      <c r="E515" s="31" t="str">
        <f>IF(D515="","",'Raw Data - Crowdfunding'!$I508)</f>
        <v/>
      </c>
    </row>
    <row r="516" spans="1:5" x14ac:dyDescent="0.2">
      <c r="A516" t="str">
        <f>IF('Raw Data - Crowdfunding'!H509="successful","successful","")</f>
        <v/>
      </c>
      <c r="B516" s="31" t="str">
        <f>IF(A516="","",'Raw Data - Crowdfunding'!I509)</f>
        <v/>
      </c>
      <c r="D516" t="str">
        <f>IF('Raw Data - Crowdfunding'!$H509="failed","failed","")</f>
        <v>failed</v>
      </c>
      <c r="E516" s="31">
        <f>IF(D516="","",'Raw Data - Crowdfunding'!$I509)</f>
        <v>19</v>
      </c>
    </row>
    <row r="517" spans="1:5" x14ac:dyDescent="0.2">
      <c r="A517" t="str">
        <f>IF('Raw Data - Crowdfunding'!H510="successful","successful","")</f>
        <v>successful</v>
      </c>
      <c r="B517" s="31">
        <f>IF(A517="","",'Raw Data - Crowdfunding'!I510)</f>
        <v>3657</v>
      </c>
      <c r="D517" t="str">
        <f>IF('Raw Data - Crowdfunding'!$H510="failed","failed","")</f>
        <v/>
      </c>
      <c r="E517" s="31" t="str">
        <f>IF(D517="","",'Raw Data - Crowdfunding'!$I510)</f>
        <v/>
      </c>
    </row>
    <row r="518" spans="1:5" x14ac:dyDescent="0.2">
      <c r="A518" t="str">
        <f>IF('Raw Data - Crowdfunding'!H511="successful","successful","")</f>
        <v/>
      </c>
      <c r="B518" s="31" t="str">
        <f>IF(A518="","",'Raw Data - Crowdfunding'!I511)</f>
        <v/>
      </c>
      <c r="D518" t="str">
        <f>IF('Raw Data - Crowdfunding'!$H511="failed","failed","")</f>
        <v>failed</v>
      </c>
      <c r="E518" s="31">
        <f>IF(D518="","",'Raw Data - Crowdfunding'!$I511)</f>
        <v>1258</v>
      </c>
    </row>
    <row r="519" spans="1:5" x14ac:dyDescent="0.2">
      <c r="A519" t="str">
        <f>IF('Raw Data - Crowdfunding'!H512="successful","successful","")</f>
        <v>successful</v>
      </c>
      <c r="B519" s="31">
        <f>IF(A519="","",'Raw Data - Crowdfunding'!I512)</f>
        <v>131</v>
      </c>
      <c r="D519" t="str">
        <f>IF('Raw Data - Crowdfunding'!$H512="failed","failed","")</f>
        <v/>
      </c>
      <c r="E519" s="31" t="str">
        <f>IF(D519="","",'Raw Data - Crowdfunding'!$I512)</f>
        <v/>
      </c>
    </row>
    <row r="520" spans="1:5" x14ac:dyDescent="0.2">
      <c r="A520" t="str">
        <f>IF('Raw Data - Crowdfunding'!H513="successful","successful","")</f>
        <v/>
      </c>
      <c r="B520" s="31" t="str">
        <f>IF(A520="","",'Raw Data - Crowdfunding'!I513)</f>
        <v/>
      </c>
      <c r="D520" t="str">
        <f>IF('Raw Data - Crowdfunding'!$H513="failed","failed","")</f>
        <v>failed</v>
      </c>
      <c r="E520" s="31">
        <f>IF(D520="","",'Raw Data - Crowdfunding'!$I513)</f>
        <v>362</v>
      </c>
    </row>
    <row r="521" spans="1:5" x14ac:dyDescent="0.2">
      <c r="A521" t="str">
        <f>IF('Raw Data - Crowdfunding'!H514="successful","successful","")</f>
        <v>successful</v>
      </c>
      <c r="B521" s="31">
        <f>IF(A521="","",'Raw Data - Crowdfunding'!I514)</f>
        <v>239</v>
      </c>
      <c r="D521" t="str">
        <f>IF('Raw Data - Crowdfunding'!$H514="failed","failed","")</f>
        <v/>
      </c>
      <c r="E521" s="31" t="str">
        <f>IF(D521="","",'Raw Data - Crowdfunding'!$I514)</f>
        <v/>
      </c>
    </row>
    <row r="522" spans="1:5" x14ac:dyDescent="0.2">
      <c r="A522" t="str">
        <f>IF('Raw Data - Crowdfunding'!H515="successful","successful","")</f>
        <v/>
      </c>
      <c r="B522" s="31" t="str">
        <f>IF(A522="","",'Raw Data - Crowdfunding'!I515)</f>
        <v/>
      </c>
      <c r="D522" t="str">
        <f>IF('Raw Data - Crowdfunding'!$H515="failed","failed","")</f>
        <v/>
      </c>
      <c r="E522" s="31" t="str">
        <f>IF(D522="","",'Raw Data - Crowdfunding'!$I515)</f>
        <v/>
      </c>
    </row>
    <row r="523" spans="1:5" x14ac:dyDescent="0.2">
      <c r="A523" t="str">
        <f>IF('Raw Data - Crowdfunding'!H516="successful","successful","")</f>
        <v/>
      </c>
      <c r="B523" s="31" t="str">
        <f>IF(A523="","",'Raw Data - Crowdfunding'!I516)</f>
        <v/>
      </c>
      <c r="D523" t="str">
        <f>IF('Raw Data - Crowdfunding'!$H516="failed","failed","")</f>
        <v/>
      </c>
      <c r="E523" s="31" t="str">
        <f>IF(D523="","",'Raw Data - Crowdfunding'!$I516)</f>
        <v/>
      </c>
    </row>
    <row r="524" spans="1:5" x14ac:dyDescent="0.2">
      <c r="A524" t="str">
        <f>IF('Raw Data - Crowdfunding'!H517="successful","successful","")</f>
        <v/>
      </c>
      <c r="B524" s="31" t="str">
        <f>IF(A524="","",'Raw Data - Crowdfunding'!I517)</f>
        <v/>
      </c>
      <c r="D524" t="str">
        <f>IF('Raw Data - Crowdfunding'!$H517="failed","failed","")</f>
        <v>failed</v>
      </c>
      <c r="E524" s="31">
        <f>IF(D524="","",'Raw Data - Crowdfunding'!$I517)</f>
        <v>133</v>
      </c>
    </row>
    <row r="525" spans="1:5" x14ac:dyDescent="0.2">
      <c r="A525" t="str">
        <f>IF('Raw Data - Crowdfunding'!H518="successful","successful","")</f>
        <v/>
      </c>
      <c r="B525" s="31" t="str">
        <f>IF(A525="","",'Raw Data - Crowdfunding'!I518)</f>
        <v/>
      </c>
      <c r="D525" t="str">
        <f>IF('Raw Data - Crowdfunding'!$H518="failed","failed","")</f>
        <v>failed</v>
      </c>
      <c r="E525" s="31">
        <f>IF(D525="","",'Raw Data - Crowdfunding'!$I518)</f>
        <v>846</v>
      </c>
    </row>
    <row r="526" spans="1:5" x14ac:dyDescent="0.2">
      <c r="A526" t="str">
        <f>IF('Raw Data - Crowdfunding'!H519="successful","successful","")</f>
        <v>successful</v>
      </c>
      <c r="B526" s="31">
        <f>IF(A526="","",'Raw Data - Crowdfunding'!I519)</f>
        <v>78</v>
      </c>
      <c r="D526" t="str">
        <f>IF('Raw Data - Crowdfunding'!$H519="failed","failed","")</f>
        <v/>
      </c>
      <c r="E526" s="31" t="str">
        <f>IF(D526="","",'Raw Data - Crowdfunding'!$I519)</f>
        <v/>
      </c>
    </row>
    <row r="527" spans="1:5" x14ac:dyDescent="0.2">
      <c r="A527" t="str">
        <f>IF('Raw Data - Crowdfunding'!H520="successful","successful","")</f>
        <v/>
      </c>
      <c r="B527" s="31" t="str">
        <f>IF(A527="","",'Raw Data - Crowdfunding'!I520)</f>
        <v/>
      </c>
      <c r="D527" t="str">
        <f>IF('Raw Data - Crowdfunding'!$H520="failed","failed","")</f>
        <v>failed</v>
      </c>
      <c r="E527" s="31">
        <f>IF(D527="","",'Raw Data - Crowdfunding'!$I520)</f>
        <v>10</v>
      </c>
    </row>
    <row r="528" spans="1:5" x14ac:dyDescent="0.2">
      <c r="A528" t="str">
        <f>IF('Raw Data - Crowdfunding'!H521="successful","successful","")</f>
        <v>successful</v>
      </c>
      <c r="B528" s="31">
        <f>IF(A528="","",'Raw Data - Crowdfunding'!I521)</f>
        <v>1773</v>
      </c>
      <c r="D528" t="str">
        <f>IF('Raw Data - Crowdfunding'!$H521="failed","failed","")</f>
        <v/>
      </c>
      <c r="E528" s="31" t="str">
        <f>IF(D528="","",'Raw Data - Crowdfunding'!$I521)</f>
        <v/>
      </c>
    </row>
    <row r="529" spans="1:5" x14ac:dyDescent="0.2">
      <c r="A529" t="str">
        <f>IF('Raw Data - Crowdfunding'!H522="successful","successful","")</f>
        <v>successful</v>
      </c>
      <c r="B529" s="31">
        <f>IF(A529="","",'Raw Data - Crowdfunding'!I522)</f>
        <v>32</v>
      </c>
      <c r="D529" t="str">
        <f>IF('Raw Data - Crowdfunding'!$H522="failed","failed","")</f>
        <v/>
      </c>
      <c r="E529" s="31" t="str">
        <f>IF(D529="","",'Raw Data - Crowdfunding'!$I522)</f>
        <v/>
      </c>
    </row>
    <row r="530" spans="1:5" x14ac:dyDescent="0.2">
      <c r="A530" t="str">
        <f>IF('Raw Data - Crowdfunding'!H523="successful","successful","")</f>
        <v>successful</v>
      </c>
      <c r="B530" s="31">
        <f>IF(A530="","",'Raw Data - Crowdfunding'!I523)</f>
        <v>369</v>
      </c>
      <c r="D530" t="str">
        <f>IF('Raw Data - Crowdfunding'!$H523="failed","failed","")</f>
        <v/>
      </c>
      <c r="E530" s="31" t="str">
        <f>IF(D530="","",'Raw Data - Crowdfunding'!$I523)</f>
        <v/>
      </c>
    </row>
    <row r="531" spans="1:5" x14ac:dyDescent="0.2">
      <c r="A531" t="str">
        <f>IF('Raw Data - Crowdfunding'!H524="successful","successful","")</f>
        <v/>
      </c>
      <c r="B531" s="31" t="str">
        <f>IF(A531="","",'Raw Data - Crowdfunding'!I524)</f>
        <v/>
      </c>
      <c r="D531" t="str">
        <f>IF('Raw Data - Crowdfunding'!$H524="failed","failed","")</f>
        <v>failed</v>
      </c>
      <c r="E531" s="31">
        <f>IF(D531="","",'Raw Data - Crowdfunding'!$I524)</f>
        <v>191</v>
      </c>
    </row>
    <row r="532" spans="1:5" x14ac:dyDescent="0.2">
      <c r="A532" t="str">
        <f>IF('Raw Data - Crowdfunding'!H525="successful","successful","")</f>
        <v>successful</v>
      </c>
      <c r="B532" s="31">
        <f>IF(A532="","",'Raw Data - Crowdfunding'!I525)</f>
        <v>89</v>
      </c>
      <c r="D532" t="str">
        <f>IF('Raw Data - Crowdfunding'!$H525="failed","failed","")</f>
        <v/>
      </c>
      <c r="E532" s="31" t="str">
        <f>IF(D532="","",'Raw Data - Crowdfunding'!$I525)</f>
        <v/>
      </c>
    </row>
    <row r="533" spans="1:5" x14ac:dyDescent="0.2">
      <c r="A533" t="str">
        <f>IF('Raw Data - Crowdfunding'!H526="successful","successful","")</f>
        <v/>
      </c>
      <c r="B533" s="31" t="str">
        <f>IF(A533="","",'Raw Data - Crowdfunding'!I526)</f>
        <v/>
      </c>
      <c r="D533" t="str">
        <f>IF('Raw Data - Crowdfunding'!$H526="failed","failed","")</f>
        <v>failed</v>
      </c>
      <c r="E533" s="31">
        <f>IF(D533="","",'Raw Data - Crowdfunding'!$I526)</f>
        <v>1979</v>
      </c>
    </row>
    <row r="534" spans="1:5" x14ac:dyDescent="0.2">
      <c r="A534" t="str">
        <f>IF('Raw Data - Crowdfunding'!H527="successful","successful","")</f>
        <v/>
      </c>
      <c r="B534" s="31" t="str">
        <f>IF(A534="","",'Raw Data - Crowdfunding'!I527)</f>
        <v/>
      </c>
      <c r="D534" t="str">
        <f>IF('Raw Data - Crowdfunding'!$H527="failed","failed","")</f>
        <v>failed</v>
      </c>
      <c r="E534" s="31">
        <f>IF(D534="","",'Raw Data - Crowdfunding'!$I527)</f>
        <v>63</v>
      </c>
    </row>
    <row r="535" spans="1:5" x14ac:dyDescent="0.2">
      <c r="A535" t="str">
        <f>IF('Raw Data - Crowdfunding'!H528="successful","successful","")</f>
        <v>successful</v>
      </c>
      <c r="B535" s="31">
        <f>IF(A535="","",'Raw Data - Crowdfunding'!I528)</f>
        <v>147</v>
      </c>
      <c r="D535" t="str">
        <f>IF('Raw Data - Crowdfunding'!$H528="failed","failed","")</f>
        <v/>
      </c>
      <c r="E535" s="31" t="str">
        <f>IF(D535="","",'Raw Data - Crowdfunding'!$I528)</f>
        <v/>
      </c>
    </row>
    <row r="536" spans="1:5" x14ac:dyDescent="0.2">
      <c r="A536" t="str">
        <f>IF('Raw Data - Crowdfunding'!H529="successful","successful","")</f>
        <v/>
      </c>
      <c r="B536" s="31" t="str">
        <f>IF(A536="","",'Raw Data - Crowdfunding'!I529)</f>
        <v/>
      </c>
      <c r="D536" t="str">
        <f>IF('Raw Data - Crowdfunding'!$H529="failed","failed","")</f>
        <v>failed</v>
      </c>
      <c r="E536" s="31">
        <f>IF(D536="","",'Raw Data - Crowdfunding'!$I529)</f>
        <v>6080</v>
      </c>
    </row>
    <row r="537" spans="1:5" x14ac:dyDescent="0.2">
      <c r="A537" t="str">
        <f>IF('Raw Data - Crowdfunding'!H530="successful","successful","")</f>
        <v/>
      </c>
      <c r="B537" s="31" t="str">
        <f>IF(A537="","",'Raw Data - Crowdfunding'!I530)</f>
        <v/>
      </c>
      <c r="D537" t="str">
        <f>IF('Raw Data - Crowdfunding'!$H530="failed","failed","")</f>
        <v>failed</v>
      </c>
      <c r="E537" s="31">
        <f>IF(D537="","",'Raw Data - Crowdfunding'!$I530)</f>
        <v>80</v>
      </c>
    </row>
    <row r="538" spans="1:5" x14ac:dyDescent="0.2">
      <c r="A538" t="str">
        <f>IF('Raw Data - Crowdfunding'!H531="successful","successful","")</f>
        <v/>
      </c>
      <c r="B538" s="31" t="str">
        <f>IF(A538="","",'Raw Data - Crowdfunding'!I531)</f>
        <v/>
      </c>
      <c r="D538" t="str">
        <f>IF('Raw Data - Crowdfunding'!$H531="failed","failed","")</f>
        <v>failed</v>
      </c>
      <c r="E538" s="31">
        <f>IF(D538="","",'Raw Data - Crowdfunding'!$I531)</f>
        <v>9</v>
      </c>
    </row>
    <row r="539" spans="1:5" x14ac:dyDescent="0.2">
      <c r="A539" t="str">
        <f>IF('Raw Data - Crowdfunding'!H532="successful","successful","")</f>
        <v/>
      </c>
      <c r="B539" s="31" t="str">
        <f>IF(A539="","",'Raw Data - Crowdfunding'!I532)</f>
        <v/>
      </c>
      <c r="D539" t="str">
        <f>IF('Raw Data - Crowdfunding'!$H532="failed","failed","")</f>
        <v>failed</v>
      </c>
      <c r="E539" s="31">
        <f>IF(D539="","",'Raw Data - Crowdfunding'!$I532)</f>
        <v>1784</v>
      </c>
    </row>
    <row r="540" spans="1:5" x14ac:dyDescent="0.2">
      <c r="A540" t="str">
        <f>IF('Raw Data - Crowdfunding'!H533="successful","successful","")</f>
        <v/>
      </c>
      <c r="B540" s="31" t="str">
        <f>IF(A540="","",'Raw Data - Crowdfunding'!I533)</f>
        <v/>
      </c>
      <c r="D540" t="str">
        <f>IF('Raw Data - Crowdfunding'!$H533="failed","failed","")</f>
        <v/>
      </c>
      <c r="E540" s="31" t="str">
        <f>IF(D540="","",'Raw Data - Crowdfunding'!$I533)</f>
        <v/>
      </c>
    </row>
    <row r="541" spans="1:5" x14ac:dyDescent="0.2">
      <c r="A541" t="str">
        <f>IF('Raw Data - Crowdfunding'!H534="successful","successful","")</f>
        <v>successful</v>
      </c>
      <c r="B541" s="31">
        <f>IF(A541="","",'Raw Data - Crowdfunding'!I534)</f>
        <v>126</v>
      </c>
      <c r="D541" t="str">
        <f>IF('Raw Data - Crowdfunding'!$H534="failed","failed","")</f>
        <v/>
      </c>
      <c r="E541" s="31" t="str">
        <f>IF(D541="","",'Raw Data - Crowdfunding'!$I534)</f>
        <v/>
      </c>
    </row>
    <row r="542" spans="1:5" x14ac:dyDescent="0.2">
      <c r="A542" t="str">
        <f>IF('Raw Data - Crowdfunding'!H535="successful","successful","")</f>
        <v>successful</v>
      </c>
      <c r="B542" s="31">
        <f>IF(A542="","",'Raw Data - Crowdfunding'!I535)</f>
        <v>2218</v>
      </c>
      <c r="D542" t="str">
        <f>IF('Raw Data - Crowdfunding'!$H535="failed","failed","")</f>
        <v/>
      </c>
      <c r="E542" s="31" t="str">
        <f>IF(D542="","",'Raw Data - Crowdfunding'!$I535)</f>
        <v/>
      </c>
    </row>
    <row r="543" spans="1:5" x14ac:dyDescent="0.2">
      <c r="A543" t="str">
        <f>IF('Raw Data - Crowdfunding'!H536="successful","successful","")</f>
        <v/>
      </c>
      <c r="B543" s="31" t="str">
        <f>IF(A543="","",'Raw Data - Crowdfunding'!I536)</f>
        <v/>
      </c>
      <c r="D543" t="str">
        <f>IF('Raw Data - Crowdfunding'!$H536="failed","failed","")</f>
        <v>failed</v>
      </c>
      <c r="E543" s="31">
        <f>IF(D543="","",'Raw Data - Crowdfunding'!$I536)</f>
        <v>243</v>
      </c>
    </row>
    <row r="544" spans="1:5" x14ac:dyDescent="0.2">
      <c r="A544" t="str">
        <f>IF('Raw Data - Crowdfunding'!H537="successful","successful","")</f>
        <v>successful</v>
      </c>
      <c r="B544" s="31">
        <f>IF(A544="","",'Raw Data - Crowdfunding'!I537)</f>
        <v>202</v>
      </c>
      <c r="D544" t="str">
        <f>IF('Raw Data - Crowdfunding'!$H537="failed","failed","")</f>
        <v/>
      </c>
      <c r="E544" s="31" t="str">
        <f>IF(D544="","",'Raw Data - Crowdfunding'!$I537)</f>
        <v/>
      </c>
    </row>
    <row r="545" spans="1:5" x14ac:dyDescent="0.2">
      <c r="A545" t="str">
        <f>IF('Raw Data - Crowdfunding'!H538="successful","successful","")</f>
        <v>successful</v>
      </c>
      <c r="B545" s="31">
        <f>IF(A545="","",'Raw Data - Crowdfunding'!I538)</f>
        <v>140</v>
      </c>
      <c r="D545" t="str">
        <f>IF('Raw Data - Crowdfunding'!$H538="failed","failed","")</f>
        <v/>
      </c>
      <c r="E545" s="31" t="str">
        <f>IF(D545="","",'Raw Data - Crowdfunding'!$I538)</f>
        <v/>
      </c>
    </row>
    <row r="546" spans="1:5" x14ac:dyDescent="0.2">
      <c r="A546" t="str">
        <f>IF('Raw Data - Crowdfunding'!H539="successful","successful","")</f>
        <v>successful</v>
      </c>
      <c r="B546" s="31">
        <f>IF(A546="","",'Raw Data - Crowdfunding'!I539)</f>
        <v>1052</v>
      </c>
      <c r="D546" t="str">
        <f>IF('Raw Data - Crowdfunding'!$H539="failed","failed","")</f>
        <v/>
      </c>
      <c r="E546" s="31" t="str">
        <f>IF(D546="","",'Raw Data - Crowdfunding'!$I539)</f>
        <v/>
      </c>
    </row>
    <row r="547" spans="1:5" x14ac:dyDescent="0.2">
      <c r="A547" t="str">
        <f>IF('Raw Data - Crowdfunding'!H540="successful","successful","")</f>
        <v/>
      </c>
      <c r="B547" s="31" t="str">
        <f>IF(A547="","",'Raw Data - Crowdfunding'!I540)</f>
        <v/>
      </c>
      <c r="D547" t="str">
        <f>IF('Raw Data - Crowdfunding'!$H540="failed","failed","")</f>
        <v>failed</v>
      </c>
      <c r="E547" s="31">
        <f>IF(D547="","",'Raw Data - Crowdfunding'!$I540)</f>
        <v>1296</v>
      </c>
    </row>
    <row r="548" spans="1:5" x14ac:dyDescent="0.2">
      <c r="A548" t="str">
        <f>IF('Raw Data - Crowdfunding'!H541="successful","successful","")</f>
        <v/>
      </c>
      <c r="B548" s="31" t="str">
        <f>IF(A548="","",'Raw Data - Crowdfunding'!I541)</f>
        <v/>
      </c>
      <c r="D548" t="str">
        <f>IF('Raw Data - Crowdfunding'!$H541="failed","failed","")</f>
        <v>failed</v>
      </c>
      <c r="E548" s="31">
        <f>IF(D548="","",'Raw Data - Crowdfunding'!$I541)</f>
        <v>77</v>
      </c>
    </row>
    <row r="549" spans="1:5" x14ac:dyDescent="0.2">
      <c r="A549" t="str">
        <f>IF('Raw Data - Crowdfunding'!H542="successful","successful","")</f>
        <v>successful</v>
      </c>
      <c r="B549" s="31">
        <f>IF(A549="","",'Raw Data - Crowdfunding'!I542)</f>
        <v>247</v>
      </c>
      <c r="D549" t="str">
        <f>IF('Raw Data - Crowdfunding'!$H542="failed","failed","")</f>
        <v/>
      </c>
      <c r="E549" s="31" t="str">
        <f>IF(D549="","",'Raw Data - Crowdfunding'!$I542)</f>
        <v/>
      </c>
    </row>
    <row r="550" spans="1:5" x14ac:dyDescent="0.2">
      <c r="A550" t="str">
        <f>IF('Raw Data - Crowdfunding'!H543="successful","successful","")</f>
        <v/>
      </c>
      <c r="B550" s="31" t="str">
        <f>IF(A550="","",'Raw Data - Crowdfunding'!I543)</f>
        <v/>
      </c>
      <c r="D550" t="str">
        <f>IF('Raw Data - Crowdfunding'!$H543="failed","failed","")</f>
        <v>failed</v>
      </c>
      <c r="E550" s="31">
        <f>IF(D550="","",'Raw Data - Crowdfunding'!$I543)</f>
        <v>395</v>
      </c>
    </row>
    <row r="551" spans="1:5" x14ac:dyDescent="0.2">
      <c r="A551" t="str">
        <f>IF('Raw Data - Crowdfunding'!H544="successful","successful","")</f>
        <v/>
      </c>
      <c r="B551" s="31" t="str">
        <f>IF(A551="","",'Raw Data - Crowdfunding'!I544)</f>
        <v/>
      </c>
      <c r="D551" t="str">
        <f>IF('Raw Data - Crowdfunding'!$H544="failed","failed","")</f>
        <v>failed</v>
      </c>
      <c r="E551" s="31">
        <f>IF(D551="","",'Raw Data - Crowdfunding'!$I544)</f>
        <v>49</v>
      </c>
    </row>
    <row r="552" spans="1:5" x14ac:dyDescent="0.2">
      <c r="A552" t="str">
        <f>IF('Raw Data - Crowdfunding'!H545="successful","successful","")</f>
        <v/>
      </c>
      <c r="B552" s="31" t="str">
        <f>IF(A552="","",'Raw Data - Crowdfunding'!I545)</f>
        <v/>
      </c>
      <c r="D552" t="str">
        <f>IF('Raw Data - Crowdfunding'!$H545="failed","failed","")</f>
        <v>failed</v>
      </c>
      <c r="E552" s="31">
        <f>IF(D552="","",'Raw Data - Crowdfunding'!$I545)</f>
        <v>180</v>
      </c>
    </row>
    <row r="553" spans="1:5" x14ac:dyDescent="0.2">
      <c r="A553" t="str">
        <f>IF('Raw Data - Crowdfunding'!H546="successful","successful","")</f>
        <v>successful</v>
      </c>
      <c r="B553" s="31">
        <f>IF(A553="","",'Raw Data - Crowdfunding'!I546)</f>
        <v>84</v>
      </c>
      <c r="D553" t="str">
        <f>IF('Raw Data - Crowdfunding'!$H546="failed","failed","")</f>
        <v/>
      </c>
      <c r="E553" s="31" t="str">
        <f>IF(D553="","",'Raw Data - Crowdfunding'!$I546)</f>
        <v/>
      </c>
    </row>
    <row r="554" spans="1:5" x14ac:dyDescent="0.2">
      <c r="A554" t="str">
        <f>IF('Raw Data - Crowdfunding'!H547="successful","successful","")</f>
        <v/>
      </c>
      <c r="B554" s="31" t="str">
        <f>IF(A554="","",'Raw Data - Crowdfunding'!I547)</f>
        <v/>
      </c>
      <c r="D554" t="str">
        <f>IF('Raw Data - Crowdfunding'!$H547="failed","failed","")</f>
        <v>failed</v>
      </c>
      <c r="E554" s="31">
        <f>IF(D554="","",'Raw Data - Crowdfunding'!$I547)</f>
        <v>2690</v>
      </c>
    </row>
    <row r="555" spans="1:5" x14ac:dyDescent="0.2">
      <c r="A555" t="str">
        <f>IF('Raw Data - Crowdfunding'!H548="successful","successful","")</f>
        <v>successful</v>
      </c>
      <c r="B555" s="31">
        <f>IF(A555="","",'Raw Data - Crowdfunding'!I548)</f>
        <v>88</v>
      </c>
      <c r="D555" t="str">
        <f>IF('Raw Data - Crowdfunding'!$H548="failed","failed","")</f>
        <v/>
      </c>
      <c r="E555" s="31" t="str">
        <f>IF(D555="","",'Raw Data - Crowdfunding'!$I548)</f>
        <v/>
      </c>
    </row>
    <row r="556" spans="1:5" x14ac:dyDescent="0.2">
      <c r="A556" t="str">
        <f>IF('Raw Data - Crowdfunding'!H549="successful","successful","")</f>
        <v>successful</v>
      </c>
      <c r="B556" s="31">
        <f>IF(A556="","",'Raw Data - Crowdfunding'!I549)</f>
        <v>156</v>
      </c>
      <c r="D556" t="str">
        <f>IF('Raw Data - Crowdfunding'!$H549="failed","failed","")</f>
        <v/>
      </c>
      <c r="E556" s="31" t="str">
        <f>IF(D556="","",'Raw Data - Crowdfunding'!$I549)</f>
        <v/>
      </c>
    </row>
    <row r="557" spans="1:5" x14ac:dyDescent="0.2">
      <c r="A557" t="str">
        <f>IF('Raw Data - Crowdfunding'!H550="successful","successful","")</f>
        <v>successful</v>
      </c>
      <c r="B557" s="31">
        <f>IF(A557="","",'Raw Data - Crowdfunding'!I550)</f>
        <v>2985</v>
      </c>
      <c r="D557" t="str">
        <f>IF('Raw Data - Crowdfunding'!$H550="failed","failed","")</f>
        <v/>
      </c>
      <c r="E557" s="31" t="str">
        <f>IF(D557="","",'Raw Data - Crowdfunding'!$I550)</f>
        <v/>
      </c>
    </row>
    <row r="558" spans="1:5" x14ac:dyDescent="0.2">
      <c r="A558" t="str">
        <f>IF('Raw Data - Crowdfunding'!H551="successful","successful","")</f>
        <v>successful</v>
      </c>
      <c r="B558" s="31">
        <f>IF(A558="","",'Raw Data - Crowdfunding'!I551)</f>
        <v>762</v>
      </c>
      <c r="D558" t="str">
        <f>IF('Raw Data - Crowdfunding'!$H551="failed","failed","")</f>
        <v/>
      </c>
      <c r="E558" s="31" t="str">
        <f>IF(D558="","",'Raw Data - Crowdfunding'!$I551)</f>
        <v/>
      </c>
    </row>
    <row r="559" spans="1:5" x14ac:dyDescent="0.2">
      <c r="A559" t="str">
        <f>IF('Raw Data - Crowdfunding'!H552="successful","successful","")</f>
        <v/>
      </c>
      <c r="B559" s="31" t="str">
        <f>IF(A559="","",'Raw Data - Crowdfunding'!I552)</f>
        <v/>
      </c>
      <c r="D559" t="str">
        <f>IF('Raw Data - Crowdfunding'!$H552="failed","failed","")</f>
        <v/>
      </c>
      <c r="E559" s="31" t="str">
        <f>IF(D559="","",'Raw Data - Crowdfunding'!$I552)</f>
        <v/>
      </c>
    </row>
    <row r="560" spans="1:5" x14ac:dyDescent="0.2">
      <c r="A560" t="str">
        <f>IF('Raw Data - Crowdfunding'!H553="successful","successful","")</f>
        <v/>
      </c>
      <c r="B560" s="31" t="str">
        <f>IF(A560="","",'Raw Data - Crowdfunding'!I553)</f>
        <v/>
      </c>
      <c r="D560" t="str">
        <f>IF('Raw Data - Crowdfunding'!$H553="failed","failed","")</f>
        <v>failed</v>
      </c>
      <c r="E560" s="31">
        <f>IF(D560="","",'Raw Data - Crowdfunding'!$I553)</f>
        <v>2779</v>
      </c>
    </row>
    <row r="561" spans="1:5" x14ac:dyDescent="0.2">
      <c r="A561" t="str">
        <f>IF('Raw Data - Crowdfunding'!H554="successful","successful","")</f>
        <v/>
      </c>
      <c r="B561" s="31" t="str">
        <f>IF(A561="","",'Raw Data - Crowdfunding'!I554)</f>
        <v/>
      </c>
      <c r="D561" t="str">
        <f>IF('Raw Data - Crowdfunding'!$H554="failed","failed","")</f>
        <v>failed</v>
      </c>
      <c r="E561" s="31">
        <f>IF(D561="","",'Raw Data - Crowdfunding'!$I554)</f>
        <v>92</v>
      </c>
    </row>
    <row r="562" spans="1:5" x14ac:dyDescent="0.2">
      <c r="A562" t="str">
        <f>IF('Raw Data - Crowdfunding'!H555="successful","successful","")</f>
        <v/>
      </c>
      <c r="B562" s="31" t="str">
        <f>IF(A562="","",'Raw Data - Crowdfunding'!I555)</f>
        <v/>
      </c>
      <c r="D562" t="str">
        <f>IF('Raw Data - Crowdfunding'!$H555="failed","failed","")</f>
        <v>failed</v>
      </c>
      <c r="E562" s="31">
        <f>IF(D562="","",'Raw Data - Crowdfunding'!$I555)</f>
        <v>1028</v>
      </c>
    </row>
    <row r="563" spans="1:5" x14ac:dyDescent="0.2">
      <c r="A563" t="str">
        <f>IF('Raw Data - Crowdfunding'!H556="successful","successful","")</f>
        <v>successful</v>
      </c>
      <c r="B563" s="31">
        <f>IF(A563="","",'Raw Data - Crowdfunding'!I556)</f>
        <v>554</v>
      </c>
      <c r="D563" t="str">
        <f>IF('Raw Data - Crowdfunding'!$H556="failed","failed","")</f>
        <v/>
      </c>
      <c r="E563" s="31" t="str">
        <f>IF(D563="","",'Raw Data - Crowdfunding'!$I556)</f>
        <v/>
      </c>
    </row>
    <row r="564" spans="1:5" x14ac:dyDescent="0.2">
      <c r="A564" t="str">
        <f>IF('Raw Data - Crowdfunding'!H557="successful","successful","")</f>
        <v>successful</v>
      </c>
      <c r="B564" s="31">
        <f>IF(A564="","",'Raw Data - Crowdfunding'!I557)</f>
        <v>135</v>
      </c>
      <c r="D564" t="str">
        <f>IF('Raw Data - Crowdfunding'!$H557="failed","failed","")</f>
        <v/>
      </c>
      <c r="E564" s="31" t="str">
        <f>IF(D564="","",'Raw Data - Crowdfunding'!$I557)</f>
        <v/>
      </c>
    </row>
    <row r="565" spans="1:5" x14ac:dyDescent="0.2">
      <c r="A565" t="str">
        <f>IF('Raw Data - Crowdfunding'!H558="successful","successful","")</f>
        <v>successful</v>
      </c>
      <c r="B565" s="31">
        <f>IF(A565="","",'Raw Data - Crowdfunding'!I558)</f>
        <v>122</v>
      </c>
      <c r="D565" t="str">
        <f>IF('Raw Data - Crowdfunding'!$H558="failed","failed","")</f>
        <v/>
      </c>
      <c r="E565" s="31" t="str">
        <f>IF(D565="","",'Raw Data - Crowdfunding'!$I558)</f>
        <v/>
      </c>
    </row>
    <row r="566" spans="1:5" x14ac:dyDescent="0.2">
      <c r="A566" t="str">
        <f>IF('Raw Data - Crowdfunding'!H559="successful","successful","")</f>
        <v>successful</v>
      </c>
      <c r="B566" s="31">
        <f>IF(A566="","",'Raw Data - Crowdfunding'!I559)</f>
        <v>221</v>
      </c>
      <c r="D566" t="str">
        <f>IF('Raw Data - Crowdfunding'!$H559="failed","failed","")</f>
        <v/>
      </c>
      <c r="E566" s="31" t="str">
        <f>IF(D566="","",'Raw Data - Crowdfunding'!$I559)</f>
        <v/>
      </c>
    </row>
    <row r="567" spans="1:5" x14ac:dyDescent="0.2">
      <c r="A567" t="str">
        <f>IF('Raw Data - Crowdfunding'!H560="successful","successful","")</f>
        <v>successful</v>
      </c>
      <c r="B567" s="31">
        <f>IF(A567="","",'Raw Data - Crowdfunding'!I560)</f>
        <v>126</v>
      </c>
      <c r="D567" t="str">
        <f>IF('Raw Data - Crowdfunding'!$H560="failed","failed","")</f>
        <v/>
      </c>
      <c r="E567" s="31" t="str">
        <f>IF(D567="","",'Raw Data - Crowdfunding'!$I560)</f>
        <v/>
      </c>
    </row>
    <row r="568" spans="1:5" x14ac:dyDescent="0.2">
      <c r="A568" t="str">
        <f>IF('Raw Data - Crowdfunding'!H561="successful","successful","")</f>
        <v>successful</v>
      </c>
      <c r="B568" s="31">
        <f>IF(A568="","",'Raw Data - Crowdfunding'!I561)</f>
        <v>1022</v>
      </c>
      <c r="D568" t="str">
        <f>IF('Raw Data - Crowdfunding'!$H561="failed","failed","")</f>
        <v/>
      </c>
      <c r="E568" s="31" t="str">
        <f>IF(D568="","",'Raw Data - Crowdfunding'!$I561)</f>
        <v/>
      </c>
    </row>
    <row r="569" spans="1:5" x14ac:dyDescent="0.2">
      <c r="A569" t="str">
        <f>IF('Raw Data - Crowdfunding'!H562="successful","successful","")</f>
        <v>successful</v>
      </c>
      <c r="B569" s="31">
        <f>IF(A569="","",'Raw Data - Crowdfunding'!I562)</f>
        <v>3177</v>
      </c>
      <c r="D569" t="str">
        <f>IF('Raw Data - Crowdfunding'!$H562="failed","failed","")</f>
        <v/>
      </c>
      <c r="E569" s="31" t="str">
        <f>IF(D569="","",'Raw Data - Crowdfunding'!$I562)</f>
        <v/>
      </c>
    </row>
    <row r="570" spans="1:5" x14ac:dyDescent="0.2">
      <c r="A570" t="str">
        <f>IF('Raw Data - Crowdfunding'!H563="successful","successful","")</f>
        <v>successful</v>
      </c>
      <c r="B570" s="31">
        <f>IF(A570="","",'Raw Data - Crowdfunding'!I563)</f>
        <v>198</v>
      </c>
      <c r="D570" t="str">
        <f>IF('Raw Data - Crowdfunding'!$H563="failed","failed","")</f>
        <v/>
      </c>
      <c r="E570" s="31" t="str">
        <f>IF(D570="","",'Raw Data - Crowdfunding'!$I563)</f>
        <v/>
      </c>
    </row>
    <row r="571" spans="1:5" x14ac:dyDescent="0.2">
      <c r="A571" t="str">
        <f>IF('Raw Data - Crowdfunding'!H564="successful","successful","")</f>
        <v/>
      </c>
      <c r="B571" s="31" t="str">
        <f>IF(A571="","",'Raw Data - Crowdfunding'!I564)</f>
        <v/>
      </c>
      <c r="D571" t="str">
        <f>IF('Raw Data - Crowdfunding'!$H564="failed","failed","")</f>
        <v>failed</v>
      </c>
      <c r="E571" s="31">
        <f>IF(D571="","",'Raw Data - Crowdfunding'!$I564)</f>
        <v>26</v>
      </c>
    </row>
    <row r="572" spans="1:5" x14ac:dyDescent="0.2">
      <c r="A572" t="str">
        <f>IF('Raw Data - Crowdfunding'!H565="successful","successful","")</f>
        <v>successful</v>
      </c>
      <c r="B572" s="31">
        <f>IF(A572="","",'Raw Data - Crowdfunding'!I565)</f>
        <v>85</v>
      </c>
      <c r="D572" t="str">
        <f>IF('Raw Data - Crowdfunding'!$H565="failed","failed","")</f>
        <v/>
      </c>
      <c r="E572" s="31" t="str">
        <f>IF(D572="","",'Raw Data - Crowdfunding'!$I565)</f>
        <v/>
      </c>
    </row>
    <row r="573" spans="1:5" x14ac:dyDescent="0.2">
      <c r="A573" t="str">
        <f>IF('Raw Data - Crowdfunding'!H566="successful","successful","")</f>
        <v/>
      </c>
      <c r="B573" s="31" t="str">
        <f>IF(A573="","",'Raw Data - Crowdfunding'!I566)</f>
        <v/>
      </c>
      <c r="D573" t="str">
        <f>IF('Raw Data - Crowdfunding'!$H566="failed","failed","")</f>
        <v>failed</v>
      </c>
      <c r="E573" s="31">
        <f>IF(D573="","",'Raw Data - Crowdfunding'!$I566)</f>
        <v>1790</v>
      </c>
    </row>
    <row r="574" spans="1:5" x14ac:dyDescent="0.2">
      <c r="A574" t="str">
        <f>IF('Raw Data - Crowdfunding'!H567="successful","successful","")</f>
        <v>successful</v>
      </c>
      <c r="B574" s="31">
        <f>IF(A574="","",'Raw Data - Crowdfunding'!I567)</f>
        <v>3596</v>
      </c>
      <c r="D574" t="str">
        <f>IF('Raw Data - Crowdfunding'!$H567="failed","failed","")</f>
        <v/>
      </c>
      <c r="E574" s="31" t="str">
        <f>IF(D574="","",'Raw Data - Crowdfunding'!$I567)</f>
        <v/>
      </c>
    </row>
    <row r="575" spans="1:5" x14ac:dyDescent="0.2">
      <c r="A575" t="str">
        <f>IF('Raw Data - Crowdfunding'!H568="successful","successful","")</f>
        <v/>
      </c>
      <c r="B575" s="31" t="str">
        <f>IF(A575="","",'Raw Data - Crowdfunding'!I568)</f>
        <v/>
      </c>
      <c r="D575" t="str">
        <f>IF('Raw Data - Crowdfunding'!$H568="failed","failed","")</f>
        <v>failed</v>
      </c>
      <c r="E575" s="31">
        <f>IF(D575="","",'Raw Data - Crowdfunding'!$I568)</f>
        <v>37</v>
      </c>
    </row>
    <row r="576" spans="1:5" x14ac:dyDescent="0.2">
      <c r="A576" t="str">
        <f>IF('Raw Data - Crowdfunding'!H569="successful","successful","")</f>
        <v>successful</v>
      </c>
      <c r="B576" s="31">
        <f>IF(A576="","",'Raw Data - Crowdfunding'!I569)</f>
        <v>244</v>
      </c>
      <c r="D576" t="str">
        <f>IF('Raw Data - Crowdfunding'!$H569="failed","failed","")</f>
        <v/>
      </c>
      <c r="E576" s="31" t="str">
        <f>IF(D576="","",'Raw Data - Crowdfunding'!$I569)</f>
        <v/>
      </c>
    </row>
    <row r="577" spans="1:5" x14ac:dyDescent="0.2">
      <c r="A577" t="str">
        <f>IF('Raw Data - Crowdfunding'!H570="successful","successful","")</f>
        <v>successful</v>
      </c>
      <c r="B577" s="31">
        <f>IF(A577="","",'Raw Data - Crowdfunding'!I570)</f>
        <v>5180</v>
      </c>
      <c r="D577" t="str">
        <f>IF('Raw Data - Crowdfunding'!$H570="failed","failed","")</f>
        <v/>
      </c>
      <c r="E577" s="31" t="str">
        <f>IF(D577="","",'Raw Data - Crowdfunding'!$I570)</f>
        <v/>
      </c>
    </row>
    <row r="578" spans="1:5" x14ac:dyDescent="0.2">
      <c r="A578" t="str">
        <f>IF('Raw Data - Crowdfunding'!H571="successful","successful","")</f>
        <v>successful</v>
      </c>
      <c r="B578" s="31">
        <f>IF(A578="","",'Raw Data - Crowdfunding'!I571)</f>
        <v>589</v>
      </c>
      <c r="D578" t="str">
        <f>IF('Raw Data - Crowdfunding'!$H571="failed","failed","")</f>
        <v/>
      </c>
      <c r="E578" s="31" t="str">
        <f>IF(D578="","",'Raw Data - Crowdfunding'!$I571)</f>
        <v/>
      </c>
    </row>
    <row r="579" spans="1:5" x14ac:dyDescent="0.2">
      <c r="A579" t="str">
        <f>IF('Raw Data - Crowdfunding'!H572="successful","successful","")</f>
        <v>successful</v>
      </c>
      <c r="B579" s="31">
        <f>IF(A579="","",'Raw Data - Crowdfunding'!I572)</f>
        <v>2725</v>
      </c>
      <c r="D579" t="str">
        <f>IF('Raw Data - Crowdfunding'!$H572="failed","failed","")</f>
        <v/>
      </c>
      <c r="E579" s="31" t="str">
        <f>IF(D579="","",'Raw Data - Crowdfunding'!$I572)</f>
        <v/>
      </c>
    </row>
    <row r="580" spans="1:5" x14ac:dyDescent="0.2">
      <c r="A580" t="str">
        <f>IF('Raw Data - Crowdfunding'!H573="successful","successful","")</f>
        <v/>
      </c>
      <c r="B580" s="31" t="str">
        <f>IF(A580="","",'Raw Data - Crowdfunding'!I573)</f>
        <v/>
      </c>
      <c r="D580" t="str">
        <f>IF('Raw Data - Crowdfunding'!$H573="failed","failed","")</f>
        <v>failed</v>
      </c>
      <c r="E580" s="31">
        <f>IF(D580="","",'Raw Data - Crowdfunding'!$I573)</f>
        <v>35</v>
      </c>
    </row>
    <row r="581" spans="1:5" x14ac:dyDescent="0.2">
      <c r="A581" t="str">
        <f>IF('Raw Data - Crowdfunding'!H574="successful","successful","")</f>
        <v/>
      </c>
      <c r="B581" s="31" t="str">
        <f>IF(A581="","",'Raw Data - Crowdfunding'!I574)</f>
        <v/>
      </c>
      <c r="D581" t="str">
        <f>IF('Raw Data - Crowdfunding'!$H574="failed","failed","")</f>
        <v/>
      </c>
      <c r="E581" s="31" t="str">
        <f>IF(D581="","",'Raw Data - Crowdfunding'!$I574)</f>
        <v/>
      </c>
    </row>
    <row r="582" spans="1:5" x14ac:dyDescent="0.2">
      <c r="A582" t="str">
        <f>IF('Raw Data - Crowdfunding'!H575="successful","successful","")</f>
        <v>successful</v>
      </c>
      <c r="B582" s="31">
        <f>IF(A582="","",'Raw Data - Crowdfunding'!I575)</f>
        <v>300</v>
      </c>
      <c r="D582" t="str">
        <f>IF('Raw Data - Crowdfunding'!$H575="failed","failed","")</f>
        <v/>
      </c>
      <c r="E582" s="31" t="str">
        <f>IF(D582="","",'Raw Data - Crowdfunding'!$I575)</f>
        <v/>
      </c>
    </row>
    <row r="583" spans="1:5" x14ac:dyDescent="0.2">
      <c r="A583" t="str">
        <f>IF('Raw Data - Crowdfunding'!H576="successful","successful","")</f>
        <v>successful</v>
      </c>
      <c r="B583" s="31">
        <f>IF(A583="","",'Raw Data - Crowdfunding'!I576)</f>
        <v>144</v>
      </c>
      <c r="D583" t="str">
        <f>IF('Raw Data - Crowdfunding'!$H576="failed","failed","")</f>
        <v/>
      </c>
      <c r="E583" s="31" t="str">
        <f>IF(D583="","",'Raw Data - Crowdfunding'!$I576)</f>
        <v/>
      </c>
    </row>
    <row r="584" spans="1:5" x14ac:dyDescent="0.2">
      <c r="A584" t="str">
        <f>IF('Raw Data - Crowdfunding'!H577="successful","successful","")</f>
        <v/>
      </c>
      <c r="B584" s="31" t="str">
        <f>IF(A584="","",'Raw Data - Crowdfunding'!I577)</f>
        <v/>
      </c>
      <c r="D584" t="str">
        <f>IF('Raw Data - Crowdfunding'!$H577="failed","failed","")</f>
        <v>failed</v>
      </c>
      <c r="E584" s="31">
        <f>IF(D584="","",'Raw Data - Crowdfunding'!$I577)</f>
        <v>558</v>
      </c>
    </row>
    <row r="585" spans="1:5" x14ac:dyDescent="0.2">
      <c r="A585" t="str">
        <f>IF('Raw Data - Crowdfunding'!H578="successful","successful","")</f>
        <v/>
      </c>
      <c r="B585" s="31" t="str">
        <f>IF(A585="","",'Raw Data - Crowdfunding'!I578)</f>
        <v/>
      </c>
      <c r="D585" t="str">
        <f>IF('Raw Data - Crowdfunding'!$H578="failed","failed","")</f>
        <v>failed</v>
      </c>
      <c r="E585" s="31">
        <f>IF(D585="","",'Raw Data - Crowdfunding'!$I578)</f>
        <v>64</v>
      </c>
    </row>
    <row r="586" spans="1:5" x14ac:dyDescent="0.2">
      <c r="A586" t="str">
        <f>IF('Raw Data - Crowdfunding'!H579="successful","successful","")</f>
        <v/>
      </c>
      <c r="B586" s="31" t="str">
        <f>IF(A586="","",'Raw Data - Crowdfunding'!I579)</f>
        <v/>
      </c>
      <c r="D586" t="str">
        <f>IF('Raw Data - Crowdfunding'!$H579="failed","failed","")</f>
        <v/>
      </c>
      <c r="E586" s="31" t="str">
        <f>IF(D586="","",'Raw Data - Crowdfunding'!$I579)</f>
        <v/>
      </c>
    </row>
    <row r="587" spans="1:5" x14ac:dyDescent="0.2">
      <c r="A587" t="str">
        <f>IF('Raw Data - Crowdfunding'!H580="successful","successful","")</f>
        <v/>
      </c>
      <c r="B587" s="31" t="str">
        <f>IF(A587="","",'Raw Data - Crowdfunding'!I580)</f>
        <v/>
      </c>
      <c r="D587" t="str">
        <f>IF('Raw Data - Crowdfunding'!$H580="failed","failed","")</f>
        <v>failed</v>
      </c>
      <c r="E587" s="31">
        <f>IF(D587="","",'Raw Data - Crowdfunding'!$I580)</f>
        <v>245</v>
      </c>
    </row>
    <row r="588" spans="1:5" x14ac:dyDescent="0.2">
      <c r="A588" t="str">
        <f>IF('Raw Data - Crowdfunding'!H581="successful","successful","")</f>
        <v>successful</v>
      </c>
      <c r="B588" s="31">
        <f>IF(A588="","",'Raw Data - Crowdfunding'!I581)</f>
        <v>87</v>
      </c>
      <c r="D588" t="str">
        <f>IF('Raw Data - Crowdfunding'!$H581="failed","failed","")</f>
        <v/>
      </c>
      <c r="E588" s="31" t="str">
        <f>IF(D588="","",'Raw Data - Crowdfunding'!$I581)</f>
        <v/>
      </c>
    </row>
    <row r="589" spans="1:5" x14ac:dyDescent="0.2">
      <c r="A589" t="str">
        <f>IF('Raw Data - Crowdfunding'!H582="successful","successful","")</f>
        <v>successful</v>
      </c>
      <c r="B589" s="31">
        <f>IF(A589="","",'Raw Data - Crowdfunding'!I582)</f>
        <v>3116</v>
      </c>
      <c r="D589" t="str">
        <f>IF('Raw Data - Crowdfunding'!$H582="failed","failed","")</f>
        <v/>
      </c>
      <c r="E589" s="31" t="str">
        <f>IF(D589="","",'Raw Data - Crowdfunding'!$I582)</f>
        <v/>
      </c>
    </row>
    <row r="590" spans="1:5" x14ac:dyDescent="0.2">
      <c r="A590" t="str">
        <f>IF('Raw Data - Crowdfunding'!H583="successful","successful","")</f>
        <v/>
      </c>
      <c r="B590" s="31" t="str">
        <f>IF(A590="","",'Raw Data - Crowdfunding'!I583)</f>
        <v/>
      </c>
      <c r="D590" t="str">
        <f>IF('Raw Data - Crowdfunding'!$H583="failed","failed","")</f>
        <v>failed</v>
      </c>
      <c r="E590" s="31">
        <f>IF(D590="","",'Raw Data - Crowdfunding'!$I583)</f>
        <v>71</v>
      </c>
    </row>
    <row r="591" spans="1:5" x14ac:dyDescent="0.2">
      <c r="A591" t="str">
        <f>IF('Raw Data - Crowdfunding'!H584="successful","successful","")</f>
        <v/>
      </c>
      <c r="B591" s="31" t="str">
        <f>IF(A591="","",'Raw Data - Crowdfunding'!I584)</f>
        <v/>
      </c>
      <c r="D591" t="str">
        <f>IF('Raw Data - Crowdfunding'!$H584="failed","failed","")</f>
        <v>failed</v>
      </c>
      <c r="E591" s="31">
        <f>IF(D591="","",'Raw Data - Crowdfunding'!$I584)</f>
        <v>42</v>
      </c>
    </row>
    <row r="592" spans="1:5" x14ac:dyDescent="0.2">
      <c r="A592" t="str">
        <f>IF('Raw Data - Crowdfunding'!H585="successful","successful","")</f>
        <v>successful</v>
      </c>
      <c r="B592" s="31">
        <f>IF(A592="","",'Raw Data - Crowdfunding'!I585)</f>
        <v>909</v>
      </c>
      <c r="D592" t="str">
        <f>IF('Raw Data - Crowdfunding'!$H585="failed","failed","")</f>
        <v/>
      </c>
      <c r="E592" s="31" t="str">
        <f>IF(D592="","",'Raw Data - Crowdfunding'!$I585)</f>
        <v/>
      </c>
    </row>
    <row r="593" spans="1:5" x14ac:dyDescent="0.2">
      <c r="A593" t="str">
        <f>IF('Raw Data - Crowdfunding'!H586="successful","successful","")</f>
        <v>successful</v>
      </c>
      <c r="B593" s="31">
        <f>IF(A593="","",'Raw Data - Crowdfunding'!I586)</f>
        <v>1613</v>
      </c>
      <c r="D593" t="str">
        <f>IF('Raw Data - Crowdfunding'!$H586="failed","failed","")</f>
        <v/>
      </c>
      <c r="E593" s="31" t="str">
        <f>IF(D593="","",'Raw Data - Crowdfunding'!$I586)</f>
        <v/>
      </c>
    </row>
    <row r="594" spans="1:5" x14ac:dyDescent="0.2">
      <c r="A594" t="str">
        <f>IF('Raw Data - Crowdfunding'!H587="successful","successful","")</f>
        <v>successful</v>
      </c>
      <c r="B594" s="31">
        <f>IF(A594="","",'Raw Data - Crowdfunding'!I587)</f>
        <v>136</v>
      </c>
      <c r="D594" t="str">
        <f>IF('Raw Data - Crowdfunding'!$H587="failed","failed","")</f>
        <v/>
      </c>
      <c r="E594" s="31" t="str">
        <f>IF(D594="","",'Raw Data - Crowdfunding'!$I587)</f>
        <v/>
      </c>
    </row>
    <row r="595" spans="1:5" x14ac:dyDescent="0.2">
      <c r="A595" t="str">
        <f>IF('Raw Data - Crowdfunding'!H588="successful","successful","")</f>
        <v>successful</v>
      </c>
      <c r="B595" s="31">
        <f>IF(A595="","",'Raw Data - Crowdfunding'!I588)</f>
        <v>130</v>
      </c>
      <c r="D595" t="str">
        <f>IF('Raw Data - Crowdfunding'!$H588="failed","failed","")</f>
        <v/>
      </c>
      <c r="E595" s="31" t="str">
        <f>IF(D595="","",'Raw Data - Crowdfunding'!$I588)</f>
        <v/>
      </c>
    </row>
    <row r="596" spans="1:5" x14ac:dyDescent="0.2">
      <c r="A596" t="str">
        <f>IF('Raw Data - Crowdfunding'!H589="successful","successful","")</f>
        <v/>
      </c>
      <c r="B596" s="31" t="str">
        <f>IF(A596="","",'Raw Data - Crowdfunding'!I589)</f>
        <v/>
      </c>
      <c r="D596" t="str">
        <f>IF('Raw Data - Crowdfunding'!$H589="failed","failed","")</f>
        <v>failed</v>
      </c>
      <c r="E596" s="31">
        <f>IF(D596="","",'Raw Data - Crowdfunding'!$I589)</f>
        <v>156</v>
      </c>
    </row>
    <row r="597" spans="1:5" x14ac:dyDescent="0.2">
      <c r="A597" t="str">
        <f>IF('Raw Data - Crowdfunding'!H590="successful","successful","")</f>
        <v/>
      </c>
      <c r="B597" s="31" t="str">
        <f>IF(A597="","",'Raw Data - Crowdfunding'!I590)</f>
        <v/>
      </c>
      <c r="D597" t="str">
        <f>IF('Raw Data - Crowdfunding'!$H590="failed","failed","")</f>
        <v>failed</v>
      </c>
      <c r="E597" s="31">
        <f>IF(D597="","",'Raw Data - Crowdfunding'!$I590)</f>
        <v>1368</v>
      </c>
    </row>
    <row r="598" spans="1:5" x14ac:dyDescent="0.2">
      <c r="A598" t="str">
        <f>IF('Raw Data - Crowdfunding'!H591="successful","successful","")</f>
        <v/>
      </c>
      <c r="B598" s="31" t="str">
        <f>IF(A598="","",'Raw Data - Crowdfunding'!I591)</f>
        <v/>
      </c>
      <c r="D598" t="str">
        <f>IF('Raw Data - Crowdfunding'!$H591="failed","failed","")</f>
        <v>failed</v>
      </c>
      <c r="E598" s="31">
        <f>IF(D598="","",'Raw Data - Crowdfunding'!$I591)</f>
        <v>102</v>
      </c>
    </row>
    <row r="599" spans="1:5" x14ac:dyDescent="0.2">
      <c r="A599" t="str">
        <f>IF('Raw Data - Crowdfunding'!H592="successful","successful","")</f>
        <v/>
      </c>
      <c r="B599" s="31" t="str">
        <f>IF(A599="","",'Raw Data - Crowdfunding'!I592)</f>
        <v/>
      </c>
      <c r="D599" t="str">
        <f>IF('Raw Data - Crowdfunding'!$H592="failed","failed","")</f>
        <v>failed</v>
      </c>
      <c r="E599" s="31">
        <f>IF(D599="","",'Raw Data - Crowdfunding'!$I592)</f>
        <v>86</v>
      </c>
    </row>
    <row r="600" spans="1:5" x14ac:dyDescent="0.2">
      <c r="A600" t="str">
        <f>IF('Raw Data - Crowdfunding'!H593="successful","successful","")</f>
        <v>successful</v>
      </c>
      <c r="B600" s="31">
        <f>IF(A600="","",'Raw Data - Crowdfunding'!I593)</f>
        <v>102</v>
      </c>
      <c r="D600" t="str">
        <f>IF('Raw Data - Crowdfunding'!$H593="failed","failed","")</f>
        <v/>
      </c>
      <c r="E600" s="31" t="str">
        <f>IF(D600="","",'Raw Data - Crowdfunding'!$I593)</f>
        <v/>
      </c>
    </row>
    <row r="601" spans="1:5" x14ac:dyDescent="0.2">
      <c r="A601" t="str">
        <f>IF('Raw Data - Crowdfunding'!H594="successful","successful","")</f>
        <v/>
      </c>
      <c r="B601" s="31" t="str">
        <f>IF(A601="","",'Raw Data - Crowdfunding'!I594)</f>
        <v/>
      </c>
      <c r="D601" t="str">
        <f>IF('Raw Data - Crowdfunding'!$H594="failed","failed","")</f>
        <v>failed</v>
      </c>
      <c r="E601" s="31">
        <f>IF(D601="","",'Raw Data - Crowdfunding'!$I594)</f>
        <v>253</v>
      </c>
    </row>
    <row r="602" spans="1:5" x14ac:dyDescent="0.2">
      <c r="A602" t="str">
        <f>IF('Raw Data - Crowdfunding'!H595="successful","successful","")</f>
        <v>successful</v>
      </c>
      <c r="B602" s="31">
        <f>IF(A602="","",'Raw Data - Crowdfunding'!I595)</f>
        <v>4006</v>
      </c>
      <c r="D602" t="str">
        <f>IF('Raw Data - Crowdfunding'!$H595="failed","failed","")</f>
        <v/>
      </c>
      <c r="E602" s="31" t="str">
        <f>IF(D602="","",'Raw Data - Crowdfunding'!$I595)</f>
        <v/>
      </c>
    </row>
    <row r="603" spans="1:5" x14ac:dyDescent="0.2">
      <c r="A603" t="str">
        <f>IF('Raw Data - Crowdfunding'!H596="successful","successful","")</f>
        <v/>
      </c>
      <c r="B603" s="31" t="str">
        <f>IF(A603="","",'Raw Data - Crowdfunding'!I596)</f>
        <v/>
      </c>
      <c r="D603" t="str">
        <f>IF('Raw Data - Crowdfunding'!$H596="failed","failed","")</f>
        <v>failed</v>
      </c>
      <c r="E603" s="31">
        <f>IF(D603="","",'Raw Data - Crowdfunding'!$I596)</f>
        <v>157</v>
      </c>
    </row>
    <row r="604" spans="1:5" x14ac:dyDescent="0.2">
      <c r="A604" t="str">
        <f>IF('Raw Data - Crowdfunding'!H597="successful","successful","")</f>
        <v>successful</v>
      </c>
      <c r="B604" s="31">
        <f>IF(A604="","",'Raw Data - Crowdfunding'!I597)</f>
        <v>1629</v>
      </c>
      <c r="D604" t="str">
        <f>IF('Raw Data - Crowdfunding'!$H597="failed","failed","")</f>
        <v/>
      </c>
      <c r="E604" s="31" t="str">
        <f>IF(D604="","",'Raw Data - Crowdfunding'!$I597)</f>
        <v/>
      </c>
    </row>
    <row r="605" spans="1:5" x14ac:dyDescent="0.2">
      <c r="A605" t="str">
        <f>IF('Raw Data - Crowdfunding'!H598="successful","successful","")</f>
        <v/>
      </c>
      <c r="B605" s="31" t="str">
        <f>IF(A605="","",'Raw Data - Crowdfunding'!I598)</f>
        <v/>
      </c>
      <c r="D605" t="str">
        <f>IF('Raw Data - Crowdfunding'!$H598="failed","failed","")</f>
        <v>failed</v>
      </c>
      <c r="E605" s="31">
        <f>IF(D605="","",'Raw Data - Crowdfunding'!$I598)</f>
        <v>183</v>
      </c>
    </row>
    <row r="606" spans="1:5" x14ac:dyDescent="0.2">
      <c r="A606" t="str">
        <f>IF('Raw Data - Crowdfunding'!H599="successful","successful","")</f>
        <v>successful</v>
      </c>
      <c r="B606" s="31">
        <f>IF(A606="","",'Raw Data - Crowdfunding'!I599)</f>
        <v>2188</v>
      </c>
      <c r="D606" t="str">
        <f>IF('Raw Data - Crowdfunding'!$H599="failed","failed","")</f>
        <v/>
      </c>
      <c r="E606" s="31" t="str">
        <f>IF(D606="","",'Raw Data - Crowdfunding'!$I599)</f>
        <v/>
      </c>
    </row>
    <row r="607" spans="1:5" x14ac:dyDescent="0.2">
      <c r="A607" t="str">
        <f>IF('Raw Data - Crowdfunding'!H600="successful","successful","")</f>
        <v>successful</v>
      </c>
      <c r="B607" s="31">
        <f>IF(A607="","",'Raw Data - Crowdfunding'!I600)</f>
        <v>2409</v>
      </c>
      <c r="D607" t="str">
        <f>IF('Raw Data - Crowdfunding'!$H600="failed","failed","")</f>
        <v/>
      </c>
      <c r="E607" s="31" t="str">
        <f>IF(D607="","",'Raw Data - Crowdfunding'!$I600)</f>
        <v/>
      </c>
    </row>
    <row r="608" spans="1:5" x14ac:dyDescent="0.2">
      <c r="A608" t="str">
        <f>IF('Raw Data - Crowdfunding'!H601="successful","successful","")</f>
        <v/>
      </c>
      <c r="B608" s="31" t="str">
        <f>IF(A608="","",'Raw Data - Crowdfunding'!I601)</f>
        <v/>
      </c>
      <c r="D608" t="str">
        <f>IF('Raw Data - Crowdfunding'!$H601="failed","failed","")</f>
        <v>failed</v>
      </c>
      <c r="E608" s="31">
        <f>IF(D608="","",'Raw Data - Crowdfunding'!$I601)</f>
        <v>82</v>
      </c>
    </row>
    <row r="609" spans="1:5" x14ac:dyDescent="0.2">
      <c r="A609" t="str">
        <f>IF('Raw Data - Crowdfunding'!H602="successful","successful","")</f>
        <v/>
      </c>
      <c r="B609" s="31" t="str">
        <f>IF(A609="","",'Raw Data - Crowdfunding'!I602)</f>
        <v/>
      </c>
      <c r="D609" t="str">
        <f>IF('Raw Data - Crowdfunding'!$H602="failed","failed","")</f>
        <v>failed</v>
      </c>
      <c r="E609" s="31">
        <f>IF(D609="","",'Raw Data - Crowdfunding'!$I602)</f>
        <v>1</v>
      </c>
    </row>
    <row r="610" spans="1:5" x14ac:dyDescent="0.2">
      <c r="A610" t="str">
        <f>IF('Raw Data - Crowdfunding'!H603="successful","successful","")</f>
        <v>successful</v>
      </c>
      <c r="B610" s="31">
        <f>IF(A610="","",'Raw Data - Crowdfunding'!I603)</f>
        <v>194</v>
      </c>
      <c r="D610" t="str">
        <f>IF('Raw Data - Crowdfunding'!$H603="failed","failed","")</f>
        <v/>
      </c>
      <c r="E610" s="31" t="str">
        <f>IF(D610="","",'Raw Data - Crowdfunding'!$I603)</f>
        <v/>
      </c>
    </row>
    <row r="611" spans="1:5" x14ac:dyDescent="0.2">
      <c r="A611" t="str">
        <f>IF('Raw Data - Crowdfunding'!H604="successful","successful","")</f>
        <v>successful</v>
      </c>
      <c r="B611" s="31">
        <f>IF(A611="","",'Raw Data - Crowdfunding'!I604)</f>
        <v>1140</v>
      </c>
      <c r="D611" t="str">
        <f>IF('Raw Data - Crowdfunding'!$H604="failed","failed","")</f>
        <v/>
      </c>
      <c r="E611" s="31" t="str">
        <f>IF(D611="","",'Raw Data - Crowdfunding'!$I604)</f>
        <v/>
      </c>
    </row>
    <row r="612" spans="1:5" x14ac:dyDescent="0.2">
      <c r="A612" t="str">
        <f>IF('Raw Data - Crowdfunding'!H605="successful","successful","")</f>
        <v>successful</v>
      </c>
      <c r="B612" s="31">
        <f>IF(A612="","",'Raw Data - Crowdfunding'!I605)</f>
        <v>102</v>
      </c>
      <c r="D612" t="str">
        <f>IF('Raw Data - Crowdfunding'!$H605="failed","failed","")</f>
        <v/>
      </c>
      <c r="E612" s="31" t="str">
        <f>IF(D612="","",'Raw Data - Crowdfunding'!$I605)</f>
        <v/>
      </c>
    </row>
    <row r="613" spans="1:5" x14ac:dyDescent="0.2">
      <c r="A613" t="str">
        <f>IF('Raw Data - Crowdfunding'!H606="successful","successful","")</f>
        <v>successful</v>
      </c>
      <c r="B613" s="31">
        <f>IF(A613="","",'Raw Data - Crowdfunding'!I606)</f>
        <v>2857</v>
      </c>
      <c r="D613" t="str">
        <f>IF('Raw Data - Crowdfunding'!$H606="failed","failed","")</f>
        <v/>
      </c>
      <c r="E613" s="31" t="str">
        <f>IF(D613="","",'Raw Data - Crowdfunding'!$I606)</f>
        <v/>
      </c>
    </row>
    <row r="614" spans="1:5" x14ac:dyDescent="0.2">
      <c r="A614" t="str">
        <f>IF('Raw Data - Crowdfunding'!H607="successful","successful","")</f>
        <v>successful</v>
      </c>
      <c r="B614" s="31">
        <f>IF(A614="","",'Raw Data - Crowdfunding'!I607)</f>
        <v>107</v>
      </c>
      <c r="D614" t="str">
        <f>IF('Raw Data - Crowdfunding'!$H607="failed","failed","")</f>
        <v/>
      </c>
      <c r="E614" s="31" t="str">
        <f>IF(D614="","",'Raw Data - Crowdfunding'!$I607)</f>
        <v/>
      </c>
    </row>
    <row r="615" spans="1:5" x14ac:dyDescent="0.2">
      <c r="A615" t="str">
        <f>IF('Raw Data - Crowdfunding'!H608="successful","successful","")</f>
        <v>successful</v>
      </c>
      <c r="B615" s="31">
        <f>IF(A615="","",'Raw Data - Crowdfunding'!I608)</f>
        <v>160</v>
      </c>
      <c r="D615" t="str">
        <f>IF('Raw Data - Crowdfunding'!$H608="failed","failed","")</f>
        <v/>
      </c>
      <c r="E615" s="31" t="str">
        <f>IF(D615="","",'Raw Data - Crowdfunding'!$I608)</f>
        <v/>
      </c>
    </row>
    <row r="616" spans="1:5" x14ac:dyDescent="0.2">
      <c r="A616" t="str">
        <f>IF('Raw Data - Crowdfunding'!H609="successful","successful","")</f>
        <v>successful</v>
      </c>
      <c r="B616" s="31">
        <f>IF(A616="","",'Raw Data - Crowdfunding'!I609)</f>
        <v>2230</v>
      </c>
      <c r="D616" t="str">
        <f>IF('Raw Data - Crowdfunding'!$H609="failed","failed","")</f>
        <v/>
      </c>
      <c r="E616" s="31" t="str">
        <f>IF(D616="","",'Raw Data - Crowdfunding'!$I609)</f>
        <v/>
      </c>
    </row>
    <row r="617" spans="1:5" x14ac:dyDescent="0.2">
      <c r="A617" t="str">
        <f>IF('Raw Data - Crowdfunding'!H610="successful","successful","")</f>
        <v>successful</v>
      </c>
      <c r="B617" s="31">
        <f>IF(A617="","",'Raw Data - Crowdfunding'!I610)</f>
        <v>316</v>
      </c>
      <c r="D617" t="str">
        <f>IF('Raw Data - Crowdfunding'!$H610="failed","failed","")</f>
        <v/>
      </c>
      <c r="E617" s="31" t="str">
        <f>IF(D617="","",'Raw Data - Crowdfunding'!$I610)</f>
        <v/>
      </c>
    </row>
    <row r="618" spans="1:5" x14ac:dyDescent="0.2">
      <c r="A618" t="str">
        <f>IF('Raw Data - Crowdfunding'!H611="successful","successful","")</f>
        <v>successful</v>
      </c>
      <c r="B618" s="31">
        <f>IF(A618="","",'Raw Data - Crowdfunding'!I611)</f>
        <v>117</v>
      </c>
      <c r="D618" t="str">
        <f>IF('Raw Data - Crowdfunding'!$H611="failed","failed","")</f>
        <v/>
      </c>
      <c r="E618" s="31" t="str">
        <f>IF(D618="","",'Raw Data - Crowdfunding'!$I611)</f>
        <v/>
      </c>
    </row>
    <row r="619" spans="1:5" x14ac:dyDescent="0.2">
      <c r="A619" t="str">
        <f>IF('Raw Data - Crowdfunding'!H612="successful","successful","")</f>
        <v>successful</v>
      </c>
      <c r="B619" s="31">
        <f>IF(A619="","",'Raw Data - Crowdfunding'!I612)</f>
        <v>6406</v>
      </c>
      <c r="D619" t="str">
        <f>IF('Raw Data - Crowdfunding'!$H612="failed","failed","")</f>
        <v/>
      </c>
      <c r="E619" s="31" t="str">
        <f>IF(D619="","",'Raw Data - Crowdfunding'!$I612)</f>
        <v/>
      </c>
    </row>
    <row r="620" spans="1:5" x14ac:dyDescent="0.2">
      <c r="A620" t="str">
        <f>IF('Raw Data - Crowdfunding'!H613="successful","successful","")</f>
        <v/>
      </c>
      <c r="B620" s="31" t="str">
        <f>IF(A620="","",'Raw Data - Crowdfunding'!I613)</f>
        <v/>
      </c>
      <c r="D620" t="str">
        <f>IF('Raw Data - Crowdfunding'!$H613="failed","failed","")</f>
        <v/>
      </c>
      <c r="E620" s="31" t="str">
        <f>IF(D620="","",'Raw Data - Crowdfunding'!$I613)</f>
        <v/>
      </c>
    </row>
    <row r="621" spans="1:5" x14ac:dyDescent="0.2">
      <c r="A621" t="str">
        <f>IF('Raw Data - Crowdfunding'!H614="successful","successful","")</f>
        <v>successful</v>
      </c>
      <c r="B621" s="31">
        <f>IF(A621="","",'Raw Data - Crowdfunding'!I614)</f>
        <v>192</v>
      </c>
      <c r="D621" t="str">
        <f>IF('Raw Data - Crowdfunding'!$H614="failed","failed","")</f>
        <v/>
      </c>
      <c r="E621" s="31" t="str">
        <f>IF(D621="","",'Raw Data - Crowdfunding'!$I614)</f>
        <v/>
      </c>
    </row>
    <row r="622" spans="1:5" x14ac:dyDescent="0.2">
      <c r="A622" t="str">
        <f>IF('Raw Data - Crowdfunding'!H615="successful","successful","")</f>
        <v>successful</v>
      </c>
      <c r="B622" s="31">
        <f>IF(A622="","",'Raw Data - Crowdfunding'!I615)</f>
        <v>26</v>
      </c>
      <c r="D622" t="str">
        <f>IF('Raw Data - Crowdfunding'!$H615="failed","failed","")</f>
        <v/>
      </c>
      <c r="E622" s="31" t="str">
        <f>IF(D622="","",'Raw Data - Crowdfunding'!$I615)</f>
        <v/>
      </c>
    </row>
    <row r="623" spans="1:5" x14ac:dyDescent="0.2">
      <c r="A623" t="str">
        <f>IF('Raw Data - Crowdfunding'!H616="successful","successful","")</f>
        <v>successful</v>
      </c>
      <c r="B623" s="31">
        <f>IF(A623="","",'Raw Data - Crowdfunding'!I616)</f>
        <v>723</v>
      </c>
      <c r="D623" t="str">
        <f>IF('Raw Data - Crowdfunding'!$H616="failed","failed","")</f>
        <v/>
      </c>
      <c r="E623" s="31" t="str">
        <f>IF(D623="","",'Raw Data - Crowdfunding'!$I616)</f>
        <v/>
      </c>
    </row>
    <row r="624" spans="1:5" x14ac:dyDescent="0.2">
      <c r="A624" t="str">
        <f>IF('Raw Data - Crowdfunding'!H617="successful","successful","")</f>
        <v>successful</v>
      </c>
      <c r="B624" s="31">
        <f>IF(A624="","",'Raw Data - Crowdfunding'!I617)</f>
        <v>170</v>
      </c>
      <c r="D624" t="str">
        <f>IF('Raw Data - Crowdfunding'!$H617="failed","failed","")</f>
        <v/>
      </c>
      <c r="E624" s="31" t="str">
        <f>IF(D624="","",'Raw Data - Crowdfunding'!$I617)</f>
        <v/>
      </c>
    </row>
    <row r="625" spans="1:5" x14ac:dyDescent="0.2">
      <c r="A625" t="str">
        <f>IF('Raw Data - Crowdfunding'!H618="successful","successful","")</f>
        <v>successful</v>
      </c>
      <c r="B625" s="31">
        <f>IF(A625="","",'Raw Data - Crowdfunding'!I618)</f>
        <v>238</v>
      </c>
      <c r="D625" t="str">
        <f>IF('Raw Data - Crowdfunding'!$H618="failed","failed","")</f>
        <v/>
      </c>
      <c r="E625" s="31" t="str">
        <f>IF(D625="","",'Raw Data - Crowdfunding'!$I618)</f>
        <v/>
      </c>
    </row>
    <row r="626" spans="1:5" x14ac:dyDescent="0.2">
      <c r="A626" t="str">
        <f>IF('Raw Data - Crowdfunding'!H619="successful","successful","")</f>
        <v>successful</v>
      </c>
      <c r="B626" s="31">
        <f>IF(A626="","",'Raw Data - Crowdfunding'!I619)</f>
        <v>55</v>
      </c>
      <c r="D626" t="str">
        <f>IF('Raw Data - Crowdfunding'!$H619="failed","failed","")</f>
        <v/>
      </c>
      <c r="E626" s="31" t="str">
        <f>IF(D626="","",'Raw Data - Crowdfunding'!$I619)</f>
        <v/>
      </c>
    </row>
    <row r="627" spans="1:5" x14ac:dyDescent="0.2">
      <c r="A627" t="str">
        <f>IF('Raw Data - Crowdfunding'!H620="successful","successful","")</f>
        <v/>
      </c>
      <c r="B627" s="31" t="str">
        <f>IF(A627="","",'Raw Data - Crowdfunding'!I620)</f>
        <v/>
      </c>
      <c r="D627" t="str">
        <f>IF('Raw Data - Crowdfunding'!$H620="failed","failed","")</f>
        <v>failed</v>
      </c>
      <c r="E627" s="31">
        <f>IF(D627="","",'Raw Data - Crowdfunding'!$I620)</f>
        <v>1198</v>
      </c>
    </row>
    <row r="628" spans="1:5" x14ac:dyDescent="0.2">
      <c r="A628" t="str">
        <f>IF('Raw Data - Crowdfunding'!H621="successful","successful","")</f>
        <v/>
      </c>
      <c r="B628" s="31" t="str">
        <f>IF(A628="","",'Raw Data - Crowdfunding'!I621)</f>
        <v/>
      </c>
      <c r="D628" t="str">
        <f>IF('Raw Data - Crowdfunding'!$H621="failed","failed","")</f>
        <v>failed</v>
      </c>
      <c r="E628" s="31">
        <f>IF(D628="","",'Raw Data - Crowdfunding'!$I621)</f>
        <v>648</v>
      </c>
    </row>
    <row r="629" spans="1:5" x14ac:dyDescent="0.2">
      <c r="A629" t="str">
        <f>IF('Raw Data - Crowdfunding'!H622="successful","successful","")</f>
        <v>successful</v>
      </c>
      <c r="B629" s="31">
        <f>IF(A629="","",'Raw Data - Crowdfunding'!I622)</f>
        <v>128</v>
      </c>
      <c r="D629" t="str">
        <f>IF('Raw Data - Crowdfunding'!$H622="failed","failed","")</f>
        <v/>
      </c>
      <c r="E629" s="31" t="str">
        <f>IF(D629="","",'Raw Data - Crowdfunding'!$I622)</f>
        <v/>
      </c>
    </row>
    <row r="630" spans="1:5" x14ac:dyDescent="0.2">
      <c r="A630" t="str">
        <f>IF('Raw Data - Crowdfunding'!H623="successful","successful","")</f>
        <v>successful</v>
      </c>
      <c r="B630" s="31">
        <f>IF(A630="","",'Raw Data - Crowdfunding'!I623)</f>
        <v>2144</v>
      </c>
      <c r="D630" t="str">
        <f>IF('Raw Data - Crowdfunding'!$H623="failed","failed","")</f>
        <v/>
      </c>
      <c r="E630" s="31" t="str">
        <f>IF(D630="","",'Raw Data - Crowdfunding'!$I623)</f>
        <v/>
      </c>
    </row>
    <row r="631" spans="1:5" x14ac:dyDescent="0.2">
      <c r="A631" t="str">
        <f>IF('Raw Data - Crowdfunding'!H624="successful","successful","")</f>
        <v/>
      </c>
      <c r="B631" s="31" t="str">
        <f>IF(A631="","",'Raw Data - Crowdfunding'!I624)</f>
        <v/>
      </c>
      <c r="D631" t="str">
        <f>IF('Raw Data - Crowdfunding'!$H624="failed","failed","")</f>
        <v>failed</v>
      </c>
      <c r="E631" s="31">
        <f>IF(D631="","",'Raw Data - Crowdfunding'!$I624)</f>
        <v>64</v>
      </c>
    </row>
    <row r="632" spans="1:5" x14ac:dyDescent="0.2">
      <c r="A632" t="str">
        <f>IF('Raw Data - Crowdfunding'!H625="successful","successful","")</f>
        <v>successful</v>
      </c>
      <c r="B632" s="31">
        <f>IF(A632="","",'Raw Data - Crowdfunding'!I625)</f>
        <v>2693</v>
      </c>
      <c r="D632" t="str">
        <f>IF('Raw Data - Crowdfunding'!$H625="failed","failed","")</f>
        <v/>
      </c>
      <c r="E632" s="31" t="str">
        <f>IF(D632="","",'Raw Data - Crowdfunding'!$I625)</f>
        <v/>
      </c>
    </row>
    <row r="633" spans="1:5" x14ac:dyDescent="0.2">
      <c r="A633" t="str">
        <f>IF('Raw Data - Crowdfunding'!H626="successful","successful","")</f>
        <v>successful</v>
      </c>
      <c r="B633" s="31">
        <f>IF(A633="","",'Raw Data - Crowdfunding'!I626)</f>
        <v>432</v>
      </c>
      <c r="D633" t="str">
        <f>IF('Raw Data - Crowdfunding'!$H626="failed","failed","")</f>
        <v/>
      </c>
      <c r="E633" s="31" t="str">
        <f>IF(D633="","",'Raw Data - Crowdfunding'!$I626)</f>
        <v/>
      </c>
    </row>
    <row r="634" spans="1:5" x14ac:dyDescent="0.2">
      <c r="A634" t="str">
        <f>IF('Raw Data - Crowdfunding'!H627="successful","successful","")</f>
        <v/>
      </c>
      <c r="B634" s="31" t="str">
        <f>IF(A634="","",'Raw Data - Crowdfunding'!I627)</f>
        <v/>
      </c>
      <c r="D634" t="str">
        <f>IF('Raw Data - Crowdfunding'!$H627="failed","failed","")</f>
        <v>failed</v>
      </c>
      <c r="E634" s="31">
        <f>IF(D634="","",'Raw Data - Crowdfunding'!$I627)</f>
        <v>62</v>
      </c>
    </row>
    <row r="635" spans="1:5" x14ac:dyDescent="0.2">
      <c r="A635" t="str">
        <f>IF('Raw Data - Crowdfunding'!H628="successful","successful","")</f>
        <v>successful</v>
      </c>
      <c r="B635" s="31">
        <f>IF(A635="","",'Raw Data - Crowdfunding'!I628)</f>
        <v>189</v>
      </c>
      <c r="D635" t="str">
        <f>IF('Raw Data - Crowdfunding'!$H628="failed","failed","")</f>
        <v/>
      </c>
      <c r="E635" s="31" t="str">
        <f>IF(D635="","",'Raw Data - Crowdfunding'!$I628)</f>
        <v/>
      </c>
    </row>
    <row r="636" spans="1:5" x14ac:dyDescent="0.2">
      <c r="A636" t="str">
        <f>IF('Raw Data - Crowdfunding'!H629="successful","successful","")</f>
        <v>successful</v>
      </c>
      <c r="B636" s="31">
        <f>IF(A636="","",'Raw Data - Crowdfunding'!I629)</f>
        <v>154</v>
      </c>
      <c r="D636" t="str">
        <f>IF('Raw Data - Crowdfunding'!$H629="failed","failed","")</f>
        <v/>
      </c>
      <c r="E636" s="31" t="str">
        <f>IF(D636="","",'Raw Data - Crowdfunding'!$I629)</f>
        <v/>
      </c>
    </row>
    <row r="637" spans="1:5" x14ac:dyDescent="0.2">
      <c r="A637" t="str">
        <f>IF('Raw Data - Crowdfunding'!H630="successful","successful","")</f>
        <v>successful</v>
      </c>
      <c r="B637" s="31">
        <f>IF(A637="","",'Raw Data - Crowdfunding'!I630)</f>
        <v>96</v>
      </c>
      <c r="D637" t="str">
        <f>IF('Raw Data - Crowdfunding'!$H630="failed","failed","")</f>
        <v/>
      </c>
      <c r="E637" s="31" t="str">
        <f>IF(D637="","",'Raw Data - Crowdfunding'!$I630)</f>
        <v/>
      </c>
    </row>
    <row r="638" spans="1:5" x14ac:dyDescent="0.2">
      <c r="A638" t="str">
        <f>IF('Raw Data - Crowdfunding'!H631="successful","successful","")</f>
        <v/>
      </c>
      <c r="B638" s="31" t="str">
        <f>IF(A638="","",'Raw Data - Crowdfunding'!I631)</f>
        <v/>
      </c>
      <c r="D638" t="str">
        <f>IF('Raw Data - Crowdfunding'!$H631="failed","failed","")</f>
        <v>failed</v>
      </c>
      <c r="E638" s="31">
        <f>IF(D638="","",'Raw Data - Crowdfunding'!$I631)</f>
        <v>750</v>
      </c>
    </row>
    <row r="639" spans="1:5" x14ac:dyDescent="0.2">
      <c r="A639" t="str">
        <f>IF('Raw Data - Crowdfunding'!H632="successful","successful","")</f>
        <v/>
      </c>
      <c r="B639" s="31" t="str">
        <f>IF(A639="","",'Raw Data - Crowdfunding'!I632)</f>
        <v/>
      </c>
      <c r="D639" t="str">
        <f>IF('Raw Data - Crowdfunding'!$H632="failed","failed","")</f>
        <v/>
      </c>
      <c r="E639" s="31" t="str">
        <f>IF(D639="","",'Raw Data - Crowdfunding'!$I632)</f>
        <v/>
      </c>
    </row>
    <row r="640" spans="1:5" x14ac:dyDescent="0.2">
      <c r="A640" t="str">
        <f>IF('Raw Data - Crowdfunding'!H633="successful","successful","")</f>
        <v>successful</v>
      </c>
      <c r="B640" s="31">
        <f>IF(A640="","",'Raw Data - Crowdfunding'!I633)</f>
        <v>3063</v>
      </c>
      <c r="D640" t="str">
        <f>IF('Raw Data - Crowdfunding'!$H633="failed","failed","")</f>
        <v/>
      </c>
      <c r="E640" s="31" t="str">
        <f>IF(D640="","",'Raw Data - Crowdfunding'!$I633)</f>
        <v/>
      </c>
    </row>
    <row r="641" spans="1:5" x14ac:dyDescent="0.2">
      <c r="A641" t="str">
        <f>IF('Raw Data - Crowdfunding'!H634="successful","successful","")</f>
        <v/>
      </c>
      <c r="B641" s="31" t="str">
        <f>IF(A641="","",'Raw Data - Crowdfunding'!I634)</f>
        <v/>
      </c>
      <c r="D641" t="str">
        <f>IF('Raw Data - Crowdfunding'!$H634="failed","failed","")</f>
        <v/>
      </c>
      <c r="E641" s="31" t="str">
        <f>IF(D641="","",'Raw Data - Crowdfunding'!$I634)</f>
        <v/>
      </c>
    </row>
    <row r="642" spans="1:5" x14ac:dyDescent="0.2">
      <c r="A642" t="str">
        <f>IF('Raw Data - Crowdfunding'!H635="successful","successful","")</f>
        <v/>
      </c>
      <c r="B642" s="31" t="str">
        <f>IF(A642="","",'Raw Data - Crowdfunding'!I635)</f>
        <v/>
      </c>
      <c r="D642" t="str">
        <f>IF('Raw Data - Crowdfunding'!$H635="failed","failed","")</f>
        <v>failed</v>
      </c>
      <c r="E642" s="31">
        <f>IF(D642="","",'Raw Data - Crowdfunding'!$I635)</f>
        <v>105</v>
      </c>
    </row>
    <row r="643" spans="1:5" x14ac:dyDescent="0.2">
      <c r="A643" t="str">
        <f>IF('Raw Data - Crowdfunding'!H636="successful","successful","")</f>
        <v/>
      </c>
      <c r="B643" s="31" t="str">
        <f>IF(A643="","",'Raw Data - Crowdfunding'!I636)</f>
        <v/>
      </c>
      <c r="D643" t="str">
        <f>IF('Raw Data - Crowdfunding'!$H636="failed","failed","")</f>
        <v/>
      </c>
      <c r="E643" s="31" t="str">
        <f>IF(D643="","",'Raw Data - Crowdfunding'!$I636)</f>
        <v/>
      </c>
    </row>
    <row r="644" spans="1:5" x14ac:dyDescent="0.2">
      <c r="A644" t="str">
        <f>IF('Raw Data - Crowdfunding'!H637="successful","successful","")</f>
        <v>successful</v>
      </c>
      <c r="B644" s="31">
        <f>IF(A644="","",'Raw Data - Crowdfunding'!I637)</f>
        <v>2266</v>
      </c>
      <c r="D644" t="str">
        <f>IF('Raw Data - Crowdfunding'!$H637="failed","failed","")</f>
        <v/>
      </c>
      <c r="E644" s="31" t="str">
        <f>IF(D644="","",'Raw Data - Crowdfunding'!$I637)</f>
        <v/>
      </c>
    </row>
    <row r="645" spans="1:5" x14ac:dyDescent="0.2">
      <c r="A645" t="str">
        <f>IF('Raw Data - Crowdfunding'!H638="successful","successful","")</f>
        <v/>
      </c>
      <c r="B645" s="31" t="str">
        <f>IF(A645="","",'Raw Data - Crowdfunding'!I638)</f>
        <v/>
      </c>
      <c r="D645" t="str">
        <f>IF('Raw Data - Crowdfunding'!$H638="failed","failed","")</f>
        <v>failed</v>
      </c>
      <c r="E645" s="31">
        <f>IF(D645="","",'Raw Data - Crowdfunding'!$I638)</f>
        <v>2604</v>
      </c>
    </row>
    <row r="646" spans="1:5" x14ac:dyDescent="0.2">
      <c r="A646" t="str">
        <f>IF('Raw Data - Crowdfunding'!H639="successful","successful","")</f>
        <v/>
      </c>
      <c r="B646" s="31" t="str">
        <f>IF(A646="","",'Raw Data - Crowdfunding'!I639)</f>
        <v/>
      </c>
      <c r="D646" t="str">
        <f>IF('Raw Data - Crowdfunding'!$H639="failed","failed","")</f>
        <v>failed</v>
      </c>
      <c r="E646" s="31">
        <f>IF(D646="","",'Raw Data - Crowdfunding'!$I639)</f>
        <v>65</v>
      </c>
    </row>
    <row r="647" spans="1:5" x14ac:dyDescent="0.2">
      <c r="A647" t="str">
        <f>IF('Raw Data - Crowdfunding'!H640="successful","successful","")</f>
        <v/>
      </c>
      <c r="B647" s="31" t="str">
        <f>IF(A647="","",'Raw Data - Crowdfunding'!I640)</f>
        <v/>
      </c>
      <c r="D647" t="str">
        <f>IF('Raw Data - Crowdfunding'!$H640="failed","failed","")</f>
        <v>failed</v>
      </c>
      <c r="E647" s="31">
        <f>IF(D647="","",'Raw Data - Crowdfunding'!$I640)</f>
        <v>94</v>
      </c>
    </row>
    <row r="648" spans="1:5" x14ac:dyDescent="0.2">
      <c r="A648" t="str">
        <f>IF('Raw Data - Crowdfunding'!H641="successful","successful","")</f>
        <v/>
      </c>
      <c r="B648" s="31" t="str">
        <f>IF(A648="","",'Raw Data - Crowdfunding'!I641)</f>
        <v/>
      </c>
      <c r="D648" t="str">
        <f>IF('Raw Data - Crowdfunding'!$H641="failed","failed","")</f>
        <v/>
      </c>
      <c r="E648" s="31" t="str">
        <f>IF(D648="","",'Raw Data - Crowdfunding'!$I641)</f>
        <v/>
      </c>
    </row>
    <row r="649" spans="1:5" x14ac:dyDescent="0.2">
      <c r="A649" t="str">
        <f>IF('Raw Data - Crowdfunding'!H642="successful","successful","")</f>
        <v/>
      </c>
      <c r="B649" s="31" t="str">
        <f>IF(A649="","",'Raw Data - Crowdfunding'!I642)</f>
        <v/>
      </c>
      <c r="D649" t="str">
        <f>IF('Raw Data - Crowdfunding'!$H642="failed","failed","")</f>
        <v>failed</v>
      </c>
      <c r="E649" s="31">
        <f>IF(D649="","",'Raw Data - Crowdfunding'!$I642)</f>
        <v>257</v>
      </c>
    </row>
    <row r="650" spans="1:5" x14ac:dyDescent="0.2">
      <c r="A650" t="str">
        <f>IF('Raw Data - Crowdfunding'!H643="successful","successful","")</f>
        <v>successful</v>
      </c>
      <c r="B650" s="31">
        <f>IF(A650="","",'Raw Data - Crowdfunding'!I643)</f>
        <v>194</v>
      </c>
      <c r="D650" t="str">
        <f>IF('Raw Data - Crowdfunding'!$H643="failed","failed","")</f>
        <v/>
      </c>
      <c r="E650" s="31" t="str">
        <f>IF(D650="","",'Raw Data - Crowdfunding'!$I643)</f>
        <v/>
      </c>
    </row>
    <row r="651" spans="1:5" x14ac:dyDescent="0.2">
      <c r="A651" t="str">
        <f>IF('Raw Data - Crowdfunding'!H644="successful","successful","")</f>
        <v>successful</v>
      </c>
      <c r="B651" s="31">
        <f>IF(A651="","",'Raw Data - Crowdfunding'!I644)</f>
        <v>129</v>
      </c>
      <c r="D651" t="str">
        <f>IF('Raw Data - Crowdfunding'!$H644="failed","failed","")</f>
        <v/>
      </c>
      <c r="E651" s="31" t="str">
        <f>IF(D651="","",'Raw Data - Crowdfunding'!$I644)</f>
        <v/>
      </c>
    </row>
    <row r="652" spans="1:5" x14ac:dyDescent="0.2">
      <c r="A652" t="str">
        <f>IF('Raw Data - Crowdfunding'!H645="successful","successful","")</f>
        <v>successful</v>
      </c>
      <c r="B652" s="31">
        <f>IF(A652="","",'Raw Data - Crowdfunding'!I645)</f>
        <v>375</v>
      </c>
      <c r="D652" t="str">
        <f>IF('Raw Data - Crowdfunding'!$H645="failed","failed","")</f>
        <v/>
      </c>
      <c r="E652" s="31" t="str">
        <f>IF(D652="","",'Raw Data - Crowdfunding'!$I645)</f>
        <v/>
      </c>
    </row>
    <row r="653" spans="1:5" x14ac:dyDescent="0.2">
      <c r="A653" t="str">
        <f>IF('Raw Data - Crowdfunding'!H646="successful","successful","")</f>
        <v/>
      </c>
      <c r="B653" s="31" t="str">
        <f>IF(A653="","",'Raw Data - Crowdfunding'!I646)</f>
        <v/>
      </c>
      <c r="D653" t="str">
        <f>IF('Raw Data - Crowdfunding'!$H646="failed","failed","")</f>
        <v>failed</v>
      </c>
      <c r="E653" s="31">
        <f>IF(D653="","",'Raw Data - Crowdfunding'!$I646)</f>
        <v>2928</v>
      </c>
    </row>
    <row r="654" spans="1:5" x14ac:dyDescent="0.2">
      <c r="A654" t="str">
        <f>IF('Raw Data - Crowdfunding'!H647="successful","successful","")</f>
        <v/>
      </c>
      <c r="B654" s="31" t="str">
        <f>IF(A654="","",'Raw Data - Crowdfunding'!I647)</f>
        <v/>
      </c>
      <c r="D654" t="str">
        <f>IF('Raw Data - Crowdfunding'!$H647="failed","failed","")</f>
        <v>failed</v>
      </c>
      <c r="E654" s="31">
        <f>IF(D654="","",'Raw Data - Crowdfunding'!$I647)</f>
        <v>4697</v>
      </c>
    </row>
    <row r="655" spans="1:5" x14ac:dyDescent="0.2">
      <c r="A655" t="str">
        <f>IF('Raw Data - Crowdfunding'!H648="successful","successful","")</f>
        <v/>
      </c>
      <c r="B655" s="31" t="str">
        <f>IF(A655="","",'Raw Data - Crowdfunding'!I648)</f>
        <v/>
      </c>
      <c r="D655" t="str">
        <f>IF('Raw Data - Crowdfunding'!$H648="failed","failed","")</f>
        <v>failed</v>
      </c>
      <c r="E655" s="31">
        <f>IF(D655="","",'Raw Data - Crowdfunding'!$I648)</f>
        <v>2915</v>
      </c>
    </row>
    <row r="656" spans="1:5" x14ac:dyDescent="0.2">
      <c r="A656" t="str">
        <f>IF('Raw Data - Crowdfunding'!H649="successful","successful","")</f>
        <v/>
      </c>
      <c r="B656" s="31" t="str">
        <f>IF(A656="","",'Raw Data - Crowdfunding'!I649)</f>
        <v/>
      </c>
      <c r="D656" t="str">
        <f>IF('Raw Data - Crowdfunding'!$H649="failed","failed","")</f>
        <v>failed</v>
      </c>
      <c r="E656" s="31">
        <f>IF(D656="","",'Raw Data - Crowdfunding'!$I649)</f>
        <v>18</v>
      </c>
    </row>
    <row r="657" spans="1:5" x14ac:dyDescent="0.2">
      <c r="A657" t="str">
        <f>IF('Raw Data - Crowdfunding'!H650="successful","successful","")</f>
        <v/>
      </c>
      <c r="B657" s="31" t="str">
        <f>IF(A657="","",'Raw Data - Crowdfunding'!I650)</f>
        <v/>
      </c>
      <c r="D657" t="str">
        <f>IF('Raw Data - Crowdfunding'!$H650="failed","failed","")</f>
        <v/>
      </c>
      <c r="E657" s="31" t="str">
        <f>IF(D657="","",'Raw Data - Crowdfunding'!$I650)</f>
        <v/>
      </c>
    </row>
    <row r="658" spans="1:5" x14ac:dyDescent="0.2">
      <c r="A658" t="str">
        <f>IF('Raw Data - Crowdfunding'!H651="successful","successful","")</f>
        <v/>
      </c>
      <c r="B658" s="31" t="str">
        <f>IF(A658="","",'Raw Data - Crowdfunding'!I651)</f>
        <v/>
      </c>
      <c r="D658" t="str">
        <f>IF('Raw Data - Crowdfunding'!$H651="failed","failed","")</f>
        <v>failed</v>
      </c>
      <c r="E658" s="31">
        <f>IF(D658="","",'Raw Data - Crowdfunding'!$I651)</f>
        <v>602</v>
      </c>
    </row>
    <row r="659" spans="1:5" x14ac:dyDescent="0.2">
      <c r="A659" t="str">
        <f>IF('Raw Data - Crowdfunding'!H652="successful","successful","")</f>
        <v/>
      </c>
      <c r="B659" s="31" t="str">
        <f>IF(A659="","",'Raw Data - Crowdfunding'!I652)</f>
        <v/>
      </c>
      <c r="D659" t="str">
        <f>IF('Raw Data - Crowdfunding'!$H652="failed","failed","")</f>
        <v>failed</v>
      </c>
      <c r="E659" s="31">
        <f>IF(D659="","",'Raw Data - Crowdfunding'!$I652)</f>
        <v>1</v>
      </c>
    </row>
    <row r="660" spans="1:5" x14ac:dyDescent="0.2">
      <c r="A660" t="str">
        <f>IF('Raw Data - Crowdfunding'!H653="successful","successful","")</f>
        <v/>
      </c>
      <c r="B660" s="31" t="str">
        <f>IF(A660="","",'Raw Data - Crowdfunding'!I653)</f>
        <v/>
      </c>
      <c r="D660" t="str">
        <f>IF('Raw Data - Crowdfunding'!$H653="failed","failed","")</f>
        <v>failed</v>
      </c>
      <c r="E660" s="31">
        <f>IF(D660="","",'Raw Data - Crowdfunding'!$I653)</f>
        <v>3868</v>
      </c>
    </row>
    <row r="661" spans="1:5" x14ac:dyDescent="0.2">
      <c r="A661" t="str">
        <f>IF('Raw Data - Crowdfunding'!H654="successful","successful","")</f>
        <v>successful</v>
      </c>
      <c r="B661" s="31">
        <f>IF(A661="","",'Raw Data - Crowdfunding'!I654)</f>
        <v>409</v>
      </c>
      <c r="D661" t="str">
        <f>IF('Raw Data - Crowdfunding'!$H654="failed","failed","")</f>
        <v/>
      </c>
      <c r="E661" s="31" t="str">
        <f>IF(D661="","",'Raw Data - Crowdfunding'!$I654)</f>
        <v/>
      </c>
    </row>
    <row r="662" spans="1:5" x14ac:dyDescent="0.2">
      <c r="A662" t="str">
        <f>IF('Raw Data - Crowdfunding'!H655="successful","successful","")</f>
        <v>successful</v>
      </c>
      <c r="B662" s="31">
        <f>IF(A662="","",'Raw Data - Crowdfunding'!I655)</f>
        <v>234</v>
      </c>
      <c r="D662" t="str">
        <f>IF('Raw Data - Crowdfunding'!$H655="failed","failed","")</f>
        <v/>
      </c>
      <c r="E662" s="31" t="str">
        <f>IF(D662="","",'Raw Data - Crowdfunding'!$I655)</f>
        <v/>
      </c>
    </row>
    <row r="663" spans="1:5" x14ac:dyDescent="0.2">
      <c r="A663" t="str">
        <f>IF('Raw Data - Crowdfunding'!H656="successful","successful","")</f>
        <v>successful</v>
      </c>
      <c r="B663" s="31">
        <f>IF(A663="","",'Raw Data - Crowdfunding'!I656)</f>
        <v>3016</v>
      </c>
      <c r="D663" t="str">
        <f>IF('Raw Data - Crowdfunding'!$H656="failed","failed","")</f>
        <v/>
      </c>
      <c r="E663" s="31" t="str">
        <f>IF(D663="","",'Raw Data - Crowdfunding'!$I656)</f>
        <v/>
      </c>
    </row>
    <row r="664" spans="1:5" x14ac:dyDescent="0.2">
      <c r="A664" t="str">
        <f>IF('Raw Data - Crowdfunding'!H657="successful","successful","")</f>
        <v>successful</v>
      </c>
      <c r="B664" s="31">
        <f>IF(A664="","",'Raw Data - Crowdfunding'!I657)</f>
        <v>264</v>
      </c>
      <c r="D664" t="str">
        <f>IF('Raw Data - Crowdfunding'!$H657="failed","failed","")</f>
        <v/>
      </c>
      <c r="E664" s="31" t="str">
        <f>IF(D664="","",'Raw Data - Crowdfunding'!$I657)</f>
        <v/>
      </c>
    </row>
    <row r="665" spans="1:5" x14ac:dyDescent="0.2">
      <c r="A665" t="str">
        <f>IF('Raw Data - Crowdfunding'!H658="successful","successful","")</f>
        <v/>
      </c>
      <c r="B665" s="31" t="str">
        <f>IF(A665="","",'Raw Data - Crowdfunding'!I658)</f>
        <v/>
      </c>
      <c r="D665" t="str">
        <f>IF('Raw Data - Crowdfunding'!$H658="failed","failed","")</f>
        <v>failed</v>
      </c>
      <c r="E665" s="31">
        <f>IF(D665="","",'Raw Data - Crowdfunding'!$I658)</f>
        <v>504</v>
      </c>
    </row>
    <row r="666" spans="1:5" x14ac:dyDescent="0.2">
      <c r="A666" t="str">
        <f>IF('Raw Data - Crowdfunding'!H659="successful","successful","")</f>
        <v/>
      </c>
      <c r="B666" s="31" t="str">
        <f>IF(A666="","",'Raw Data - Crowdfunding'!I659)</f>
        <v/>
      </c>
      <c r="D666" t="str">
        <f>IF('Raw Data - Crowdfunding'!$H659="failed","failed","")</f>
        <v>failed</v>
      </c>
      <c r="E666" s="31">
        <f>IF(D666="","",'Raw Data - Crowdfunding'!$I659)</f>
        <v>14</v>
      </c>
    </row>
    <row r="667" spans="1:5" x14ac:dyDescent="0.2">
      <c r="A667" t="str">
        <f>IF('Raw Data - Crowdfunding'!H660="successful","successful","")</f>
        <v/>
      </c>
      <c r="B667" s="31" t="str">
        <f>IF(A667="","",'Raw Data - Crowdfunding'!I660)</f>
        <v/>
      </c>
      <c r="D667" t="str">
        <f>IF('Raw Data - Crowdfunding'!$H660="failed","failed","")</f>
        <v/>
      </c>
      <c r="E667" s="31" t="str">
        <f>IF(D667="","",'Raw Data - Crowdfunding'!$I660)</f>
        <v/>
      </c>
    </row>
    <row r="668" spans="1:5" x14ac:dyDescent="0.2">
      <c r="A668" t="str">
        <f>IF('Raw Data - Crowdfunding'!H661="successful","successful","")</f>
        <v/>
      </c>
      <c r="B668" s="31" t="str">
        <f>IF(A668="","",'Raw Data - Crowdfunding'!I661)</f>
        <v/>
      </c>
      <c r="D668" t="str">
        <f>IF('Raw Data - Crowdfunding'!$H661="failed","failed","")</f>
        <v>failed</v>
      </c>
      <c r="E668" s="31">
        <f>IF(D668="","",'Raw Data - Crowdfunding'!$I661)</f>
        <v>750</v>
      </c>
    </row>
    <row r="669" spans="1:5" x14ac:dyDescent="0.2">
      <c r="A669" t="str">
        <f>IF('Raw Data - Crowdfunding'!H662="successful","successful","")</f>
        <v/>
      </c>
      <c r="B669" s="31" t="str">
        <f>IF(A669="","",'Raw Data - Crowdfunding'!I662)</f>
        <v/>
      </c>
      <c r="D669" t="str">
        <f>IF('Raw Data - Crowdfunding'!$H662="failed","failed","")</f>
        <v>failed</v>
      </c>
      <c r="E669" s="31">
        <f>IF(D669="","",'Raw Data - Crowdfunding'!$I662)</f>
        <v>77</v>
      </c>
    </row>
    <row r="670" spans="1:5" x14ac:dyDescent="0.2">
      <c r="A670" t="str">
        <f>IF('Raw Data - Crowdfunding'!H663="successful","successful","")</f>
        <v/>
      </c>
      <c r="B670" s="31" t="str">
        <f>IF(A670="","",'Raw Data - Crowdfunding'!I663)</f>
        <v/>
      </c>
      <c r="D670" t="str">
        <f>IF('Raw Data - Crowdfunding'!$H663="failed","failed","")</f>
        <v>failed</v>
      </c>
      <c r="E670" s="31">
        <f>IF(D670="","",'Raw Data - Crowdfunding'!$I663)</f>
        <v>752</v>
      </c>
    </row>
    <row r="671" spans="1:5" x14ac:dyDescent="0.2">
      <c r="A671" t="str">
        <f>IF('Raw Data - Crowdfunding'!H664="successful","successful","")</f>
        <v/>
      </c>
      <c r="B671" s="31" t="str">
        <f>IF(A671="","",'Raw Data - Crowdfunding'!I664)</f>
        <v/>
      </c>
      <c r="D671" t="str">
        <f>IF('Raw Data - Crowdfunding'!$H664="failed","failed","")</f>
        <v>failed</v>
      </c>
      <c r="E671" s="31">
        <f>IF(D671="","",'Raw Data - Crowdfunding'!$I664)</f>
        <v>131</v>
      </c>
    </row>
    <row r="672" spans="1:5" x14ac:dyDescent="0.2">
      <c r="A672" t="str">
        <f>IF('Raw Data - Crowdfunding'!H665="successful","successful","")</f>
        <v/>
      </c>
      <c r="B672" s="31" t="str">
        <f>IF(A672="","",'Raw Data - Crowdfunding'!I665)</f>
        <v/>
      </c>
      <c r="D672" t="str">
        <f>IF('Raw Data - Crowdfunding'!$H665="failed","failed","")</f>
        <v>failed</v>
      </c>
      <c r="E672" s="31">
        <f>IF(D672="","",'Raw Data - Crowdfunding'!$I665)</f>
        <v>87</v>
      </c>
    </row>
    <row r="673" spans="1:5" x14ac:dyDescent="0.2">
      <c r="A673" t="str">
        <f>IF('Raw Data - Crowdfunding'!H666="successful","successful","")</f>
        <v/>
      </c>
      <c r="B673" s="31" t="str">
        <f>IF(A673="","",'Raw Data - Crowdfunding'!I666)</f>
        <v/>
      </c>
      <c r="D673" t="str">
        <f>IF('Raw Data - Crowdfunding'!$H666="failed","failed","")</f>
        <v>failed</v>
      </c>
      <c r="E673" s="31">
        <f>IF(D673="","",'Raw Data - Crowdfunding'!$I666)</f>
        <v>1063</v>
      </c>
    </row>
    <row r="674" spans="1:5" x14ac:dyDescent="0.2">
      <c r="A674" t="str">
        <f>IF('Raw Data - Crowdfunding'!H667="successful","successful","")</f>
        <v>successful</v>
      </c>
      <c r="B674" s="31">
        <f>IF(A674="","",'Raw Data - Crowdfunding'!I667)</f>
        <v>272</v>
      </c>
      <c r="D674" t="str">
        <f>IF('Raw Data - Crowdfunding'!$H667="failed","failed","")</f>
        <v/>
      </c>
      <c r="E674" s="31" t="str">
        <f>IF(D674="","",'Raw Data - Crowdfunding'!$I667)</f>
        <v/>
      </c>
    </row>
    <row r="675" spans="1:5" x14ac:dyDescent="0.2">
      <c r="A675" t="str">
        <f>IF('Raw Data - Crowdfunding'!H668="successful","successful","")</f>
        <v/>
      </c>
      <c r="B675" s="31" t="str">
        <f>IF(A675="","",'Raw Data - Crowdfunding'!I668)</f>
        <v/>
      </c>
      <c r="D675" t="str">
        <f>IF('Raw Data - Crowdfunding'!$H668="failed","failed","")</f>
        <v/>
      </c>
      <c r="E675" s="31" t="str">
        <f>IF(D675="","",'Raw Data - Crowdfunding'!$I668)</f>
        <v/>
      </c>
    </row>
    <row r="676" spans="1:5" x14ac:dyDescent="0.2">
      <c r="A676" t="str">
        <f>IF('Raw Data - Crowdfunding'!H669="successful","successful","")</f>
        <v>successful</v>
      </c>
      <c r="B676" s="31">
        <f>IF(A676="","",'Raw Data - Crowdfunding'!I669)</f>
        <v>419</v>
      </c>
      <c r="D676" t="str">
        <f>IF('Raw Data - Crowdfunding'!$H669="failed","failed","")</f>
        <v/>
      </c>
      <c r="E676" s="31" t="str">
        <f>IF(D676="","",'Raw Data - Crowdfunding'!$I669)</f>
        <v/>
      </c>
    </row>
    <row r="677" spans="1:5" x14ac:dyDescent="0.2">
      <c r="A677" t="str">
        <f>IF('Raw Data - Crowdfunding'!H670="successful","successful","")</f>
        <v/>
      </c>
      <c r="B677" s="31" t="str">
        <f>IF(A677="","",'Raw Data - Crowdfunding'!I670)</f>
        <v/>
      </c>
      <c r="D677" t="str">
        <f>IF('Raw Data - Crowdfunding'!$H670="failed","failed","")</f>
        <v>failed</v>
      </c>
      <c r="E677" s="31">
        <f>IF(D677="","",'Raw Data - Crowdfunding'!$I670)</f>
        <v>76</v>
      </c>
    </row>
    <row r="678" spans="1:5" x14ac:dyDescent="0.2">
      <c r="A678" t="str">
        <f>IF('Raw Data - Crowdfunding'!H671="successful","successful","")</f>
        <v>successful</v>
      </c>
      <c r="B678" s="31">
        <f>IF(A678="","",'Raw Data - Crowdfunding'!I671)</f>
        <v>1621</v>
      </c>
      <c r="D678" t="str">
        <f>IF('Raw Data - Crowdfunding'!$H671="failed","failed","")</f>
        <v/>
      </c>
      <c r="E678" s="31" t="str">
        <f>IF(D678="","",'Raw Data - Crowdfunding'!$I671)</f>
        <v/>
      </c>
    </row>
    <row r="679" spans="1:5" x14ac:dyDescent="0.2">
      <c r="A679" t="str">
        <f>IF('Raw Data - Crowdfunding'!H672="successful","successful","")</f>
        <v>successful</v>
      </c>
      <c r="B679" s="31">
        <f>IF(A679="","",'Raw Data - Crowdfunding'!I672)</f>
        <v>1101</v>
      </c>
      <c r="D679" t="str">
        <f>IF('Raw Data - Crowdfunding'!$H672="failed","failed","")</f>
        <v/>
      </c>
      <c r="E679" s="31" t="str">
        <f>IF(D679="","",'Raw Data - Crowdfunding'!$I672)</f>
        <v/>
      </c>
    </row>
    <row r="680" spans="1:5" x14ac:dyDescent="0.2">
      <c r="A680" t="str">
        <f>IF('Raw Data - Crowdfunding'!H673="successful","successful","")</f>
        <v>successful</v>
      </c>
      <c r="B680" s="31">
        <f>IF(A680="","",'Raw Data - Crowdfunding'!I673)</f>
        <v>1073</v>
      </c>
      <c r="D680" t="str">
        <f>IF('Raw Data - Crowdfunding'!$H673="failed","failed","")</f>
        <v/>
      </c>
      <c r="E680" s="31" t="str">
        <f>IF(D680="","",'Raw Data - Crowdfunding'!$I673)</f>
        <v/>
      </c>
    </row>
    <row r="681" spans="1:5" x14ac:dyDescent="0.2">
      <c r="A681" t="str">
        <f>IF('Raw Data - Crowdfunding'!H674="successful","successful","")</f>
        <v/>
      </c>
      <c r="B681" s="31" t="str">
        <f>IF(A681="","",'Raw Data - Crowdfunding'!I674)</f>
        <v/>
      </c>
      <c r="D681" t="str">
        <f>IF('Raw Data - Crowdfunding'!$H674="failed","failed","")</f>
        <v>failed</v>
      </c>
      <c r="E681" s="31">
        <f>IF(D681="","",'Raw Data - Crowdfunding'!$I674)</f>
        <v>4428</v>
      </c>
    </row>
    <row r="682" spans="1:5" x14ac:dyDescent="0.2">
      <c r="A682" t="str">
        <f>IF('Raw Data - Crowdfunding'!H675="successful","successful","")</f>
        <v/>
      </c>
      <c r="B682" s="31" t="str">
        <f>IF(A682="","",'Raw Data - Crowdfunding'!I675)</f>
        <v/>
      </c>
      <c r="D682" t="str">
        <f>IF('Raw Data - Crowdfunding'!$H675="failed","failed","")</f>
        <v>failed</v>
      </c>
      <c r="E682" s="31">
        <f>IF(D682="","",'Raw Data - Crowdfunding'!$I675)</f>
        <v>58</v>
      </c>
    </row>
    <row r="683" spans="1:5" x14ac:dyDescent="0.2">
      <c r="A683" t="str">
        <f>IF('Raw Data - Crowdfunding'!H676="successful","successful","")</f>
        <v/>
      </c>
      <c r="B683" s="31" t="str">
        <f>IF(A683="","",'Raw Data - Crowdfunding'!I676)</f>
        <v/>
      </c>
      <c r="D683" t="str">
        <f>IF('Raw Data - Crowdfunding'!$H676="failed","failed","")</f>
        <v/>
      </c>
      <c r="E683" s="31" t="str">
        <f>IF(D683="","",'Raw Data - Crowdfunding'!$I676)</f>
        <v/>
      </c>
    </row>
    <row r="684" spans="1:5" x14ac:dyDescent="0.2">
      <c r="A684" t="str">
        <f>IF('Raw Data - Crowdfunding'!H677="successful","successful","")</f>
        <v>successful</v>
      </c>
      <c r="B684" s="31">
        <f>IF(A684="","",'Raw Data - Crowdfunding'!I677)</f>
        <v>331</v>
      </c>
      <c r="D684" t="str">
        <f>IF('Raw Data - Crowdfunding'!$H677="failed","failed","")</f>
        <v/>
      </c>
      <c r="E684" s="31" t="str">
        <f>IF(D684="","",'Raw Data - Crowdfunding'!$I677)</f>
        <v/>
      </c>
    </row>
    <row r="685" spans="1:5" x14ac:dyDescent="0.2">
      <c r="A685" t="str">
        <f>IF('Raw Data - Crowdfunding'!H678="successful","successful","")</f>
        <v>successful</v>
      </c>
      <c r="B685" s="31">
        <f>IF(A685="","",'Raw Data - Crowdfunding'!I678)</f>
        <v>1170</v>
      </c>
      <c r="D685" t="str">
        <f>IF('Raw Data - Crowdfunding'!$H678="failed","failed","")</f>
        <v/>
      </c>
      <c r="E685" s="31" t="str">
        <f>IF(D685="","",'Raw Data - Crowdfunding'!$I678)</f>
        <v/>
      </c>
    </row>
    <row r="686" spans="1:5" x14ac:dyDescent="0.2">
      <c r="A686" t="str">
        <f>IF('Raw Data - Crowdfunding'!H679="successful","successful","")</f>
        <v/>
      </c>
      <c r="B686" s="31" t="str">
        <f>IF(A686="","",'Raw Data - Crowdfunding'!I679)</f>
        <v/>
      </c>
      <c r="D686" t="str">
        <f>IF('Raw Data - Crowdfunding'!$H679="failed","failed","")</f>
        <v>failed</v>
      </c>
      <c r="E686" s="31">
        <f>IF(D686="","",'Raw Data - Crowdfunding'!$I679)</f>
        <v>111</v>
      </c>
    </row>
    <row r="687" spans="1:5" x14ac:dyDescent="0.2">
      <c r="A687" t="str">
        <f>IF('Raw Data - Crowdfunding'!H680="successful","successful","")</f>
        <v/>
      </c>
      <c r="B687" s="31" t="str">
        <f>IF(A687="","",'Raw Data - Crowdfunding'!I680)</f>
        <v/>
      </c>
      <c r="D687" t="str">
        <f>IF('Raw Data - Crowdfunding'!$H680="failed","failed","")</f>
        <v/>
      </c>
      <c r="E687" s="31" t="str">
        <f>IF(D687="","",'Raw Data - Crowdfunding'!$I680)</f>
        <v/>
      </c>
    </row>
    <row r="688" spans="1:5" x14ac:dyDescent="0.2">
      <c r="A688" t="str">
        <f>IF('Raw Data - Crowdfunding'!H681="successful","successful","")</f>
        <v>successful</v>
      </c>
      <c r="B688" s="31">
        <f>IF(A688="","",'Raw Data - Crowdfunding'!I681)</f>
        <v>363</v>
      </c>
      <c r="D688" t="str">
        <f>IF('Raw Data - Crowdfunding'!$H681="failed","failed","")</f>
        <v/>
      </c>
      <c r="E688" s="31" t="str">
        <f>IF(D688="","",'Raw Data - Crowdfunding'!$I681)</f>
        <v/>
      </c>
    </row>
    <row r="689" spans="1:5" x14ac:dyDescent="0.2">
      <c r="A689" t="str">
        <f>IF('Raw Data - Crowdfunding'!H682="successful","successful","")</f>
        <v/>
      </c>
      <c r="B689" s="31" t="str">
        <f>IF(A689="","",'Raw Data - Crowdfunding'!I682)</f>
        <v/>
      </c>
      <c r="D689" t="str">
        <f>IF('Raw Data - Crowdfunding'!$H682="failed","failed","")</f>
        <v>failed</v>
      </c>
      <c r="E689" s="31">
        <f>IF(D689="","",'Raw Data - Crowdfunding'!$I682)</f>
        <v>2955</v>
      </c>
    </row>
    <row r="690" spans="1:5" x14ac:dyDescent="0.2">
      <c r="A690" t="str">
        <f>IF('Raw Data - Crowdfunding'!H683="successful","successful","")</f>
        <v/>
      </c>
      <c r="B690" s="31" t="str">
        <f>IF(A690="","",'Raw Data - Crowdfunding'!I683)</f>
        <v/>
      </c>
      <c r="D690" t="str">
        <f>IF('Raw Data - Crowdfunding'!$H683="failed","failed","")</f>
        <v>failed</v>
      </c>
      <c r="E690" s="31">
        <f>IF(D690="","",'Raw Data - Crowdfunding'!$I683)</f>
        <v>1657</v>
      </c>
    </row>
    <row r="691" spans="1:5" x14ac:dyDescent="0.2">
      <c r="A691" t="str">
        <f>IF('Raw Data - Crowdfunding'!H684="successful","successful","")</f>
        <v>successful</v>
      </c>
      <c r="B691" s="31">
        <f>IF(A691="","",'Raw Data - Crowdfunding'!I684)</f>
        <v>103</v>
      </c>
      <c r="D691" t="str">
        <f>IF('Raw Data - Crowdfunding'!$H684="failed","failed","")</f>
        <v/>
      </c>
      <c r="E691" s="31" t="str">
        <f>IF(D691="","",'Raw Data - Crowdfunding'!$I684)</f>
        <v/>
      </c>
    </row>
    <row r="692" spans="1:5" x14ac:dyDescent="0.2">
      <c r="A692" t="str">
        <f>IF('Raw Data - Crowdfunding'!H685="successful","successful","")</f>
        <v>successful</v>
      </c>
      <c r="B692" s="31">
        <f>IF(A692="","",'Raw Data - Crowdfunding'!I685)</f>
        <v>147</v>
      </c>
      <c r="D692" t="str">
        <f>IF('Raw Data - Crowdfunding'!$H685="failed","failed","")</f>
        <v/>
      </c>
      <c r="E692" s="31" t="str">
        <f>IF(D692="","",'Raw Data - Crowdfunding'!$I685)</f>
        <v/>
      </c>
    </row>
    <row r="693" spans="1:5" x14ac:dyDescent="0.2">
      <c r="A693" t="str">
        <f>IF('Raw Data - Crowdfunding'!H686="successful","successful","")</f>
        <v>successful</v>
      </c>
      <c r="B693" s="31">
        <f>IF(A693="","",'Raw Data - Crowdfunding'!I686)</f>
        <v>110</v>
      </c>
      <c r="D693" t="str">
        <f>IF('Raw Data - Crowdfunding'!$H686="failed","failed","")</f>
        <v/>
      </c>
      <c r="E693" s="31" t="str">
        <f>IF(D693="","",'Raw Data - Crowdfunding'!$I686)</f>
        <v/>
      </c>
    </row>
    <row r="694" spans="1:5" x14ac:dyDescent="0.2">
      <c r="A694" t="str">
        <f>IF('Raw Data - Crowdfunding'!H687="successful","successful","")</f>
        <v/>
      </c>
      <c r="B694" s="31" t="str">
        <f>IF(A694="","",'Raw Data - Crowdfunding'!I687)</f>
        <v/>
      </c>
      <c r="D694" t="str">
        <f>IF('Raw Data - Crowdfunding'!$H687="failed","failed","")</f>
        <v>failed</v>
      </c>
      <c r="E694" s="31">
        <f>IF(D694="","",'Raw Data - Crowdfunding'!$I687)</f>
        <v>926</v>
      </c>
    </row>
    <row r="695" spans="1:5" x14ac:dyDescent="0.2">
      <c r="A695" t="str">
        <f>IF('Raw Data - Crowdfunding'!H688="successful","successful","")</f>
        <v>successful</v>
      </c>
      <c r="B695" s="31">
        <f>IF(A695="","",'Raw Data - Crowdfunding'!I688)</f>
        <v>134</v>
      </c>
      <c r="D695" t="str">
        <f>IF('Raw Data - Crowdfunding'!$H688="failed","failed","")</f>
        <v/>
      </c>
      <c r="E695" s="31" t="str">
        <f>IF(D695="","",'Raw Data - Crowdfunding'!$I688)</f>
        <v/>
      </c>
    </row>
    <row r="696" spans="1:5" x14ac:dyDescent="0.2">
      <c r="A696" t="str">
        <f>IF('Raw Data - Crowdfunding'!H689="successful","successful","")</f>
        <v>successful</v>
      </c>
      <c r="B696" s="31">
        <f>IF(A696="","",'Raw Data - Crowdfunding'!I689)</f>
        <v>269</v>
      </c>
      <c r="D696" t="str">
        <f>IF('Raw Data - Crowdfunding'!$H689="failed","failed","")</f>
        <v/>
      </c>
      <c r="E696" s="31" t="str">
        <f>IF(D696="","",'Raw Data - Crowdfunding'!$I689)</f>
        <v/>
      </c>
    </row>
    <row r="697" spans="1:5" x14ac:dyDescent="0.2">
      <c r="A697" t="str">
        <f>IF('Raw Data - Crowdfunding'!H690="successful","successful","")</f>
        <v>successful</v>
      </c>
      <c r="B697" s="31">
        <f>IF(A697="","",'Raw Data - Crowdfunding'!I690)</f>
        <v>175</v>
      </c>
      <c r="D697" t="str">
        <f>IF('Raw Data - Crowdfunding'!$H690="failed","failed","")</f>
        <v/>
      </c>
      <c r="E697" s="31" t="str">
        <f>IF(D697="","",'Raw Data - Crowdfunding'!$I690)</f>
        <v/>
      </c>
    </row>
    <row r="698" spans="1:5" x14ac:dyDescent="0.2">
      <c r="A698" t="str">
        <f>IF('Raw Data - Crowdfunding'!H691="successful","successful","")</f>
        <v>successful</v>
      </c>
      <c r="B698" s="31">
        <f>IF(A698="","",'Raw Data - Crowdfunding'!I691)</f>
        <v>69</v>
      </c>
      <c r="D698" t="str">
        <f>IF('Raw Data - Crowdfunding'!$H691="failed","failed","")</f>
        <v/>
      </c>
      <c r="E698" s="31" t="str">
        <f>IF(D698="","",'Raw Data - Crowdfunding'!$I691)</f>
        <v/>
      </c>
    </row>
    <row r="699" spans="1:5" x14ac:dyDescent="0.2">
      <c r="A699" t="str">
        <f>IF('Raw Data - Crowdfunding'!H692="successful","successful","")</f>
        <v>successful</v>
      </c>
      <c r="B699" s="31">
        <f>IF(A699="","",'Raw Data - Crowdfunding'!I692)</f>
        <v>190</v>
      </c>
      <c r="D699" t="str">
        <f>IF('Raw Data - Crowdfunding'!$H692="failed","failed","")</f>
        <v/>
      </c>
      <c r="E699" s="31" t="str">
        <f>IF(D699="","",'Raw Data - Crowdfunding'!$I692)</f>
        <v/>
      </c>
    </row>
    <row r="700" spans="1:5" x14ac:dyDescent="0.2">
      <c r="A700" t="str">
        <f>IF('Raw Data - Crowdfunding'!H693="successful","successful","")</f>
        <v>successful</v>
      </c>
      <c r="B700" s="31">
        <f>IF(A700="","",'Raw Data - Crowdfunding'!I693)</f>
        <v>237</v>
      </c>
      <c r="D700" t="str">
        <f>IF('Raw Data - Crowdfunding'!$H693="failed","failed","")</f>
        <v/>
      </c>
      <c r="E700" s="31" t="str">
        <f>IF(D700="","",'Raw Data - Crowdfunding'!$I693)</f>
        <v/>
      </c>
    </row>
    <row r="701" spans="1:5" x14ac:dyDescent="0.2">
      <c r="A701" t="str">
        <f>IF('Raw Data - Crowdfunding'!H694="successful","successful","")</f>
        <v/>
      </c>
      <c r="B701" s="31" t="str">
        <f>IF(A701="","",'Raw Data - Crowdfunding'!I694)</f>
        <v/>
      </c>
      <c r="D701" t="str">
        <f>IF('Raw Data - Crowdfunding'!$H694="failed","failed","")</f>
        <v>failed</v>
      </c>
      <c r="E701" s="31">
        <f>IF(D701="","",'Raw Data - Crowdfunding'!$I694)</f>
        <v>77</v>
      </c>
    </row>
    <row r="702" spans="1:5" x14ac:dyDescent="0.2">
      <c r="A702" t="str">
        <f>IF('Raw Data - Crowdfunding'!H695="successful","successful","")</f>
        <v/>
      </c>
      <c r="B702" s="31" t="str">
        <f>IF(A702="","",'Raw Data - Crowdfunding'!I695)</f>
        <v/>
      </c>
      <c r="D702" t="str">
        <f>IF('Raw Data - Crowdfunding'!$H695="failed","failed","")</f>
        <v>failed</v>
      </c>
      <c r="E702" s="31">
        <f>IF(D702="","",'Raw Data - Crowdfunding'!$I695)</f>
        <v>1748</v>
      </c>
    </row>
    <row r="703" spans="1:5" x14ac:dyDescent="0.2">
      <c r="A703" t="str">
        <f>IF('Raw Data - Crowdfunding'!H696="successful","successful","")</f>
        <v/>
      </c>
      <c r="B703" s="31" t="str">
        <f>IF(A703="","",'Raw Data - Crowdfunding'!I696)</f>
        <v/>
      </c>
      <c r="D703" t="str">
        <f>IF('Raw Data - Crowdfunding'!$H696="failed","failed","")</f>
        <v>failed</v>
      </c>
      <c r="E703" s="31">
        <f>IF(D703="","",'Raw Data - Crowdfunding'!$I696)</f>
        <v>79</v>
      </c>
    </row>
    <row r="704" spans="1:5" x14ac:dyDescent="0.2">
      <c r="A704" t="str">
        <f>IF('Raw Data - Crowdfunding'!H697="successful","successful","")</f>
        <v>successful</v>
      </c>
      <c r="B704" s="31">
        <f>IF(A704="","",'Raw Data - Crowdfunding'!I697)</f>
        <v>196</v>
      </c>
      <c r="D704" t="str">
        <f>IF('Raw Data - Crowdfunding'!$H697="failed","failed","")</f>
        <v/>
      </c>
      <c r="E704" s="31" t="str">
        <f>IF(D704="","",'Raw Data - Crowdfunding'!$I697)</f>
        <v/>
      </c>
    </row>
    <row r="705" spans="1:5" x14ac:dyDescent="0.2">
      <c r="A705" t="str">
        <f>IF('Raw Data - Crowdfunding'!H698="successful","successful","")</f>
        <v/>
      </c>
      <c r="B705" s="31" t="str">
        <f>IF(A705="","",'Raw Data - Crowdfunding'!I698)</f>
        <v/>
      </c>
      <c r="D705" t="str">
        <f>IF('Raw Data - Crowdfunding'!$H698="failed","failed","")</f>
        <v>failed</v>
      </c>
      <c r="E705" s="31">
        <f>IF(D705="","",'Raw Data - Crowdfunding'!$I698)</f>
        <v>889</v>
      </c>
    </row>
    <row r="706" spans="1:5" x14ac:dyDescent="0.2">
      <c r="A706" t="str">
        <f>IF('Raw Data - Crowdfunding'!H699="successful","successful","")</f>
        <v>successful</v>
      </c>
      <c r="B706" s="31">
        <f>IF(A706="","",'Raw Data - Crowdfunding'!I699)</f>
        <v>7295</v>
      </c>
      <c r="D706" t="str">
        <f>IF('Raw Data - Crowdfunding'!$H699="failed","failed","")</f>
        <v/>
      </c>
      <c r="E706" s="31" t="str">
        <f>IF(D706="","",'Raw Data - Crowdfunding'!$I699)</f>
        <v/>
      </c>
    </row>
    <row r="707" spans="1:5" x14ac:dyDescent="0.2">
      <c r="A707" t="str">
        <f>IF('Raw Data - Crowdfunding'!H700="successful","successful","")</f>
        <v>successful</v>
      </c>
      <c r="B707" s="31">
        <f>IF(A707="","",'Raw Data - Crowdfunding'!I700)</f>
        <v>2893</v>
      </c>
      <c r="D707" t="str">
        <f>IF('Raw Data - Crowdfunding'!$H700="failed","failed","")</f>
        <v/>
      </c>
      <c r="E707" s="31" t="str">
        <f>IF(D707="","",'Raw Data - Crowdfunding'!$I700)</f>
        <v/>
      </c>
    </row>
    <row r="708" spans="1:5" x14ac:dyDescent="0.2">
      <c r="A708" t="str">
        <f>IF('Raw Data - Crowdfunding'!H701="successful","successful","")</f>
        <v/>
      </c>
      <c r="B708" s="31" t="str">
        <f>IF(A708="","",'Raw Data - Crowdfunding'!I701)</f>
        <v/>
      </c>
      <c r="D708" t="str">
        <f>IF('Raw Data - Crowdfunding'!$H701="failed","failed","")</f>
        <v>failed</v>
      </c>
      <c r="E708" s="31">
        <f>IF(D708="","",'Raw Data - Crowdfunding'!$I701)</f>
        <v>56</v>
      </c>
    </row>
    <row r="709" spans="1:5" x14ac:dyDescent="0.2">
      <c r="A709" t="str">
        <f>IF('Raw Data - Crowdfunding'!H702="successful","successful","")</f>
        <v/>
      </c>
      <c r="B709" s="31" t="str">
        <f>IF(A709="","",'Raw Data - Crowdfunding'!I702)</f>
        <v/>
      </c>
      <c r="D709" t="str">
        <f>IF('Raw Data - Crowdfunding'!$H702="failed","failed","")</f>
        <v>failed</v>
      </c>
      <c r="E709" s="31">
        <f>IF(D709="","",'Raw Data - Crowdfunding'!$I702)</f>
        <v>1</v>
      </c>
    </row>
    <row r="710" spans="1:5" x14ac:dyDescent="0.2">
      <c r="A710" t="str">
        <f>IF('Raw Data - Crowdfunding'!H703="successful","successful","")</f>
        <v>successful</v>
      </c>
      <c r="B710" s="31">
        <f>IF(A710="","",'Raw Data - Crowdfunding'!I703)</f>
        <v>820</v>
      </c>
      <c r="D710" t="str">
        <f>IF('Raw Data - Crowdfunding'!$H703="failed","failed","")</f>
        <v/>
      </c>
      <c r="E710" s="31" t="str">
        <f>IF(D710="","",'Raw Data - Crowdfunding'!$I703)</f>
        <v/>
      </c>
    </row>
    <row r="711" spans="1:5" x14ac:dyDescent="0.2">
      <c r="A711" t="str">
        <f>IF('Raw Data - Crowdfunding'!H704="successful","successful","")</f>
        <v/>
      </c>
      <c r="B711" s="31" t="str">
        <f>IF(A711="","",'Raw Data - Crowdfunding'!I704)</f>
        <v/>
      </c>
      <c r="D711" t="str">
        <f>IF('Raw Data - Crowdfunding'!$H704="failed","failed","")</f>
        <v>failed</v>
      </c>
      <c r="E711" s="31">
        <f>IF(D711="","",'Raw Data - Crowdfunding'!$I704)</f>
        <v>83</v>
      </c>
    </row>
    <row r="712" spans="1:5" x14ac:dyDescent="0.2">
      <c r="A712" t="str">
        <f>IF('Raw Data - Crowdfunding'!H705="successful","successful","")</f>
        <v>successful</v>
      </c>
      <c r="B712" s="31">
        <f>IF(A712="","",'Raw Data - Crowdfunding'!I705)</f>
        <v>2038</v>
      </c>
      <c r="D712" t="str">
        <f>IF('Raw Data - Crowdfunding'!$H705="failed","failed","")</f>
        <v/>
      </c>
      <c r="E712" s="31" t="str">
        <f>IF(D712="","",'Raw Data - Crowdfunding'!$I705)</f>
        <v/>
      </c>
    </row>
    <row r="713" spans="1:5" x14ac:dyDescent="0.2">
      <c r="A713" t="str">
        <f>IF('Raw Data - Crowdfunding'!H706="successful","successful","")</f>
        <v>successful</v>
      </c>
      <c r="B713" s="31">
        <f>IF(A713="","",'Raw Data - Crowdfunding'!I706)</f>
        <v>116</v>
      </c>
      <c r="D713" t="str">
        <f>IF('Raw Data - Crowdfunding'!$H706="failed","failed","")</f>
        <v/>
      </c>
      <c r="E713" s="31" t="str">
        <f>IF(D713="","",'Raw Data - Crowdfunding'!$I706)</f>
        <v/>
      </c>
    </row>
    <row r="714" spans="1:5" x14ac:dyDescent="0.2">
      <c r="A714" t="str">
        <f>IF('Raw Data - Crowdfunding'!H707="successful","successful","")</f>
        <v/>
      </c>
      <c r="B714" s="31" t="str">
        <f>IF(A714="","",'Raw Data - Crowdfunding'!I707)</f>
        <v/>
      </c>
      <c r="D714" t="str">
        <f>IF('Raw Data - Crowdfunding'!$H707="failed","failed","")</f>
        <v>failed</v>
      </c>
      <c r="E714" s="31">
        <f>IF(D714="","",'Raw Data - Crowdfunding'!$I707)</f>
        <v>2025</v>
      </c>
    </row>
    <row r="715" spans="1:5" x14ac:dyDescent="0.2">
      <c r="A715" t="str">
        <f>IF('Raw Data - Crowdfunding'!H708="successful","successful","")</f>
        <v>successful</v>
      </c>
      <c r="B715" s="31">
        <f>IF(A715="","",'Raw Data - Crowdfunding'!I708)</f>
        <v>1345</v>
      </c>
      <c r="D715" t="str">
        <f>IF('Raw Data - Crowdfunding'!$H708="failed","failed","")</f>
        <v/>
      </c>
      <c r="E715" s="31" t="str">
        <f>IF(D715="","",'Raw Data - Crowdfunding'!$I708)</f>
        <v/>
      </c>
    </row>
    <row r="716" spans="1:5" x14ac:dyDescent="0.2">
      <c r="A716" t="str">
        <f>IF('Raw Data - Crowdfunding'!H709="successful","successful","")</f>
        <v>successful</v>
      </c>
      <c r="B716" s="31">
        <f>IF(A716="","",'Raw Data - Crowdfunding'!I709)</f>
        <v>168</v>
      </c>
      <c r="D716" t="str">
        <f>IF('Raw Data - Crowdfunding'!$H709="failed","failed","")</f>
        <v/>
      </c>
      <c r="E716" s="31" t="str">
        <f>IF(D716="","",'Raw Data - Crowdfunding'!$I709)</f>
        <v/>
      </c>
    </row>
    <row r="717" spans="1:5" x14ac:dyDescent="0.2">
      <c r="A717" t="str">
        <f>IF('Raw Data - Crowdfunding'!H710="successful","successful","")</f>
        <v>successful</v>
      </c>
      <c r="B717" s="31">
        <f>IF(A717="","",'Raw Data - Crowdfunding'!I710)</f>
        <v>137</v>
      </c>
      <c r="D717" t="str">
        <f>IF('Raw Data - Crowdfunding'!$H710="failed","failed","")</f>
        <v/>
      </c>
      <c r="E717" s="31" t="str">
        <f>IF(D717="","",'Raw Data - Crowdfunding'!$I710)</f>
        <v/>
      </c>
    </row>
    <row r="718" spans="1:5" x14ac:dyDescent="0.2">
      <c r="A718" t="str">
        <f>IF('Raw Data - Crowdfunding'!H711="successful","successful","")</f>
        <v>successful</v>
      </c>
      <c r="B718" s="31">
        <f>IF(A718="","",'Raw Data - Crowdfunding'!I711)</f>
        <v>186</v>
      </c>
      <c r="D718" t="str">
        <f>IF('Raw Data - Crowdfunding'!$H711="failed","failed","")</f>
        <v/>
      </c>
      <c r="E718" s="31" t="str">
        <f>IF(D718="","",'Raw Data - Crowdfunding'!$I711)</f>
        <v/>
      </c>
    </row>
    <row r="719" spans="1:5" x14ac:dyDescent="0.2">
      <c r="A719" t="str">
        <f>IF('Raw Data - Crowdfunding'!H712="successful","successful","")</f>
        <v>successful</v>
      </c>
      <c r="B719" s="31">
        <f>IF(A719="","",'Raw Data - Crowdfunding'!I712)</f>
        <v>125</v>
      </c>
      <c r="D719" t="str">
        <f>IF('Raw Data - Crowdfunding'!$H712="failed","failed","")</f>
        <v/>
      </c>
      <c r="E719" s="31" t="str">
        <f>IF(D719="","",'Raw Data - Crowdfunding'!$I712)</f>
        <v/>
      </c>
    </row>
    <row r="720" spans="1:5" x14ac:dyDescent="0.2">
      <c r="A720" t="str">
        <f>IF('Raw Data - Crowdfunding'!H713="successful","successful","")</f>
        <v/>
      </c>
      <c r="B720" s="31" t="str">
        <f>IF(A720="","",'Raw Data - Crowdfunding'!I713)</f>
        <v/>
      </c>
      <c r="D720" t="str">
        <f>IF('Raw Data - Crowdfunding'!$H713="failed","failed","")</f>
        <v>failed</v>
      </c>
      <c r="E720" s="31">
        <f>IF(D720="","",'Raw Data - Crowdfunding'!$I713)</f>
        <v>14</v>
      </c>
    </row>
    <row r="721" spans="1:5" x14ac:dyDescent="0.2">
      <c r="A721" t="str">
        <f>IF('Raw Data - Crowdfunding'!H714="successful","successful","")</f>
        <v>successful</v>
      </c>
      <c r="B721" s="31">
        <f>IF(A721="","",'Raw Data - Crowdfunding'!I714)</f>
        <v>202</v>
      </c>
      <c r="D721" t="str">
        <f>IF('Raw Data - Crowdfunding'!$H714="failed","failed","")</f>
        <v/>
      </c>
      <c r="E721" s="31" t="str">
        <f>IF(D721="","",'Raw Data - Crowdfunding'!$I714)</f>
        <v/>
      </c>
    </row>
    <row r="722" spans="1:5" x14ac:dyDescent="0.2">
      <c r="A722" t="str">
        <f>IF('Raw Data - Crowdfunding'!H715="successful","successful","")</f>
        <v>successful</v>
      </c>
      <c r="B722" s="31">
        <f>IF(A722="","",'Raw Data - Crowdfunding'!I715)</f>
        <v>103</v>
      </c>
      <c r="D722" t="str">
        <f>IF('Raw Data - Crowdfunding'!$H715="failed","failed","")</f>
        <v/>
      </c>
      <c r="E722" s="31" t="str">
        <f>IF(D722="","",'Raw Data - Crowdfunding'!$I715)</f>
        <v/>
      </c>
    </row>
    <row r="723" spans="1:5" x14ac:dyDescent="0.2">
      <c r="A723" t="str">
        <f>IF('Raw Data - Crowdfunding'!H716="successful","successful","")</f>
        <v>successful</v>
      </c>
      <c r="B723" s="31">
        <f>IF(A723="","",'Raw Data - Crowdfunding'!I716)</f>
        <v>1785</v>
      </c>
      <c r="D723" t="str">
        <f>IF('Raw Data - Crowdfunding'!$H716="failed","failed","")</f>
        <v/>
      </c>
      <c r="E723" s="31" t="str">
        <f>IF(D723="","",'Raw Data - Crowdfunding'!$I716)</f>
        <v/>
      </c>
    </row>
    <row r="724" spans="1:5" x14ac:dyDescent="0.2">
      <c r="A724" t="str">
        <f>IF('Raw Data - Crowdfunding'!H717="successful","successful","")</f>
        <v/>
      </c>
      <c r="B724" s="31" t="str">
        <f>IF(A724="","",'Raw Data - Crowdfunding'!I717)</f>
        <v/>
      </c>
      <c r="D724" t="str">
        <f>IF('Raw Data - Crowdfunding'!$H717="failed","failed","")</f>
        <v>failed</v>
      </c>
      <c r="E724" s="31">
        <f>IF(D724="","",'Raw Data - Crowdfunding'!$I717)</f>
        <v>656</v>
      </c>
    </row>
    <row r="725" spans="1:5" x14ac:dyDescent="0.2">
      <c r="A725" t="str">
        <f>IF('Raw Data - Crowdfunding'!H718="successful","successful","")</f>
        <v>successful</v>
      </c>
      <c r="B725" s="31">
        <f>IF(A725="","",'Raw Data - Crowdfunding'!I718)</f>
        <v>157</v>
      </c>
      <c r="D725" t="str">
        <f>IF('Raw Data - Crowdfunding'!$H718="failed","failed","")</f>
        <v/>
      </c>
      <c r="E725" s="31" t="str">
        <f>IF(D725="","",'Raw Data - Crowdfunding'!$I718)</f>
        <v/>
      </c>
    </row>
    <row r="726" spans="1:5" x14ac:dyDescent="0.2">
      <c r="A726" t="str">
        <f>IF('Raw Data - Crowdfunding'!H719="successful","successful","")</f>
        <v>successful</v>
      </c>
      <c r="B726" s="31">
        <f>IF(A726="","",'Raw Data - Crowdfunding'!I719)</f>
        <v>555</v>
      </c>
      <c r="D726" t="str">
        <f>IF('Raw Data - Crowdfunding'!$H719="failed","failed","")</f>
        <v/>
      </c>
      <c r="E726" s="31" t="str">
        <f>IF(D726="","",'Raw Data - Crowdfunding'!$I719)</f>
        <v/>
      </c>
    </row>
    <row r="727" spans="1:5" x14ac:dyDescent="0.2">
      <c r="A727" t="str">
        <f>IF('Raw Data - Crowdfunding'!H720="successful","successful","")</f>
        <v>successful</v>
      </c>
      <c r="B727" s="31">
        <f>IF(A727="","",'Raw Data - Crowdfunding'!I720)</f>
        <v>297</v>
      </c>
      <c r="D727" t="str">
        <f>IF('Raw Data - Crowdfunding'!$H720="failed","failed","")</f>
        <v/>
      </c>
      <c r="E727" s="31" t="str">
        <f>IF(D727="","",'Raw Data - Crowdfunding'!$I720)</f>
        <v/>
      </c>
    </row>
    <row r="728" spans="1:5" x14ac:dyDescent="0.2">
      <c r="A728" t="str">
        <f>IF('Raw Data - Crowdfunding'!H721="successful","successful","")</f>
        <v>successful</v>
      </c>
      <c r="B728" s="31">
        <f>IF(A728="","",'Raw Data - Crowdfunding'!I721)</f>
        <v>123</v>
      </c>
      <c r="D728" t="str">
        <f>IF('Raw Data - Crowdfunding'!$H721="failed","failed","")</f>
        <v/>
      </c>
      <c r="E728" s="31" t="str">
        <f>IF(D728="","",'Raw Data - Crowdfunding'!$I721)</f>
        <v/>
      </c>
    </row>
    <row r="729" spans="1:5" x14ac:dyDescent="0.2">
      <c r="A729" t="str">
        <f>IF('Raw Data - Crowdfunding'!H722="successful","successful","")</f>
        <v/>
      </c>
      <c r="B729" s="31" t="str">
        <f>IF(A729="","",'Raw Data - Crowdfunding'!I722)</f>
        <v/>
      </c>
      <c r="D729" t="str">
        <f>IF('Raw Data - Crowdfunding'!$H722="failed","failed","")</f>
        <v/>
      </c>
      <c r="E729" s="31" t="str">
        <f>IF(D729="","",'Raw Data - Crowdfunding'!$I722)</f>
        <v/>
      </c>
    </row>
    <row r="730" spans="1:5" x14ac:dyDescent="0.2">
      <c r="A730" t="str">
        <f>IF('Raw Data - Crowdfunding'!H723="successful","successful","")</f>
        <v/>
      </c>
      <c r="B730" s="31" t="str">
        <f>IF(A730="","",'Raw Data - Crowdfunding'!I723)</f>
        <v/>
      </c>
      <c r="D730" t="str">
        <f>IF('Raw Data - Crowdfunding'!$H723="failed","failed","")</f>
        <v/>
      </c>
      <c r="E730" s="31" t="str">
        <f>IF(D730="","",'Raw Data - Crowdfunding'!$I723)</f>
        <v/>
      </c>
    </row>
    <row r="731" spans="1:5" x14ac:dyDescent="0.2">
      <c r="A731" t="str">
        <f>IF('Raw Data - Crowdfunding'!H724="successful","successful","")</f>
        <v>successful</v>
      </c>
      <c r="B731" s="31">
        <f>IF(A731="","",'Raw Data - Crowdfunding'!I724)</f>
        <v>3036</v>
      </c>
      <c r="D731" t="str">
        <f>IF('Raw Data - Crowdfunding'!$H724="failed","failed","")</f>
        <v/>
      </c>
      <c r="E731" s="31" t="str">
        <f>IF(D731="","",'Raw Data - Crowdfunding'!$I724)</f>
        <v/>
      </c>
    </row>
    <row r="732" spans="1:5" x14ac:dyDescent="0.2">
      <c r="A732" t="str">
        <f>IF('Raw Data - Crowdfunding'!H725="successful","successful","")</f>
        <v>successful</v>
      </c>
      <c r="B732" s="31">
        <f>IF(A732="","",'Raw Data - Crowdfunding'!I725)</f>
        <v>144</v>
      </c>
      <c r="D732" t="str">
        <f>IF('Raw Data - Crowdfunding'!$H725="failed","failed","")</f>
        <v/>
      </c>
      <c r="E732" s="31" t="str">
        <f>IF(D732="","",'Raw Data - Crowdfunding'!$I725)</f>
        <v/>
      </c>
    </row>
    <row r="733" spans="1:5" x14ac:dyDescent="0.2">
      <c r="A733" t="str">
        <f>IF('Raw Data - Crowdfunding'!H726="successful","successful","")</f>
        <v>successful</v>
      </c>
      <c r="B733" s="31">
        <f>IF(A733="","",'Raw Data - Crowdfunding'!I726)</f>
        <v>121</v>
      </c>
      <c r="D733" t="str">
        <f>IF('Raw Data - Crowdfunding'!$H726="failed","failed","")</f>
        <v/>
      </c>
      <c r="E733" s="31" t="str">
        <f>IF(D733="","",'Raw Data - Crowdfunding'!$I726)</f>
        <v/>
      </c>
    </row>
    <row r="734" spans="1:5" x14ac:dyDescent="0.2">
      <c r="A734" t="str">
        <f>IF('Raw Data - Crowdfunding'!H727="successful","successful","")</f>
        <v/>
      </c>
      <c r="B734" s="31" t="str">
        <f>IF(A734="","",'Raw Data - Crowdfunding'!I727)</f>
        <v/>
      </c>
      <c r="D734" t="str">
        <f>IF('Raw Data - Crowdfunding'!$H727="failed","failed","")</f>
        <v>failed</v>
      </c>
      <c r="E734" s="31">
        <f>IF(D734="","",'Raw Data - Crowdfunding'!$I727)</f>
        <v>1596</v>
      </c>
    </row>
    <row r="735" spans="1:5" x14ac:dyDescent="0.2">
      <c r="A735" t="str">
        <f>IF('Raw Data - Crowdfunding'!H728="successful","successful","")</f>
        <v/>
      </c>
      <c r="B735" s="31" t="str">
        <f>IF(A735="","",'Raw Data - Crowdfunding'!I728)</f>
        <v/>
      </c>
      <c r="D735" t="str">
        <f>IF('Raw Data - Crowdfunding'!$H728="failed","failed","")</f>
        <v/>
      </c>
      <c r="E735" s="31" t="str">
        <f>IF(D735="","",'Raw Data - Crowdfunding'!$I728)</f>
        <v/>
      </c>
    </row>
    <row r="736" spans="1:5" x14ac:dyDescent="0.2">
      <c r="A736" t="str">
        <f>IF('Raw Data - Crowdfunding'!H729="successful","successful","")</f>
        <v>successful</v>
      </c>
      <c r="B736" s="31">
        <f>IF(A736="","",'Raw Data - Crowdfunding'!I729)</f>
        <v>181</v>
      </c>
      <c r="D736" t="str">
        <f>IF('Raw Data - Crowdfunding'!$H729="failed","failed","")</f>
        <v/>
      </c>
      <c r="E736" s="31" t="str">
        <f>IF(D736="","",'Raw Data - Crowdfunding'!$I729)</f>
        <v/>
      </c>
    </row>
    <row r="737" spans="1:5" x14ac:dyDescent="0.2">
      <c r="A737" t="str">
        <f>IF('Raw Data - Crowdfunding'!H730="successful","successful","")</f>
        <v/>
      </c>
      <c r="B737" s="31" t="str">
        <f>IF(A737="","",'Raw Data - Crowdfunding'!I730)</f>
        <v/>
      </c>
      <c r="D737" t="str">
        <f>IF('Raw Data - Crowdfunding'!$H730="failed","failed","")</f>
        <v>failed</v>
      </c>
      <c r="E737" s="31">
        <f>IF(D737="","",'Raw Data - Crowdfunding'!$I730)</f>
        <v>10</v>
      </c>
    </row>
    <row r="738" spans="1:5" x14ac:dyDescent="0.2">
      <c r="A738" t="str">
        <f>IF('Raw Data - Crowdfunding'!H731="successful","successful","")</f>
        <v>successful</v>
      </c>
      <c r="B738" s="31">
        <f>IF(A738="","",'Raw Data - Crowdfunding'!I731)</f>
        <v>122</v>
      </c>
      <c r="D738" t="str">
        <f>IF('Raw Data - Crowdfunding'!$H731="failed","failed","")</f>
        <v/>
      </c>
      <c r="E738" s="31" t="str">
        <f>IF(D738="","",'Raw Data - Crowdfunding'!$I731)</f>
        <v/>
      </c>
    </row>
    <row r="739" spans="1:5" x14ac:dyDescent="0.2">
      <c r="A739" t="str">
        <f>IF('Raw Data - Crowdfunding'!H732="successful","successful","")</f>
        <v>successful</v>
      </c>
      <c r="B739" s="31">
        <f>IF(A739="","",'Raw Data - Crowdfunding'!I732)</f>
        <v>1071</v>
      </c>
      <c r="D739" t="str">
        <f>IF('Raw Data - Crowdfunding'!$H732="failed","failed","")</f>
        <v/>
      </c>
      <c r="E739" s="31" t="str">
        <f>IF(D739="","",'Raw Data - Crowdfunding'!$I732)</f>
        <v/>
      </c>
    </row>
    <row r="740" spans="1:5" x14ac:dyDescent="0.2">
      <c r="A740" t="str">
        <f>IF('Raw Data - Crowdfunding'!H733="successful","successful","")</f>
        <v/>
      </c>
      <c r="B740" s="31" t="str">
        <f>IF(A740="","",'Raw Data - Crowdfunding'!I733)</f>
        <v/>
      </c>
      <c r="D740" t="str">
        <f>IF('Raw Data - Crowdfunding'!$H733="failed","failed","")</f>
        <v/>
      </c>
      <c r="E740" s="31" t="str">
        <f>IF(D740="","",'Raw Data - Crowdfunding'!$I733)</f>
        <v/>
      </c>
    </row>
    <row r="741" spans="1:5" x14ac:dyDescent="0.2">
      <c r="A741" t="str">
        <f>IF('Raw Data - Crowdfunding'!H734="successful","successful","")</f>
        <v/>
      </c>
      <c r="B741" s="31" t="str">
        <f>IF(A741="","",'Raw Data - Crowdfunding'!I734)</f>
        <v/>
      </c>
      <c r="D741" t="str">
        <f>IF('Raw Data - Crowdfunding'!$H734="failed","failed","")</f>
        <v>failed</v>
      </c>
      <c r="E741" s="31">
        <f>IF(D741="","",'Raw Data - Crowdfunding'!$I734)</f>
        <v>1121</v>
      </c>
    </row>
    <row r="742" spans="1:5" x14ac:dyDescent="0.2">
      <c r="A742" t="str">
        <f>IF('Raw Data - Crowdfunding'!H735="successful","successful","")</f>
        <v>successful</v>
      </c>
      <c r="B742" s="31">
        <f>IF(A742="","",'Raw Data - Crowdfunding'!I735)</f>
        <v>980</v>
      </c>
      <c r="D742" t="str">
        <f>IF('Raw Data - Crowdfunding'!$H735="failed","failed","")</f>
        <v/>
      </c>
      <c r="E742" s="31" t="str">
        <f>IF(D742="","",'Raw Data - Crowdfunding'!$I735)</f>
        <v/>
      </c>
    </row>
    <row r="743" spans="1:5" x14ac:dyDescent="0.2">
      <c r="A743" t="str">
        <f>IF('Raw Data - Crowdfunding'!H736="successful","successful","")</f>
        <v>successful</v>
      </c>
      <c r="B743" s="31">
        <f>IF(A743="","",'Raw Data - Crowdfunding'!I736)</f>
        <v>536</v>
      </c>
      <c r="D743" t="str">
        <f>IF('Raw Data - Crowdfunding'!$H736="failed","failed","")</f>
        <v/>
      </c>
      <c r="E743" s="31" t="str">
        <f>IF(D743="","",'Raw Data - Crowdfunding'!$I736)</f>
        <v/>
      </c>
    </row>
    <row r="744" spans="1:5" x14ac:dyDescent="0.2">
      <c r="A744" t="str">
        <f>IF('Raw Data - Crowdfunding'!H737="successful","successful","")</f>
        <v>successful</v>
      </c>
      <c r="B744" s="31">
        <f>IF(A744="","",'Raw Data - Crowdfunding'!I737)</f>
        <v>1991</v>
      </c>
      <c r="D744" t="str">
        <f>IF('Raw Data - Crowdfunding'!$H737="failed","failed","")</f>
        <v/>
      </c>
      <c r="E744" s="31" t="str">
        <f>IF(D744="","",'Raw Data - Crowdfunding'!$I737)</f>
        <v/>
      </c>
    </row>
    <row r="745" spans="1:5" x14ac:dyDescent="0.2">
      <c r="A745" t="str">
        <f>IF('Raw Data - Crowdfunding'!H738="successful","successful","")</f>
        <v/>
      </c>
      <c r="B745" s="31" t="str">
        <f>IF(A745="","",'Raw Data - Crowdfunding'!I738)</f>
        <v/>
      </c>
      <c r="D745" t="str">
        <f>IF('Raw Data - Crowdfunding'!$H738="failed","failed","")</f>
        <v/>
      </c>
      <c r="E745" s="31" t="str">
        <f>IF(D745="","",'Raw Data - Crowdfunding'!$I738)</f>
        <v/>
      </c>
    </row>
    <row r="746" spans="1:5" x14ac:dyDescent="0.2">
      <c r="A746" t="str">
        <f>IF('Raw Data - Crowdfunding'!H739="successful","successful","")</f>
        <v>successful</v>
      </c>
      <c r="B746" s="31">
        <f>IF(A746="","",'Raw Data - Crowdfunding'!I739)</f>
        <v>180</v>
      </c>
      <c r="D746" t="str">
        <f>IF('Raw Data - Crowdfunding'!$H739="failed","failed","")</f>
        <v/>
      </c>
      <c r="E746" s="31" t="str">
        <f>IF(D746="","",'Raw Data - Crowdfunding'!$I739)</f>
        <v/>
      </c>
    </row>
    <row r="747" spans="1:5" x14ac:dyDescent="0.2">
      <c r="A747" t="str">
        <f>IF('Raw Data - Crowdfunding'!H740="successful","successful","")</f>
        <v/>
      </c>
      <c r="B747" s="31" t="str">
        <f>IF(A747="","",'Raw Data - Crowdfunding'!I740)</f>
        <v/>
      </c>
      <c r="D747" t="str">
        <f>IF('Raw Data - Crowdfunding'!$H740="failed","failed","")</f>
        <v>failed</v>
      </c>
      <c r="E747" s="31">
        <f>IF(D747="","",'Raw Data - Crowdfunding'!$I740)</f>
        <v>15</v>
      </c>
    </row>
    <row r="748" spans="1:5" x14ac:dyDescent="0.2">
      <c r="A748" t="str">
        <f>IF('Raw Data - Crowdfunding'!H741="successful","successful","")</f>
        <v/>
      </c>
      <c r="B748" s="31" t="str">
        <f>IF(A748="","",'Raw Data - Crowdfunding'!I741)</f>
        <v/>
      </c>
      <c r="D748" t="str">
        <f>IF('Raw Data - Crowdfunding'!$H741="failed","failed","")</f>
        <v>failed</v>
      </c>
      <c r="E748" s="31">
        <f>IF(D748="","",'Raw Data - Crowdfunding'!$I741)</f>
        <v>191</v>
      </c>
    </row>
    <row r="749" spans="1:5" x14ac:dyDescent="0.2">
      <c r="A749" t="str">
        <f>IF('Raw Data - Crowdfunding'!H742="successful","successful","")</f>
        <v/>
      </c>
      <c r="B749" s="31" t="str">
        <f>IF(A749="","",'Raw Data - Crowdfunding'!I742)</f>
        <v/>
      </c>
      <c r="D749" t="str">
        <f>IF('Raw Data - Crowdfunding'!$H742="failed","failed","")</f>
        <v>failed</v>
      </c>
      <c r="E749" s="31">
        <f>IF(D749="","",'Raw Data - Crowdfunding'!$I742)</f>
        <v>16</v>
      </c>
    </row>
    <row r="750" spans="1:5" x14ac:dyDescent="0.2">
      <c r="A750" t="str">
        <f>IF('Raw Data - Crowdfunding'!H743="successful","successful","")</f>
        <v>successful</v>
      </c>
      <c r="B750" s="31">
        <f>IF(A750="","",'Raw Data - Crowdfunding'!I743)</f>
        <v>130</v>
      </c>
      <c r="D750" t="str">
        <f>IF('Raw Data - Crowdfunding'!$H743="failed","failed","")</f>
        <v/>
      </c>
      <c r="E750" s="31" t="str">
        <f>IF(D750="","",'Raw Data - Crowdfunding'!$I743)</f>
        <v/>
      </c>
    </row>
    <row r="751" spans="1:5" x14ac:dyDescent="0.2">
      <c r="A751" t="str">
        <f>IF('Raw Data - Crowdfunding'!H744="successful","successful","")</f>
        <v>successful</v>
      </c>
      <c r="B751" s="31">
        <f>IF(A751="","",'Raw Data - Crowdfunding'!I744)</f>
        <v>122</v>
      </c>
      <c r="D751" t="str">
        <f>IF('Raw Data - Crowdfunding'!$H744="failed","failed","")</f>
        <v/>
      </c>
      <c r="E751" s="31" t="str">
        <f>IF(D751="","",'Raw Data - Crowdfunding'!$I744)</f>
        <v/>
      </c>
    </row>
    <row r="752" spans="1:5" x14ac:dyDescent="0.2">
      <c r="A752" t="str">
        <f>IF('Raw Data - Crowdfunding'!H745="successful","successful","")</f>
        <v/>
      </c>
      <c r="B752" s="31" t="str">
        <f>IF(A752="","",'Raw Data - Crowdfunding'!I745)</f>
        <v/>
      </c>
      <c r="D752" t="str">
        <f>IF('Raw Data - Crowdfunding'!$H745="failed","failed","")</f>
        <v>failed</v>
      </c>
      <c r="E752" s="31">
        <f>IF(D752="","",'Raw Data - Crowdfunding'!$I745)</f>
        <v>17</v>
      </c>
    </row>
    <row r="753" spans="1:5" x14ac:dyDescent="0.2">
      <c r="A753" t="str">
        <f>IF('Raw Data - Crowdfunding'!H746="successful","successful","")</f>
        <v>successful</v>
      </c>
      <c r="B753" s="31">
        <f>IF(A753="","",'Raw Data - Crowdfunding'!I746)</f>
        <v>140</v>
      </c>
      <c r="D753" t="str">
        <f>IF('Raw Data - Crowdfunding'!$H746="failed","failed","")</f>
        <v/>
      </c>
      <c r="E753" s="31" t="str">
        <f>IF(D753="","",'Raw Data - Crowdfunding'!$I746)</f>
        <v/>
      </c>
    </row>
    <row r="754" spans="1:5" x14ac:dyDescent="0.2">
      <c r="A754" t="str">
        <f>IF('Raw Data - Crowdfunding'!H747="successful","successful","")</f>
        <v/>
      </c>
      <c r="B754" s="31" t="str">
        <f>IF(A754="","",'Raw Data - Crowdfunding'!I747)</f>
        <v/>
      </c>
      <c r="D754" t="str">
        <f>IF('Raw Data - Crowdfunding'!$H747="failed","failed","")</f>
        <v>failed</v>
      </c>
      <c r="E754" s="31">
        <f>IF(D754="","",'Raw Data - Crowdfunding'!$I747)</f>
        <v>34</v>
      </c>
    </row>
    <row r="755" spans="1:5" x14ac:dyDescent="0.2">
      <c r="A755" t="str">
        <f>IF('Raw Data - Crowdfunding'!H748="successful","successful","")</f>
        <v>successful</v>
      </c>
      <c r="B755" s="31">
        <f>IF(A755="","",'Raw Data - Crowdfunding'!I748)</f>
        <v>3388</v>
      </c>
      <c r="D755" t="str">
        <f>IF('Raw Data - Crowdfunding'!$H748="failed","failed","")</f>
        <v/>
      </c>
      <c r="E755" s="31" t="str">
        <f>IF(D755="","",'Raw Data - Crowdfunding'!$I748)</f>
        <v/>
      </c>
    </row>
    <row r="756" spans="1:5" x14ac:dyDescent="0.2">
      <c r="A756" t="str">
        <f>IF('Raw Data - Crowdfunding'!H749="successful","successful","")</f>
        <v>successful</v>
      </c>
      <c r="B756" s="31">
        <f>IF(A756="","",'Raw Data - Crowdfunding'!I749)</f>
        <v>280</v>
      </c>
      <c r="D756" t="str">
        <f>IF('Raw Data - Crowdfunding'!$H749="failed","failed","")</f>
        <v/>
      </c>
      <c r="E756" s="31" t="str">
        <f>IF(D756="","",'Raw Data - Crowdfunding'!$I749)</f>
        <v/>
      </c>
    </row>
    <row r="757" spans="1:5" x14ac:dyDescent="0.2">
      <c r="A757" t="str">
        <f>IF('Raw Data - Crowdfunding'!H750="successful","successful","")</f>
        <v/>
      </c>
      <c r="B757" s="31" t="str">
        <f>IF(A757="","",'Raw Data - Crowdfunding'!I750)</f>
        <v/>
      </c>
      <c r="D757" t="str">
        <f>IF('Raw Data - Crowdfunding'!$H750="failed","failed","")</f>
        <v/>
      </c>
      <c r="E757" s="31" t="str">
        <f>IF(D757="","",'Raw Data - Crowdfunding'!$I750)</f>
        <v/>
      </c>
    </row>
    <row r="758" spans="1:5" x14ac:dyDescent="0.2">
      <c r="A758" t="str">
        <f>IF('Raw Data - Crowdfunding'!H751="successful","successful","")</f>
        <v>successful</v>
      </c>
      <c r="B758" s="31">
        <f>IF(A758="","",'Raw Data - Crowdfunding'!I751)</f>
        <v>366</v>
      </c>
      <c r="D758" t="str">
        <f>IF('Raw Data - Crowdfunding'!$H751="failed","failed","")</f>
        <v/>
      </c>
      <c r="E758" s="31" t="str">
        <f>IF(D758="","",'Raw Data - Crowdfunding'!$I751)</f>
        <v/>
      </c>
    </row>
    <row r="759" spans="1:5" x14ac:dyDescent="0.2">
      <c r="A759" t="str">
        <f>IF('Raw Data - Crowdfunding'!H752="successful","successful","")</f>
        <v/>
      </c>
      <c r="B759" s="31" t="str">
        <f>IF(A759="","",'Raw Data - Crowdfunding'!I752)</f>
        <v/>
      </c>
      <c r="D759" t="str">
        <f>IF('Raw Data - Crowdfunding'!$H752="failed","failed","")</f>
        <v>failed</v>
      </c>
      <c r="E759" s="31">
        <f>IF(D759="","",'Raw Data - Crowdfunding'!$I752)</f>
        <v>1</v>
      </c>
    </row>
    <row r="760" spans="1:5" x14ac:dyDescent="0.2">
      <c r="A760" t="str">
        <f>IF('Raw Data - Crowdfunding'!H753="successful","successful","")</f>
        <v>successful</v>
      </c>
      <c r="B760" s="31">
        <f>IF(A760="","",'Raw Data - Crowdfunding'!I753)</f>
        <v>270</v>
      </c>
      <c r="D760" t="str">
        <f>IF('Raw Data - Crowdfunding'!$H753="failed","failed","")</f>
        <v/>
      </c>
      <c r="E760" s="31" t="str">
        <f>IF(D760="","",'Raw Data - Crowdfunding'!$I753)</f>
        <v/>
      </c>
    </row>
    <row r="761" spans="1:5" x14ac:dyDescent="0.2">
      <c r="A761" t="str">
        <f>IF('Raw Data - Crowdfunding'!H754="successful","successful","")</f>
        <v/>
      </c>
      <c r="B761" s="31" t="str">
        <f>IF(A761="","",'Raw Data - Crowdfunding'!I754)</f>
        <v/>
      </c>
      <c r="D761" t="str">
        <f>IF('Raw Data - Crowdfunding'!$H754="failed","failed","")</f>
        <v/>
      </c>
      <c r="E761" s="31" t="str">
        <f>IF(D761="","",'Raw Data - Crowdfunding'!$I754)</f>
        <v/>
      </c>
    </row>
    <row r="762" spans="1:5" x14ac:dyDescent="0.2">
      <c r="A762" t="str">
        <f>IF('Raw Data - Crowdfunding'!H755="successful","successful","")</f>
        <v>successful</v>
      </c>
      <c r="B762" s="31">
        <f>IF(A762="","",'Raw Data - Crowdfunding'!I755)</f>
        <v>137</v>
      </c>
      <c r="D762" t="str">
        <f>IF('Raw Data - Crowdfunding'!$H755="failed","failed","")</f>
        <v/>
      </c>
      <c r="E762" s="31" t="str">
        <f>IF(D762="","",'Raw Data - Crowdfunding'!$I755)</f>
        <v/>
      </c>
    </row>
    <row r="763" spans="1:5" x14ac:dyDescent="0.2">
      <c r="A763" t="str">
        <f>IF('Raw Data - Crowdfunding'!H756="successful","successful","")</f>
        <v>successful</v>
      </c>
      <c r="B763" s="31">
        <f>IF(A763="","",'Raw Data - Crowdfunding'!I756)</f>
        <v>3205</v>
      </c>
      <c r="D763" t="str">
        <f>IF('Raw Data - Crowdfunding'!$H756="failed","failed","")</f>
        <v/>
      </c>
      <c r="E763" s="31" t="str">
        <f>IF(D763="","",'Raw Data - Crowdfunding'!$I756)</f>
        <v/>
      </c>
    </row>
    <row r="764" spans="1:5" x14ac:dyDescent="0.2">
      <c r="A764" t="str">
        <f>IF('Raw Data - Crowdfunding'!H757="successful","successful","")</f>
        <v>successful</v>
      </c>
      <c r="B764" s="31">
        <f>IF(A764="","",'Raw Data - Crowdfunding'!I757)</f>
        <v>288</v>
      </c>
      <c r="D764" t="str">
        <f>IF('Raw Data - Crowdfunding'!$H757="failed","failed","")</f>
        <v/>
      </c>
      <c r="E764" s="31" t="str">
        <f>IF(D764="","",'Raw Data - Crowdfunding'!$I757)</f>
        <v/>
      </c>
    </row>
    <row r="765" spans="1:5" x14ac:dyDescent="0.2">
      <c r="A765" t="str">
        <f>IF('Raw Data - Crowdfunding'!H758="successful","successful","")</f>
        <v>successful</v>
      </c>
      <c r="B765" s="31">
        <f>IF(A765="","",'Raw Data - Crowdfunding'!I758)</f>
        <v>148</v>
      </c>
      <c r="D765" t="str">
        <f>IF('Raw Data - Crowdfunding'!$H758="failed","failed","")</f>
        <v/>
      </c>
      <c r="E765" s="31" t="str">
        <f>IF(D765="","",'Raw Data - Crowdfunding'!$I758)</f>
        <v/>
      </c>
    </row>
    <row r="766" spans="1:5" x14ac:dyDescent="0.2">
      <c r="A766" t="str">
        <f>IF('Raw Data - Crowdfunding'!H759="successful","successful","")</f>
        <v>successful</v>
      </c>
      <c r="B766" s="31">
        <f>IF(A766="","",'Raw Data - Crowdfunding'!I759)</f>
        <v>114</v>
      </c>
      <c r="D766" t="str">
        <f>IF('Raw Data - Crowdfunding'!$H759="failed","failed","")</f>
        <v/>
      </c>
      <c r="E766" s="31" t="str">
        <f>IF(D766="","",'Raw Data - Crowdfunding'!$I759)</f>
        <v/>
      </c>
    </row>
    <row r="767" spans="1:5" x14ac:dyDescent="0.2">
      <c r="A767" t="str">
        <f>IF('Raw Data - Crowdfunding'!H760="successful","successful","")</f>
        <v>successful</v>
      </c>
      <c r="B767" s="31">
        <f>IF(A767="","",'Raw Data - Crowdfunding'!I760)</f>
        <v>1518</v>
      </c>
      <c r="D767" t="str">
        <f>IF('Raw Data - Crowdfunding'!$H760="failed","failed","")</f>
        <v/>
      </c>
      <c r="E767" s="31" t="str">
        <f>IF(D767="","",'Raw Data - Crowdfunding'!$I760)</f>
        <v/>
      </c>
    </row>
    <row r="768" spans="1:5" x14ac:dyDescent="0.2">
      <c r="A768" t="str">
        <f>IF('Raw Data - Crowdfunding'!H761="successful","successful","")</f>
        <v/>
      </c>
      <c r="B768" s="31" t="str">
        <f>IF(A768="","",'Raw Data - Crowdfunding'!I761)</f>
        <v/>
      </c>
      <c r="D768" t="str">
        <f>IF('Raw Data - Crowdfunding'!$H761="failed","failed","")</f>
        <v>failed</v>
      </c>
      <c r="E768" s="31">
        <f>IF(D768="","",'Raw Data - Crowdfunding'!$I761)</f>
        <v>1274</v>
      </c>
    </row>
    <row r="769" spans="1:5" x14ac:dyDescent="0.2">
      <c r="A769" t="str">
        <f>IF('Raw Data - Crowdfunding'!H762="successful","successful","")</f>
        <v/>
      </c>
      <c r="B769" s="31" t="str">
        <f>IF(A769="","",'Raw Data - Crowdfunding'!I762)</f>
        <v/>
      </c>
      <c r="D769" t="str">
        <f>IF('Raw Data - Crowdfunding'!$H762="failed","failed","")</f>
        <v>failed</v>
      </c>
      <c r="E769" s="31">
        <f>IF(D769="","",'Raw Data - Crowdfunding'!$I762)</f>
        <v>210</v>
      </c>
    </row>
    <row r="770" spans="1:5" x14ac:dyDescent="0.2">
      <c r="A770" t="str">
        <f>IF('Raw Data - Crowdfunding'!H763="successful","successful","")</f>
        <v>successful</v>
      </c>
      <c r="B770" s="31">
        <f>IF(A770="","",'Raw Data - Crowdfunding'!I763)</f>
        <v>166</v>
      </c>
      <c r="D770" t="str">
        <f>IF('Raw Data - Crowdfunding'!$H763="failed","failed","")</f>
        <v/>
      </c>
      <c r="E770" s="31" t="str">
        <f>IF(D770="","",'Raw Data - Crowdfunding'!$I763)</f>
        <v/>
      </c>
    </row>
    <row r="771" spans="1:5" x14ac:dyDescent="0.2">
      <c r="A771" t="str">
        <f>IF('Raw Data - Crowdfunding'!H764="successful","successful","")</f>
        <v>successful</v>
      </c>
      <c r="B771" s="31">
        <f>IF(A771="","",'Raw Data - Crowdfunding'!I764)</f>
        <v>100</v>
      </c>
      <c r="D771" t="str">
        <f>IF('Raw Data - Crowdfunding'!$H764="failed","failed","")</f>
        <v/>
      </c>
      <c r="E771" s="31" t="str">
        <f>IF(D771="","",'Raw Data - Crowdfunding'!$I764)</f>
        <v/>
      </c>
    </row>
    <row r="772" spans="1:5" x14ac:dyDescent="0.2">
      <c r="A772" t="str">
        <f>IF('Raw Data - Crowdfunding'!H765="successful","successful","")</f>
        <v>successful</v>
      </c>
      <c r="B772" s="31">
        <f>IF(A772="","",'Raw Data - Crowdfunding'!I765)</f>
        <v>235</v>
      </c>
      <c r="D772" t="str">
        <f>IF('Raw Data - Crowdfunding'!$H765="failed","failed","")</f>
        <v/>
      </c>
      <c r="E772" s="31" t="str">
        <f>IF(D772="","",'Raw Data - Crowdfunding'!$I765)</f>
        <v/>
      </c>
    </row>
    <row r="773" spans="1:5" x14ac:dyDescent="0.2">
      <c r="A773" t="str">
        <f>IF('Raw Data - Crowdfunding'!H766="successful","successful","")</f>
        <v>successful</v>
      </c>
      <c r="B773" s="31">
        <f>IF(A773="","",'Raw Data - Crowdfunding'!I766)</f>
        <v>148</v>
      </c>
      <c r="D773" t="str">
        <f>IF('Raw Data - Crowdfunding'!$H766="failed","failed","")</f>
        <v/>
      </c>
      <c r="E773" s="31" t="str">
        <f>IF(D773="","",'Raw Data - Crowdfunding'!$I766)</f>
        <v/>
      </c>
    </row>
    <row r="774" spans="1:5" x14ac:dyDescent="0.2">
      <c r="A774" t="str">
        <f>IF('Raw Data - Crowdfunding'!H767="successful","successful","")</f>
        <v>successful</v>
      </c>
      <c r="B774" s="31">
        <f>IF(A774="","",'Raw Data - Crowdfunding'!I767)</f>
        <v>198</v>
      </c>
      <c r="D774" t="str">
        <f>IF('Raw Data - Crowdfunding'!$H767="failed","failed","")</f>
        <v/>
      </c>
      <c r="E774" s="31" t="str">
        <f>IF(D774="","",'Raw Data - Crowdfunding'!$I767)</f>
        <v/>
      </c>
    </row>
    <row r="775" spans="1:5" x14ac:dyDescent="0.2">
      <c r="A775" t="str">
        <f>IF('Raw Data - Crowdfunding'!H768="successful","successful","")</f>
        <v/>
      </c>
      <c r="B775" s="31" t="str">
        <f>IF(A775="","",'Raw Data - Crowdfunding'!I768)</f>
        <v/>
      </c>
      <c r="D775" t="str">
        <f>IF('Raw Data - Crowdfunding'!$H768="failed","failed","")</f>
        <v>failed</v>
      </c>
      <c r="E775" s="31">
        <f>IF(D775="","",'Raw Data - Crowdfunding'!$I768)</f>
        <v>248</v>
      </c>
    </row>
    <row r="776" spans="1:5" x14ac:dyDescent="0.2">
      <c r="A776" t="str">
        <f>IF('Raw Data - Crowdfunding'!H769="successful","successful","")</f>
        <v/>
      </c>
      <c r="B776" s="31" t="str">
        <f>IF(A776="","",'Raw Data - Crowdfunding'!I769)</f>
        <v/>
      </c>
      <c r="D776" t="str">
        <f>IF('Raw Data - Crowdfunding'!$H769="failed","failed","")</f>
        <v>failed</v>
      </c>
      <c r="E776" s="31">
        <f>IF(D776="","",'Raw Data - Crowdfunding'!$I769)</f>
        <v>513</v>
      </c>
    </row>
    <row r="777" spans="1:5" x14ac:dyDescent="0.2">
      <c r="A777" t="str">
        <f>IF('Raw Data - Crowdfunding'!H770="successful","successful","")</f>
        <v>successful</v>
      </c>
      <c r="B777" s="31">
        <f>IF(A777="","",'Raw Data - Crowdfunding'!I770)</f>
        <v>150</v>
      </c>
      <c r="D777" t="str">
        <f>IF('Raw Data - Crowdfunding'!$H770="failed","failed","")</f>
        <v/>
      </c>
      <c r="E777" s="31" t="str">
        <f>IF(D777="","",'Raw Data - Crowdfunding'!$I770)</f>
        <v/>
      </c>
    </row>
    <row r="778" spans="1:5" x14ac:dyDescent="0.2">
      <c r="A778" t="str">
        <f>IF('Raw Data - Crowdfunding'!H771="successful","successful","")</f>
        <v/>
      </c>
      <c r="B778" s="31" t="str">
        <f>IF(A778="","",'Raw Data - Crowdfunding'!I771)</f>
        <v/>
      </c>
      <c r="D778" t="str">
        <f>IF('Raw Data - Crowdfunding'!$H771="failed","failed","")</f>
        <v>failed</v>
      </c>
      <c r="E778" s="31">
        <f>IF(D778="","",'Raw Data - Crowdfunding'!$I771)</f>
        <v>3410</v>
      </c>
    </row>
    <row r="779" spans="1:5" x14ac:dyDescent="0.2">
      <c r="A779" t="str">
        <f>IF('Raw Data - Crowdfunding'!H772="successful","successful","")</f>
        <v>successful</v>
      </c>
      <c r="B779" s="31">
        <f>IF(A779="","",'Raw Data - Crowdfunding'!I772)</f>
        <v>216</v>
      </c>
      <c r="D779" t="str">
        <f>IF('Raw Data - Crowdfunding'!$H772="failed","failed","")</f>
        <v/>
      </c>
      <c r="E779" s="31" t="str">
        <f>IF(D779="","",'Raw Data - Crowdfunding'!$I772)</f>
        <v/>
      </c>
    </row>
    <row r="780" spans="1:5" x14ac:dyDescent="0.2">
      <c r="A780" t="str">
        <f>IF('Raw Data - Crowdfunding'!H773="successful","successful","")</f>
        <v/>
      </c>
      <c r="B780" s="31" t="str">
        <f>IF(A780="","",'Raw Data - Crowdfunding'!I773)</f>
        <v/>
      </c>
      <c r="D780" t="str">
        <f>IF('Raw Data - Crowdfunding'!$H773="failed","failed","")</f>
        <v/>
      </c>
      <c r="E780" s="31" t="str">
        <f>IF(D780="","",'Raw Data - Crowdfunding'!$I773)</f>
        <v/>
      </c>
    </row>
    <row r="781" spans="1:5" x14ac:dyDescent="0.2">
      <c r="A781" t="str">
        <f>IF('Raw Data - Crowdfunding'!H774="successful","successful","")</f>
        <v>successful</v>
      </c>
      <c r="B781" s="31">
        <f>IF(A781="","",'Raw Data - Crowdfunding'!I774)</f>
        <v>5139</v>
      </c>
      <c r="D781" t="str">
        <f>IF('Raw Data - Crowdfunding'!$H774="failed","failed","")</f>
        <v/>
      </c>
      <c r="E781" s="31" t="str">
        <f>IF(D781="","",'Raw Data - Crowdfunding'!$I774)</f>
        <v/>
      </c>
    </row>
    <row r="782" spans="1:5" x14ac:dyDescent="0.2">
      <c r="A782" t="str">
        <f>IF('Raw Data - Crowdfunding'!H775="successful","successful","")</f>
        <v>successful</v>
      </c>
      <c r="B782" s="31">
        <f>IF(A782="","",'Raw Data - Crowdfunding'!I775)</f>
        <v>2353</v>
      </c>
      <c r="D782" t="str">
        <f>IF('Raw Data - Crowdfunding'!$H775="failed","failed","")</f>
        <v/>
      </c>
      <c r="E782" s="31" t="str">
        <f>IF(D782="","",'Raw Data - Crowdfunding'!$I775)</f>
        <v/>
      </c>
    </row>
    <row r="783" spans="1:5" x14ac:dyDescent="0.2">
      <c r="A783" t="str">
        <f>IF('Raw Data - Crowdfunding'!H776="successful","successful","")</f>
        <v>successful</v>
      </c>
      <c r="B783" s="31">
        <f>IF(A783="","",'Raw Data - Crowdfunding'!I776)</f>
        <v>78</v>
      </c>
      <c r="D783" t="str">
        <f>IF('Raw Data - Crowdfunding'!$H776="failed","failed","")</f>
        <v/>
      </c>
      <c r="E783" s="31" t="str">
        <f>IF(D783="","",'Raw Data - Crowdfunding'!$I776)</f>
        <v/>
      </c>
    </row>
    <row r="784" spans="1:5" x14ac:dyDescent="0.2">
      <c r="A784" t="str">
        <f>IF('Raw Data - Crowdfunding'!H777="successful","successful","")</f>
        <v/>
      </c>
      <c r="B784" s="31" t="str">
        <f>IF(A784="","",'Raw Data - Crowdfunding'!I777)</f>
        <v/>
      </c>
      <c r="D784" t="str">
        <f>IF('Raw Data - Crowdfunding'!$H777="failed","failed","")</f>
        <v>failed</v>
      </c>
      <c r="E784" s="31">
        <f>IF(D784="","",'Raw Data - Crowdfunding'!$I777)</f>
        <v>10</v>
      </c>
    </row>
    <row r="785" spans="1:5" x14ac:dyDescent="0.2">
      <c r="A785" t="str">
        <f>IF('Raw Data - Crowdfunding'!H778="successful","successful","")</f>
        <v/>
      </c>
      <c r="B785" s="31" t="str">
        <f>IF(A785="","",'Raw Data - Crowdfunding'!I778)</f>
        <v/>
      </c>
      <c r="D785" t="str">
        <f>IF('Raw Data - Crowdfunding'!$H778="failed","failed","")</f>
        <v>failed</v>
      </c>
      <c r="E785" s="31">
        <f>IF(D785="","",'Raw Data - Crowdfunding'!$I778)</f>
        <v>2201</v>
      </c>
    </row>
    <row r="786" spans="1:5" x14ac:dyDescent="0.2">
      <c r="A786" t="str">
        <f>IF('Raw Data - Crowdfunding'!H779="successful","successful","")</f>
        <v/>
      </c>
      <c r="B786" s="31" t="str">
        <f>IF(A786="","",'Raw Data - Crowdfunding'!I779)</f>
        <v/>
      </c>
      <c r="D786" t="str">
        <f>IF('Raw Data - Crowdfunding'!$H779="failed","failed","")</f>
        <v>failed</v>
      </c>
      <c r="E786" s="31">
        <f>IF(D786="","",'Raw Data - Crowdfunding'!$I779)</f>
        <v>676</v>
      </c>
    </row>
    <row r="787" spans="1:5" x14ac:dyDescent="0.2">
      <c r="A787" t="str">
        <f>IF('Raw Data - Crowdfunding'!H780="successful","successful","")</f>
        <v>successful</v>
      </c>
      <c r="B787" s="31">
        <f>IF(A787="","",'Raw Data - Crowdfunding'!I780)</f>
        <v>174</v>
      </c>
      <c r="D787" t="str">
        <f>IF('Raw Data - Crowdfunding'!$H780="failed","failed","")</f>
        <v/>
      </c>
      <c r="E787" s="31" t="str">
        <f>IF(D787="","",'Raw Data - Crowdfunding'!$I780)</f>
        <v/>
      </c>
    </row>
    <row r="788" spans="1:5" x14ac:dyDescent="0.2">
      <c r="A788" t="str">
        <f>IF('Raw Data - Crowdfunding'!H781="successful","successful","")</f>
        <v/>
      </c>
      <c r="B788" s="31" t="str">
        <f>IF(A788="","",'Raw Data - Crowdfunding'!I781)</f>
        <v/>
      </c>
      <c r="D788" t="str">
        <f>IF('Raw Data - Crowdfunding'!$H781="failed","failed","")</f>
        <v>failed</v>
      </c>
      <c r="E788" s="31">
        <f>IF(D788="","",'Raw Data - Crowdfunding'!$I781)</f>
        <v>831</v>
      </c>
    </row>
    <row r="789" spans="1:5" x14ac:dyDescent="0.2">
      <c r="A789" t="str">
        <f>IF('Raw Data - Crowdfunding'!H782="successful","successful","")</f>
        <v>successful</v>
      </c>
      <c r="B789" s="31">
        <f>IF(A789="","",'Raw Data - Crowdfunding'!I782)</f>
        <v>164</v>
      </c>
      <c r="D789" t="str">
        <f>IF('Raw Data - Crowdfunding'!$H782="failed","failed","")</f>
        <v/>
      </c>
      <c r="E789" s="31" t="str">
        <f>IF(D789="","",'Raw Data - Crowdfunding'!$I782)</f>
        <v/>
      </c>
    </row>
    <row r="790" spans="1:5" x14ac:dyDescent="0.2">
      <c r="A790" t="str">
        <f>IF('Raw Data - Crowdfunding'!H783="successful","successful","")</f>
        <v/>
      </c>
      <c r="B790" s="31" t="str">
        <f>IF(A790="","",'Raw Data - Crowdfunding'!I783)</f>
        <v/>
      </c>
      <c r="D790" t="str">
        <f>IF('Raw Data - Crowdfunding'!$H783="failed","failed","")</f>
        <v/>
      </c>
      <c r="E790" s="31" t="str">
        <f>IF(D790="","",'Raw Data - Crowdfunding'!$I783)</f>
        <v/>
      </c>
    </row>
    <row r="791" spans="1:5" x14ac:dyDescent="0.2">
      <c r="A791" t="str">
        <f>IF('Raw Data - Crowdfunding'!H784="successful","successful","")</f>
        <v>successful</v>
      </c>
      <c r="B791" s="31">
        <f>IF(A791="","",'Raw Data - Crowdfunding'!I784)</f>
        <v>161</v>
      </c>
      <c r="D791" t="str">
        <f>IF('Raw Data - Crowdfunding'!$H784="failed","failed","")</f>
        <v/>
      </c>
      <c r="E791" s="31" t="str">
        <f>IF(D791="","",'Raw Data - Crowdfunding'!$I784)</f>
        <v/>
      </c>
    </row>
    <row r="792" spans="1:5" x14ac:dyDescent="0.2">
      <c r="A792" t="str">
        <f>IF('Raw Data - Crowdfunding'!H785="successful","successful","")</f>
        <v>successful</v>
      </c>
      <c r="B792" s="31">
        <f>IF(A792="","",'Raw Data - Crowdfunding'!I785)</f>
        <v>138</v>
      </c>
      <c r="D792" t="str">
        <f>IF('Raw Data - Crowdfunding'!$H785="failed","failed","")</f>
        <v/>
      </c>
      <c r="E792" s="31" t="str">
        <f>IF(D792="","",'Raw Data - Crowdfunding'!$I785)</f>
        <v/>
      </c>
    </row>
    <row r="793" spans="1:5" x14ac:dyDescent="0.2">
      <c r="A793" t="str">
        <f>IF('Raw Data - Crowdfunding'!H786="successful","successful","")</f>
        <v>successful</v>
      </c>
      <c r="B793" s="31">
        <f>IF(A793="","",'Raw Data - Crowdfunding'!I786)</f>
        <v>3308</v>
      </c>
      <c r="D793" t="str">
        <f>IF('Raw Data - Crowdfunding'!$H786="failed","failed","")</f>
        <v/>
      </c>
      <c r="E793" s="31" t="str">
        <f>IF(D793="","",'Raw Data - Crowdfunding'!$I786)</f>
        <v/>
      </c>
    </row>
    <row r="794" spans="1:5" x14ac:dyDescent="0.2">
      <c r="A794" t="str">
        <f>IF('Raw Data - Crowdfunding'!H787="successful","successful","")</f>
        <v>successful</v>
      </c>
      <c r="B794" s="31">
        <f>IF(A794="","",'Raw Data - Crowdfunding'!I787)</f>
        <v>127</v>
      </c>
      <c r="D794" t="str">
        <f>IF('Raw Data - Crowdfunding'!$H787="failed","failed","")</f>
        <v/>
      </c>
      <c r="E794" s="31" t="str">
        <f>IF(D794="","",'Raw Data - Crowdfunding'!$I787)</f>
        <v/>
      </c>
    </row>
    <row r="795" spans="1:5" x14ac:dyDescent="0.2">
      <c r="A795" t="str">
        <f>IF('Raw Data - Crowdfunding'!H788="successful","successful","")</f>
        <v>successful</v>
      </c>
      <c r="B795" s="31">
        <f>IF(A795="","",'Raw Data - Crowdfunding'!I788)</f>
        <v>207</v>
      </c>
      <c r="D795" t="str">
        <f>IF('Raw Data - Crowdfunding'!$H788="failed","failed","")</f>
        <v/>
      </c>
      <c r="E795" s="31" t="str">
        <f>IF(D795="","",'Raw Data - Crowdfunding'!$I788)</f>
        <v/>
      </c>
    </row>
    <row r="796" spans="1:5" x14ac:dyDescent="0.2">
      <c r="A796" t="str">
        <f>IF('Raw Data - Crowdfunding'!H789="successful","successful","")</f>
        <v/>
      </c>
      <c r="B796" s="31" t="str">
        <f>IF(A796="","",'Raw Data - Crowdfunding'!I789)</f>
        <v/>
      </c>
      <c r="D796" t="str">
        <f>IF('Raw Data - Crowdfunding'!$H789="failed","failed","")</f>
        <v>failed</v>
      </c>
      <c r="E796" s="31">
        <f>IF(D796="","",'Raw Data - Crowdfunding'!$I789)</f>
        <v>859</v>
      </c>
    </row>
    <row r="797" spans="1:5" x14ac:dyDescent="0.2">
      <c r="A797" t="str">
        <f>IF('Raw Data - Crowdfunding'!H790="successful","successful","")</f>
        <v/>
      </c>
      <c r="B797" s="31" t="str">
        <f>IF(A797="","",'Raw Data - Crowdfunding'!I790)</f>
        <v/>
      </c>
      <c r="D797" t="str">
        <f>IF('Raw Data - Crowdfunding'!$H790="failed","failed","")</f>
        <v/>
      </c>
      <c r="E797" s="31" t="str">
        <f>IF(D797="","",'Raw Data - Crowdfunding'!$I790)</f>
        <v/>
      </c>
    </row>
    <row r="798" spans="1:5" x14ac:dyDescent="0.2">
      <c r="A798" t="str">
        <f>IF('Raw Data - Crowdfunding'!H791="successful","successful","")</f>
        <v/>
      </c>
      <c r="B798" s="31" t="str">
        <f>IF(A798="","",'Raw Data - Crowdfunding'!I791)</f>
        <v/>
      </c>
      <c r="D798" t="str">
        <f>IF('Raw Data - Crowdfunding'!$H791="failed","failed","")</f>
        <v>failed</v>
      </c>
      <c r="E798" s="31">
        <f>IF(D798="","",'Raw Data - Crowdfunding'!$I791)</f>
        <v>45</v>
      </c>
    </row>
    <row r="799" spans="1:5" x14ac:dyDescent="0.2">
      <c r="A799" t="str">
        <f>IF('Raw Data - Crowdfunding'!H792="successful","successful","")</f>
        <v/>
      </c>
      <c r="B799" s="31" t="str">
        <f>IF(A799="","",'Raw Data - Crowdfunding'!I792)</f>
        <v/>
      </c>
      <c r="D799" t="str">
        <f>IF('Raw Data - Crowdfunding'!$H792="failed","failed","")</f>
        <v/>
      </c>
      <c r="E799" s="31" t="str">
        <f>IF(D799="","",'Raw Data - Crowdfunding'!$I792)</f>
        <v/>
      </c>
    </row>
    <row r="800" spans="1:5" x14ac:dyDescent="0.2">
      <c r="A800" t="str">
        <f>IF('Raw Data - Crowdfunding'!H793="successful","successful","")</f>
        <v/>
      </c>
      <c r="B800" s="31" t="str">
        <f>IF(A800="","",'Raw Data - Crowdfunding'!I793)</f>
        <v/>
      </c>
      <c r="D800" t="str">
        <f>IF('Raw Data - Crowdfunding'!$H793="failed","failed","")</f>
        <v>failed</v>
      </c>
      <c r="E800" s="31">
        <f>IF(D800="","",'Raw Data - Crowdfunding'!$I793)</f>
        <v>6</v>
      </c>
    </row>
    <row r="801" spans="1:5" x14ac:dyDescent="0.2">
      <c r="A801" t="str">
        <f>IF('Raw Data - Crowdfunding'!H794="successful","successful","")</f>
        <v/>
      </c>
      <c r="B801" s="31" t="str">
        <f>IF(A801="","",'Raw Data - Crowdfunding'!I794)</f>
        <v/>
      </c>
      <c r="D801" t="str">
        <f>IF('Raw Data - Crowdfunding'!$H794="failed","failed","")</f>
        <v>failed</v>
      </c>
      <c r="E801" s="31">
        <f>IF(D801="","",'Raw Data - Crowdfunding'!$I794)</f>
        <v>7</v>
      </c>
    </row>
    <row r="802" spans="1:5" x14ac:dyDescent="0.2">
      <c r="A802" t="str">
        <f>IF('Raw Data - Crowdfunding'!H795="successful","successful","")</f>
        <v>successful</v>
      </c>
      <c r="B802" s="31">
        <f>IF(A802="","",'Raw Data - Crowdfunding'!I795)</f>
        <v>181</v>
      </c>
      <c r="D802" t="str">
        <f>IF('Raw Data - Crowdfunding'!$H795="failed","failed","")</f>
        <v/>
      </c>
      <c r="E802" s="31" t="str">
        <f>IF(D802="","",'Raw Data - Crowdfunding'!$I795)</f>
        <v/>
      </c>
    </row>
    <row r="803" spans="1:5" x14ac:dyDescent="0.2">
      <c r="A803" t="str">
        <f>IF('Raw Data - Crowdfunding'!H796="successful","successful","")</f>
        <v>successful</v>
      </c>
      <c r="B803" s="31">
        <f>IF(A803="","",'Raw Data - Crowdfunding'!I796)</f>
        <v>110</v>
      </c>
      <c r="D803" t="str">
        <f>IF('Raw Data - Crowdfunding'!$H796="failed","failed","")</f>
        <v/>
      </c>
      <c r="E803" s="31" t="str">
        <f>IF(D803="","",'Raw Data - Crowdfunding'!$I796)</f>
        <v/>
      </c>
    </row>
    <row r="804" spans="1:5" x14ac:dyDescent="0.2">
      <c r="A804" t="str">
        <f>IF('Raw Data - Crowdfunding'!H797="successful","successful","")</f>
        <v/>
      </c>
      <c r="B804" s="31" t="str">
        <f>IF(A804="","",'Raw Data - Crowdfunding'!I797)</f>
        <v/>
      </c>
      <c r="D804" t="str">
        <f>IF('Raw Data - Crowdfunding'!$H797="failed","failed","")</f>
        <v>failed</v>
      </c>
      <c r="E804" s="31">
        <f>IF(D804="","",'Raw Data - Crowdfunding'!$I797)</f>
        <v>31</v>
      </c>
    </row>
    <row r="805" spans="1:5" x14ac:dyDescent="0.2">
      <c r="A805" t="str">
        <f>IF('Raw Data - Crowdfunding'!H798="successful","successful","")</f>
        <v/>
      </c>
      <c r="B805" s="31" t="str">
        <f>IF(A805="","",'Raw Data - Crowdfunding'!I798)</f>
        <v/>
      </c>
      <c r="D805" t="str">
        <f>IF('Raw Data - Crowdfunding'!$H798="failed","failed","")</f>
        <v>failed</v>
      </c>
      <c r="E805" s="31">
        <f>IF(D805="","",'Raw Data - Crowdfunding'!$I798)</f>
        <v>78</v>
      </c>
    </row>
    <row r="806" spans="1:5" x14ac:dyDescent="0.2">
      <c r="A806" t="str">
        <f>IF('Raw Data - Crowdfunding'!H799="successful","successful","")</f>
        <v>successful</v>
      </c>
      <c r="B806" s="31">
        <f>IF(A806="","",'Raw Data - Crowdfunding'!I799)</f>
        <v>185</v>
      </c>
      <c r="D806" t="str">
        <f>IF('Raw Data - Crowdfunding'!$H799="failed","failed","")</f>
        <v/>
      </c>
      <c r="E806" s="31" t="str">
        <f>IF(D806="","",'Raw Data - Crowdfunding'!$I799)</f>
        <v/>
      </c>
    </row>
    <row r="807" spans="1:5" x14ac:dyDescent="0.2">
      <c r="A807" t="str">
        <f>IF('Raw Data - Crowdfunding'!H800="successful","successful","")</f>
        <v>successful</v>
      </c>
      <c r="B807" s="31">
        <f>IF(A807="","",'Raw Data - Crowdfunding'!I800)</f>
        <v>121</v>
      </c>
      <c r="D807" t="str">
        <f>IF('Raw Data - Crowdfunding'!$H800="failed","failed","")</f>
        <v/>
      </c>
      <c r="E807" s="31" t="str">
        <f>IF(D807="","",'Raw Data - Crowdfunding'!$I800)</f>
        <v/>
      </c>
    </row>
    <row r="808" spans="1:5" x14ac:dyDescent="0.2">
      <c r="A808" t="str">
        <f>IF('Raw Data - Crowdfunding'!H801="successful","successful","")</f>
        <v/>
      </c>
      <c r="B808" s="31" t="str">
        <f>IF(A808="","",'Raw Data - Crowdfunding'!I801)</f>
        <v/>
      </c>
      <c r="D808" t="str">
        <f>IF('Raw Data - Crowdfunding'!$H801="failed","failed","")</f>
        <v>failed</v>
      </c>
      <c r="E808" s="31">
        <f>IF(D808="","",'Raw Data - Crowdfunding'!$I801)</f>
        <v>1225</v>
      </c>
    </row>
    <row r="809" spans="1:5" x14ac:dyDescent="0.2">
      <c r="A809" t="str">
        <f>IF('Raw Data - Crowdfunding'!H802="successful","successful","")</f>
        <v/>
      </c>
      <c r="B809" s="31" t="str">
        <f>IF(A809="","",'Raw Data - Crowdfunding'!I802)</f>
        <v/>
      </c>
      <c r="D809" t="str">
        <f>IF('Raw Data - Crowdfunding'!$H802="failed","failed","")</f>
        <v>failed</v>
      </c>
      <c r="E809" s="31">
        <f>IF(D809="","",'Raw Data - Crowdfunding'!$I802)</f>
        <v>1</v>
      </c>
    </row>
    <row r="810" spans="1:5" x14ac:dyDescent="0.2">
      <c r="A810" t="str">
        <f>IF('Raw Data - Crowdfunding'!H803="successful","successful","")</f>
        <v>successful</v>
      </c>
      <c r="B810" s="31">
        <f>IF(A810="","",'Raw Data - Crowdfunding'!I803)</f>
        <v>106</v>
      </c>
      <c r="D810" t="str">
        <f>IF('Raw Data - Crowdfunding'!$H803="failed","failed","")</f>
        <v/>
      </c>
      <c r="E810" s="31" t="str">
        <f>IF(D810="","",'Raw Data - Crowdfunding'!$I803)</f>
        <v/>
      </c>
    </row>
    <row r="811" spans="1:5" x14ac:dyDescent="0.2">
      <c r="A811" t="str">
        <f>IF('Raw Data - Crowdfunding'!H804="successful","successful","")</f>
        <v>successful</v>
      </c>
      <c r="B811" s="31">
        <f>IF(A811="","",'Raw Data - Crowdfunding'!I804)</f>
        <v>142</v>
      </c>
      <c r="D811" t="str">
        <f>IF('Raw Data - Crowdfunding'!$H804="failed","failed","")</f>
        <v/>
      </c>
      <c r="E811" s="31" t="str">
        <f>IF(D811="","",'Raw Data - Crowdfunding'!$I804)</f>
        <v/>
      </c>
    </row>
    <row r="812" spans="1:5" x14ac:dyDescent="0.2">
      <c r="A812" t="str">
        <f>IF('Raw Data - Crowdfunding'!H805="successful","successful","")</f>
        <v>successful</v>
      </c>
      <c r="B812" s="31">
        <f>IF(A812="","",'Raw Data - Crowdfunding'!I805)</f>
        <v>233</v>
      </c>
      <c r="D812" t="str">
        <f>IF('Raw Data - Crowdfunding'!$H805="failed","failed","")</f>
        <v/>
      </c>
      <c r="E812" s="31" t="str">
        <f>IF(D812="","",'Raw Data - Crowdfunding'!$I805)</f>
        <v/>
      </c>
    </row>
    <row r="813" spans="1:5" x14ac:dyDescent="0.2">
      <c r="A813" t="str">
        <f>IF('Raw Data - Crowdfunding'!H806="successful","successful","")</f>
        <v>successful</v>
      </c>
      <c r="B813" s="31">
        <f>IF(A813="","",'Raw Data - Crowdfunding'!I806)</f>
        <v>218</v>
      </c>
      <c r="D813" t="str">
        <f>IF('Raw Data - Crowdfunding'!$H806="failed","failed","")</f>
        <v/>
      </c>
      <c r="E813" s="31" t="str">
        <f>IF(D813="","",'Raw Data - Crowdfunding'!$I806)</f>
        <v/>
      </c>
    </row>
    <row r="814" spans="1:5" x14ac:dyDescent="0.2">
      <c r="A814" t="str">
        <f>IF('Raw Data - Crowdfunding'!H807="successful","successful","")</f>
        <v/>
      </c>
      <c r="B814" s="31" t="str">
        <f>IF(A814="","",'Raw Data - Crowdfunding'!I807)</f>
        <v/>
      </c>
      <c r="D814" t="str">
        <f>IF('Raw Data - Crowdfunding'!$H807="failed","failed","")</f>
        <v>failed</v>
      </c>
      <c r="E814" s="31">
        <f>IF(D814="","",'Raw Data - Crowdfunding'!$I807)</f>
        <v>67</v>
      </c>
    </row>
    <row r="815" spans="1:5" x14ac:dyDescent="0.2">
      <c r="A815" t="str">
        <f>IF('Raw Data - Crowdfunding'!H808="successful","successful","")</f>
        <v>successful</v>
      </c>
      <c r="B815" s="31">
        <f>IF(A815="","",'Raw Data - Crowdfunding'!I808)</f>
        <v>76</v>
      </c>
      <c r="D815" t="str">
        <f>IF('Raw Data - Crowdfunding'!$H808="failed","failed","")</f>
        <v/>
      </c>
      <c r="E815" s="31" t="str">
        <f>IF(D815="","",'Raw Data - Crowdfunding'!$I808)</f>
        <v/>
      </c>
    </row>
    <row r="816" spans="1:5" x14ac:dyDescent="0.2">
      <c r="A816" t="str">
        <f>IF('Raw Data - Crowdfunding'!H809="successful","successful","")</f>
        <v>successful</v>
      </c>
      <c r="B816" s="31">
        <f>IF(A816="","",'Raw Data - Crowdfunding'!I809)</f>
        <v>43</v>
      </c>
      <c r="D816" t="str">
        <f>IF('Raw Data - Crowdfunding'!$H809="failed","failed","")</f>
        <v/>
      </c>
      <c r="E816" s="31" t="str">
        <f>IF(D816="","",'Raw Data - Crowdfunding'!$I809)</f>
        <v/>
      </c>
    </row>
    <row r="817" spans="1:5" x14ac:dyDescent="0.2">
      <c r="A817" t="str">
        <f>IF('Raw Data - Crowdfunding'!H810="successful","successful","")</f>
        <v/>
      </c>
      <c r="B817" s="31" t="str">
        <f>IF(A817="","",'Raw Data - Crowdfunding'!I810)</f>
        <v/>
      </c>
      <c r="D817" t="str">
        <f>IF('Raw Data - Crowdfunding'!$H810="failed","failed","")</f>
        <v>failed</v>
      </c>
      <c r="E817" s="31">
        <f>IF(D817="","",'Raw Data - Crowdfunding'!$I810)</f>
        <v>19</v>
      </c>
    </row>
    <row r="818" spans="1:5" x14ac:dyDescent="0.2">
      <c r="A818" t="str">
        <f>IF('Raw Data - Crowdfunding'!H811="successful","successful","")</f>
        <v/>
      </c>
      <c r="B818" s="31" t="str">
        <f>IF(A818="","",'Raw Data - Crowdfunding'!I811)</f>
        <v/>
      </c>
      <c r="D818" t="str">
        <f>IF('Raw Data - Crowdfunding'!$H811="failed","failed","")</f>
        <v>failed</v>
      </c>
      <c r="E818" s="31">
        <f>IF(D818="","",'Raw Data - Crowdfunding'!$I811)</f>
        <v>2108</v>
      </c>
    </row>
    <row r="819" spans="1:5" x14ac:dyDescent="0.2">
      <c r="A819" t="str">
        <f>IF('Raw Data - Crowdfunding'!H812="successful","successful","")</f>
        <v>successful</v>
      </c>
      <c r="B819" s="31">
        <f>IF(A819="","",'Raw Data - Crowdfunding'!I812)</f>
        <v>221</v>
      </c>
      <c r="D819" t="str">
        <f>IF('Raw Data - Crowdfunding'!$H812="failed","failed","")</f>
        <v/>
      </c>
      <c r="E819" s="31" t="str">
        <f>IF(D819="","",'Raw Data - Crowdfunding'!$I812)</f>
        <v/>
      </c>
    </row>
    <row r="820" spans="1:5" x14ac:dyDescent="0.2">
      <c r="A820" t="str">
        <f>IF('Raw Data - Crowdfunding'!H813="successful","successful","")</f>
        <v/>
      </c>
      <c r="B820" s="31" t="str">
        <f>IF(A820="","",'Raw Data - Crowdfunding'!I813)</f>
        <v/>
      </c>
      <c r="D820" t="str">
        <f>IF('Raw Data - Crowdfunding'!$H813="failed","failed","")</f>
        <v>failed</v>
      </c>
      <c r="E820" s="31">
        <f>IF(D820="","",'Raw Data - Crowdfunding'!$I813)</f>
        <v>679</v>
      </c>
    </row>
    <row r="821" spans="1:5" x14ac:dyDescent="0.2">
      <c r="A821" t="str">
        <f>IF('Raw Data - Crowdfunding'!H814="successful","successful","")</f>
        <v>successful</v>
      </c>
      <c r="B821" s="31">
        <f>IF(A821="","",'Raw Data - Crowdfunding'!I814)</f>
        <v>2805</v>
      </c>
      <c r="D821" t="str">
        <f>IF('Raw Data - Crowdfunding'!$H814="failed","failed","")</f>
        <v/>
      </c>
      <c r="E821" s="31" t="str">
        <f>IF(D821="","",'Raw Data - Crowdfunding'!$I814)</f>
        <v/>
      </c>
    </row>
    <row r="822" spans="1:5" x14ac:dyDescent="0.2">
      <c r="A822" t="str">
        <f>IF('Raw Data - Crowdfunding'!H815="successful","successful","")</f>
        <v>successful</v>
      </c>
      <c r="B822" s="31">
        <f>IF(A822="","",'Raw Data - Crowdfunding'!I815)</f>
        <v>68</v>
      </c>
      <c r="D822" t="str">
        <f>IF('Raw Data - Crowdfunding'!$H815="failed","failed","")</f>
        <v/>
      </c>
      <c r="E822" s="31" t="str">
        <f>IF(D822="","",'Raw Data - Crowdfunding'!$I815)</f>
        <v/>
      </c>
    </row>
    <row r="823" spans="1:5" x14ac:dyDescent="0.2">
      <c r="A823" t="str">
        <f>IF('Raw Data - Crowdfunding'!H816="successful","successful","")</f>
        <v/>
      </c>
      <c r="B823" s="31" t="str">
        <f>IF(A823="","",'Raw Data - Crowdfunding'!I816)</f>
        <v/>
      </c>
      <c r="D823" t="str">
        <f>IF('Raw Data - Crowdfunding'!$H816="failed","failed","")</f>
        <v>failed</v>
      </c>
      <c r="E823" s="31">
        <f>IF(D823="","",'Raw Data - Crowdfunding'!$I816)</f>
        <v>36</v>
      </c>
    </row>
    <row r="824" spans="1:5" x14ac:dyDescent="0.2">
      <c r="A824" t="str">
        <f>IF('Raw Data - Crowdfunding'!H817="successful","successful","")</f>
        <v>successful</v>
      </c>
      <c r="B824" s="31">
        <f>IF(A824="","",'Raw Data - Crowdfunding'!I817)</f>
        <v>183</v>
      </c>
      <c r="D824" t="str">
        <f>IF('Raw Data - Crowdfunding'!$H817="failed","failed","")</f>
        <v/>
      </c>
      <c r="E824" s="31" t="str">
        <f>IF(D824="","",'Raw Data - Crowdfunding'!$I817)</f>
        <v/>
      </c>
    </row>
    <row r="825" spans="1:5" x14ac:dyDescent="0.2">
      <c r="A825" t="str">
        <f>IF('Raw Data - Crowdfunding'!H818="successful","successful","")</f>
        <v>successful</v>
      </c>
      <c r="B825" s="31">
        <f>IF(A825="","",'Raw Data - Crowdfunding'!I818)</f>
        <v>133</v>
      </c>
      <c r="D825" t="str">
        <f>IF('Raw Data - Crowdfunding'!$H818="failed","failed","")</f>
        <v/>
      </c>
      <c r="E825" s="31" t="str">
        <f>IF(D825="","",'Raw Data - Crowdfunding'!$I818)</f>
        <v/>
      </c>
    </row>
    <row r="826" spans="1:5" x14ac:dyDescent="0.2">
      <c r="A826" t="str">
        <f>IF('Raw Data - Crowdfunding'!H819="successful","successful","")</f>
        <v>successful</v>
      </c>
      <c r="B826" s="31">
        <f>IF(A826="","",'Raw Data - Crowdfunding'!I819)</f>
        <v>2489</v>
      </c>
      <c r="D826" t="str">
        <f>IF('Raw Data - Crowdfunding'!$H819="failed","failed","")</f>
        <v/>
      </c>
      <c r="E826" s="31" t="str">
        <f>IF(D826="","",'Raw Data - Crowdfunding'!$I819)</f>
        <v/>
      </c>
    </row>
    <row r="827" spans="1:5" x14ac:dyDescent="0.2">
      <c r="A827" t="str">
        <f>IF('Raw Data - Crowdfunding'!H820="successful","successful","")</f>
        <v>successful</v>
      </c>
      <c r="B827" s="31">
        <f>IF(A827="","",'Raw Data - Crowdfunding'!I820)</f>
        <v>69</v>
      </c>
      <c r="D827" t="str">
        <f>IF('Raw Data - Crowdfunding'!$H820="failed","failed","")</f>
        <v/>
      </c>
      <c r="E827" s="31" t="str">
        <f>IF(D827="","",'Raw Data - Crowdfunding'!$I820)</f>
        <v/>
      </c>
    </row>
    <row r="828" spans="1:5" x14ac:dyDescent="0.2">
      <c r="A828" t="str">
        <f>IF('Raw Data - Crowdfunding'!H821="successful","successful","")</f>
        <v/>
      </c>
      <c r="B828" s="31" t="str">
        <f>IF(A828="","",'Raw Data - Crowdfunding'!I821)</f>
        <v/>
      </c>
      <c r="D828" t="str">
        <f>IF('Raw Data - Crowdfunding'!$H821="failed","failed","")</f>
        <v>failed</v>
      </c>
      <c r="E828" s="31">
        <f>IF(D828="","",'Raw Data - Crowdfunding'!$I821)</f>
        <v>47</v>
      </c>
    </row>
    <row r="829" spans="1:5" x14ac:dyDescent="0.2">
      <c r="A829" t="str">
        <f>IF('Raw Data - Crowdfunding'!H822="successful","successful","")</f>
        <v>successful</v>
      </c>
      <c r="B829" s="31">
        <f>IF(A829="","",'Raw Data - Crowdfunding'!I822)</f>
        <v>279</v>
      </c>
      <c r="D829" t="str">
        <f>IF('Raw Data - Crowdfunding'!$H822="failed","failed","")</f>
        <v/>
      </c>
      <c r="E829" s="31" t="str">
        <f>IF(D829="","",'Raw Data - Crowdfunding'!$I822)</f>
        <v/>
      </c>
    </row>
    <row r="830" spans="1:5" x14ac:dyDescent="0.2">
      <c r="A830" t="str">
        <f>IF('Raw Data - Crowdfunding'!H823="successful","successful","")</f>
        <v>successful</v>
      </c>
      <c r="B830" s="31">
        <f>IF(A830="","",'Raw Data - Crowdfunding'!I823)</f>
        <v>210</v>
      </c>
      <c r="D830" t="str">
        <f>IF('Raw Data - Crowdfunding'!$H823="failed","failed","")</f>
        <v/>
      </c>
      <c r="E830" s="31" t="str">
        <f>IF(D830="","",'Raw Data - Crowdfunding'!$I823)</f>
        <v/>
      </c>
    </row>
    <row r="831" spans="1:5" x14ac:dyDescent="0.2">
      <c r="A831" t="str">
        <f>IF('Raw Data - Crowdfunding'!H824="successful","successful","")</f>
        <v>successful</v>
      </c>
      <c r="B831" s="31">
        <f>IF(A831="","",'Raw Data - Crowdfunding'!I824)</f>
        <v>2100</v>
      </c>
      <c r="D831" t="str">
        <f>IF('Raw Data - Crowdfunding'!$H824="failed","failed","")</f>
        <v/>
      </c>
      <c r="E831" s="31" t="str">
        <f>IF(D831="","",'Raw Data - Crowdfunding'!$I824)</f>
        <v/>
      </c>
    </row>
    <row r="832" spans="1:5" x14ac:dyDescent="0.2">
      <c r="A832" t="str">
        <f>IF('Raw Data - Crowdfunding'!H825="successful","successful","")</f>
        <v>successful</v>
      </c>
      <c r="B832" s="31">
        <f>IF(A832="","",'Raw Data - Crowdfunding'!I825)</f>
        <v>252</v>
      </c>
      <c r="D832" t="str">
        <f>IF('Raw Data - Crowdfunding'!$H825="failed","failed","")</f>
        <v/>
      </c>
      <c r="E832" s="31" t="str">
        <f>IF(D832="","",'Raw Data - Crowdfunding'!$I825)</f>
        <v/>
      </c>
    </row>
    <row r="833" spans="1:5" x14ac:dyDescent="0.2">
      <c r="A833" t="str">
        <f>IF('Raw Data - Crowdfunding'!H826="successful","successful","")</f>
        <v>successful</v>
      </c>
      <c r="B833" s="31">
        <f>IF(A833="","",'Raw Data - Crowdfunding'!I826)</f>
        <v>1280</v>
      </c>
      <c r="D833" t="str">
        <f>IF('Raw Data - Crowdfunding'!$H826="failed","failed","")</f>
        <v/>
      </c>
      <c r="E833" s="31" t="str">
        <f>IF(D833="","",'Raw Data - Crowdfunding'!$I826)</f>
        <v/>
      </c>
    </row>
    <row r="834" spans="1:5" x14ac:dyDescent="0.2">
      <c r="A834" t="str">
        <f>IF('Raw Data - Crowdfunding'!H827="successful","successful","")</f>
        <v>successful</v>
      </c>
      <c r="B834" s="31">
        <f>IF(A834="","",'Raw Data - Crowdfunding'!I827)</f>
        <v>157</v>
      </c>
      <c r="D834" t="str">
        <f>IF('Raw Data - Crowdfunding'!$H827="failed","failed","")</f>
        <v/>
      </c>
      <c r="E834" s="31" t="str">
        <f>IF(D834="","",'Raw Data - Crowdfunding'!$I827)</f>
        <v/>
      </c>
    </row>
    <row r="835" spans="1:5" x14ac:dyDescent="0.2">
      <c r="A835" t="str">
        <f>IF('Raw Data - Crowdfunding'!H828="successful","successful","")</f>
        <v>successful</v>
      </c>
      <c r="B835" s="31">
        <f>IF(A835="","",'Raw Data - Crowdfunding'!I828)</f>
        <v>194</v>
      </c>
      <c r="D835" t="str">
        <f>IF('Raw Data - Crowdfunding'!$H828="failed","failed","")</f>
        <v/>
      </c>
      <c r="E835" s="31" t="str">
        <f>IF(D835="","",'Raw Data - Crowdfunding'!$I828)</f>
        <v/>
      </c>
    </row>
    <row r="836" spans="1:5" x14ac:dyDescent="0.2">
      <c r="A836" t="str">
        <f>IF('Raw Data - Crowdfunding'!H829="successful","successful","")</f>
        <v>successful</v>
      </c>
      <c r="B836" s="31">
        <f>IF(A836="","",'Raw Data - Crowdfunding'!I829)</f>
        <v>82</v>
      </c>
      <c r="D836" t="str">
        <f>IF('Raw Data - Crowdfunding'!$H829="failed","failed","")</f>
        <v/>
      </c>
      <c r="E836" s="31" t="str">
        <f>IF(D836="","",'Raw Data - Crowdfunding'!$I829)</f>
        <v/>
      </c>
    </row>
    <row r="837" spans="1:5" x14ac:dyDescent="0.2">
      <c r="A837" t="str">
        <f>IF('Raw Data - Crowdfunding'!H830="successful","successful","")</f>
        <v/>
      </c>
      <c r="B837" s="31" t="str">
        <f>IF(A837="","",'Raw Data - Crowdfunding'!I830)</f>
        <v/>
      </c>
      <c r="D837" t="str">
        <f>IF('Raw Data - Crowdfunding'!$H830="failed","failed","")</f>
        <v>failed</v>
      </c>
      <c r="E837" s="31">
        <f>IF(D837="","",'Raw Data - Crowdfunding'!$I830)</f>
        <v>70</v>
      </c>
    </row>
    <row r="838" spans="1:5" x14ac:dyDescent="0.2">
      <c r="A838" t="str">
        <f>IF('Raw Data - Crowdfunding'!H831="successful","successful","")</f>
        <v/>
      </c>
      <c r="B838" s="31" t="str">
        <f>IF(A838="","",'Raw Data - Crowdfunding'!I831)</f>
        <v/>
      </c>
      <c r="D838" t="str">
        <f>IF('Raw Data - Crowdfunding'!$H831="failed","failed","")</f>
        <v>failed</v>
      </c>
      <c r="E838" s="31">
        <f>IF(D838="","",'Raw Data - Crowdfunding'!$I831)</f>
        <v>154</v>
      </c>
    </row>
    <row r="839" spans="1:5" x14ac:dyDescent="0.2">
      <c r="A839" t="str">
        <f>IF('Raw Data - Crowdfunding'!H832="successful","successful","")</f>
        <v/>
      </c>
      <c r="B839" s="31" t="str">
        <f>IF(A839="","",'Raw Data - Crowdfunding'!I832)</f>
        <v/>
      </c>
      <c r="D839" t="str">
        <f>IF('Raw Data - Crowdfunding'!$H832="failed","failed","")</f>
        <v>failed</v>
      </c>
      <c r="E839" s="31">
        <f>IF(D839="","",'Raw Data - Crowdfunding'!$I832)</f>
        <v>22</v>
      </c>
    </row>
    <row r="840" spans="1:5" x14ac:dyDescent="0.2">
      <c r="A840" t="str">
        <f>IF('Raw Data - Crowdfunding'!H833="successful","successful","")</f>
        <v>successful</v>
      </c>
      <c r="B840" s="31">
        <f>IF(A840="","",'Raw Data - Crowdfunding'!I833)</f>
        <v>4233</v>
      </c>
      <c r="D840" t="str">
        <f>IF('Raw Data - Crowdfunding'!$H833="failed","failed","")</f>
        <v/>
      </c>
      <c r="E840" s="31" t="str">
        <f>IF(D840="","",'Raw Data - Crowdfunding'!$I833)</f>
        <v/>
      </c>
    </row>
    <row r="841" spans="1:5" x14ac:dyDescent="0.2">
      <c r="A841" t="str">
        <f>IF('Raw Data - Crowdfunding'!H834="successful","successful","")</f>
        <v>successful</v>
      </c>
      <c r="B841" s="31">
        <f>IF(A841="","",'Raw Data - Crowdfunding'!I834)</f>
        <v>1297</v>
      </c>
      <c r="D841" t="str">
        <f>IF('Raw Data - Crowdfunding'!$H834="failed","failed","")</f>
        <v/>
      </c>
      <c r="E841" s="31" t="str">
        <f>IF(D841="","",'Raw Data - Crowdfunding'!$I834)</f>
        <v/>
      </c>
    </row>
    <row r="842" spans="1:5" x14ac:dyDescent="0.2">
      <c r="A842" t="str">
        <f>IF('Raw Data - Crowdfunding'!H835="successful","successful","")</f>
        <v>successful</v>
      </c>
      <c r="B842" s="31">
        <f>IF(A842="","",'Raw Data - Crowdfunding'!I835)</f>
        <v>165</v>
      </c>
      <c r="D842" t="str">
        <f>IF('Raw Data - Crowdfunding'!$H835="failed","failed","")</f>
        <v/>
      </c>
      <c r="E842" s="31" t="str">
        <f>IF(D842="","",'Raw Data - Crowdfunding'!$I835)</f>
        <v/>
      </c>
    </row>
    <row r="843" spans="1:5" x14ac:dyDescent="0.2">
      <c r="A843" t="str">
        <f>IF('Raw Data - Crowdfunding'!H836="successful","successful","")</f>
        <v>successful</v>
      </c>
      <c r="B843" s="31">
        <f>IF(A843="","",'Raw Data - Crowdfunding'!I836)</f>
        <v>119</v>
      </c>
      <c r="D843" t="str">
        <f>IF('Raw Data - Crowdfunding'!$H836="failed","failed","")</f>
        <v/>
      </c>
      <c r="E843" s="31" t="str">
        <f>IF(D843="","",'Raw Data - Crowdfunding'!$I836)</f>
        <v/>
      </c>
    </row>
    <row r="844" spans="1:5" x14ac:dyDescent="0.2">
      <c r="A844" t="str">
        <f>IF('Raw Data - Crowdfunding'!H837="successful","successful","")</f>
        <v/>
      </c>
      <c r="B844" s="31" t="str">
        <f>IF(A844="","",'Raw Data - Crowdfunding'!I837)</f>
        <v/>
      </c>
      <c r="D844" t="str">
        <f>IF('Raw Data - Crowdfunding'!$H837="failed","failed","")</f>
        <v>failed</v>
      </c>
      <c r="E844" s="31">
        <f>IF(D844="","",'Raw Data - Crowdfunding'!$I837)</f>
        <v>1758</v>
      </c>
    </row>
    <row r="845" spans="1:5" x14ac:dyDescent="0.2">
      <c r="A845" t="str">
        <f>IF('Raw Data - Crowdfunding'!H838="successful","successful","")</f>
        <v/>
      </c>
      <c r="B845" s="31" t="str">
        <f>IF(A845="","",'Raw Data - Crowdfunding'!I838)</f>
        <v/>
      </c>
      <c r="D845" t="str">
        <f>IF('Raw Data - Crowdfunding'!$H838="failed","failed","")</f>
        <v>failed</v>
      </c>
      <c r="E845" s="31">
        <f>IF(D845="","",'Raw Data - Crowdfunding'!$I838)</f>
        <v>94</v>
      </c>
    </row>
    <row r="846" spans="1:5" x14ac:dyDescent="0.2">
      <c r="A846" t="str">
        <f>IF('Raw Data - Crowdfunding'!H839="successful","successful","")</f>
        <v>successful</v>
      </c>
      <c r="B846" s="31">
        <f>IF(A846="","",'Raw Data - Crowdfunding'!I839)</f>
        <v>1797</v>
      </c>
      <c r="D846" t="str">
        <f>IF('Raw Data - Crowdfunding'!$H839="failed","failed","")</f>
        <v/>
      </c>
      <c r="E846" s="31" t="str">
        <f>IF(D846="","",'Raw Data - Crowdfunding'!$I839)</f>
        <v/>
      </c>
    </row>
    <row r="847" spans="1:5" x14ac:dyDescent="0.2">
      <c r="A847" t="str">
        <f>IF('Raw Data - Crowdfunding'!H840="successful","successful","")</f>
        <v>successful</v>
      </c>
      <c r="B847" s="31">
        <f>IF(A847="","",'Raw Data - Crowdfunding'!I840)</f>
        <v>261</v>
      </c>
      <c r="D847" t="str">
        <f>IF('Raw Data - Crowdfunding'!$H840="failed","failed","")</f>
        <v/>
      </c>
      <c r="E847" s="31" t="str">
        <f>IF(D847="","",'Raw Data - Crowdfunding'!$I840)</f>
        <v/>
      </c>
    </row>
    <row r="848" spans="1:5" x14ac:dyDescent="0.2">
      <c r="A848" t="str">
        <f>IF('Raw Data - Crowdfunding'!H841="successful","successful","")</f>
        <v>successful</v>
      </c>
      <c r="B848" s="31">
        <f>IF(A848="","",'Raw Data - Crowdfunding'!I841)</f>
        <v>157</v>
      </c>
      <c r="D848" t="str">
        <f>IF('Raw Data - Crowdfunding'!$H841="failed","failed","")</f>
        <v/>
      </c>
      <c r="E848" s="31" t="str">
        <f>IF(D848="","",'Raw Data - Crowdfunding'!$I841)</f>
        <v/>
      </c>
    </row>
    <row r="849" spans="1:5" x14ac:dyDescent="0.2">
      <c r="A849" t="str">
        <f>IF('Raw Data - Crowdfunding'!H842="successful","successful","")</f>
        <v>successful</v>
      </c>
      <c r="B849" s="31">
        <f>IF(A849="","",'Raw Data - Crowdfunding'!I842)</f>
        <v>3533</v>
      </c>
      <c r="D849" t="str">
        <f>IF('Raw Data - Crowdfunding'!$H842="failed","failed","")</f>
        <v/>
      </c>
      <c r="E849" s="31" t="str">
        <f>IF(D849="","",'Raw Data - Crowdfunding'!$I842)</f>
        <v/>
      </c>
    </row>
    <row r="850" spans="1:5" x14ac:dyDescent="0.2">
      <c r="A850" t="str">
        <f>IF('Raw Data - Crowdfunding'!H843="successful","successful","")</f>
        <v>successful</v>
      </c>
      <c r="B850" s="31">
        <f>IF(A850="","",'Raw Data - Crowdfunding'!I843)</f>
        <v>155</v>
      </c>
      <c r="D850" t="str">
        <f>IF('Raw Data - Crowdfunding'!$H843="failed","failed","")</f>
        <v/>
      </c>
      <c r="E850" s="31" t="str">
        <f>IF(D850="","",'Raw Data - Crowdfunding'!$I843)</f>
        <v/>
      </c>
    </row>
    <row r="851" spans="1:5" x14ac:dyDescent="0.2">
      <c r="A851" t="str">
        <f>IF('Raw Data - Crowdfunding'!H844="successful","successful","")</f>
        <v>successful</v>
      </c>
      <c r="B851" s="31">
        <f>IF(A851="","",'Raw Data - Crowdfunding'!I844)</f>
        <v>132</v>
      </c>
      <c r="D851" t="str">
        <f>IF('Raw Data - Crowdfunding'!$H844="failed","failed","")</f>
        <v/>
      </c>
      <c r="E851" s="31" t="str">
        <f>IF(D851="","",'Raw Data - Crowdfunding'!$I844)</f>
        <v/>
      </c>
    </row>
    <row r="852" spans="1:5" x14ac:dyDescent="0.2">
      <c r="A852" t="str">
        <f>IF('Raw Data - Crowdfunding'!H845="successful","successful","")</f>
        <v/>
      </c>
      <c r="B852" s="31" t="str">
        <f>IF(A852="","",'Raw Data - Crowdfunding'!I845)</f>
        <v/>
      </c>
      <c r="D852" t="str">
        <f>IF('Raw Data - Crowdfunding'!$H845="failed","failed","")</f>
        <v>failed</v>
      </c>
      <c r="E852" s="31">
        <f>IF(D852="","",'Raw Data - Crowdfunding'!$I845)</f>
        <v>33</v>
      </c>
    </row>
    <row r="853" spans="1:5" x14ac:dyDescent="0.2">
      <c r="A853" t="str">
        <f>IF('Raw Data - Crowdfunding'!H846="successful","successful","")</f>
        <v/>
      </c>
      <c r="B853" s="31" t="str">
        <f>IF(A853="","",'Raw Data - Crowdfunding'!I846)</f>
        <v/>
      </c>
      <c r="D853" t="str">
        <f>IF('Raw Data - Crowdfunding'!$H846="failed","failed","")</f>
        <v/>
      </c>
      <c r="E853" s="31" t="str">
        <f>IF(D853="","",'Raw Data - Crowdfunding'!$I846)</f>
        <v/>
      </c>
    </row>
    <row r="854" spans="1:5" x14ac:dyDescent="0.2">
      <c r="A854" t="str">
        <f>IF('Raw Data - Crowdfunding'!H847="successful","successful","")</f>
        <v>successful</v>
      </c>
      <c r="B854" s="31">
        <f>IF(A854="","",'Raw Data - Crowdfunding'!I847)</f>
        <v>1354</v>
      </c>
      <c r="D854" t="str">
        <f>IF('Raw Data - Crowdfunding'!$H847="failed","failed","")</f>
        <v/>
      </c>
      <c r="E854" s="31" t="str">
        <f>IF(D854="","",'Raw Data - Crowdfunding'!$I847)</f>
        <v/>
      </c>
    </row>
    <row r="855" spans="1:5" x14ac:dyDescent="0.2">
      <c r="A855" t="str">
        <f>IF('Raw Data - Crowdfunding'!H848="successful","successful","")</f>
        <v>successful</v>
      </c>
      <c r="B855" s="31">
        <f>IF(A855="","",'Raw Data - Crowdfunding'!I848)</f>
        <v>48</v>
      </c>
      <c r="D855" t="str">
        <f>IF('Raw Data - Crowdfunding'!$H848="failed","failed","")</f>
        <v/>
      </c>
      <c r="E855" s="31" t="str">
        <f>IF(D855="","",'Raw Data - Crowdfunding'!$I848)</f>
        <v/>
      </c>
    </row>
    <row r="856" spans="1:5" x14ac:dyDescent="0.2">
      <c r="A856" t="str">
        <f>IF('Raw Data - Crowdfunding'!H849="successful","successful","")</f>
        <v>successful</v>
      </c>
      <c r="B856" s="31">
        <f>IF(A856="","",'Raw Data - Crowdfunding'!I849)</f>
        <v>110</v>
      </c>
      <c r="D856" t="str">
        <f>IF('Raw Data - Crowdfunding'!$H849="failed","failed","")</f>
        <v/>
      </c>
      <c r="E856" s="31" t="str">
        <f>IF(D856="","",'Raw Data - Crowdfunding'!$I849)</f>
        <v/>
      </c>
    </row>
    <row r="857" spans="1:5" x14ac:dyDescent="0.2">
      <c r="A857" t="str">
        <f>IF('Raw Data - Crowdfunding'!H850="successful","successful","")</f>
        <v>successful</v>
      </c>
      <c r="B857" s="31">
        <f>IF(A857="","",'Raw Data - Crowdfunding'!I850)</f>
        <v>172</v>
      </c>
      <c r="D857" t="str">
        <f>IF('Raw Data - Crowdfunding'!$H850="failed","failed","")</f>
        <v/>
      </c>
      <c r="E857" s="31" t="str">
        <f>IF(D857="","",'Raw Data - Crowdfunding'!$I850)</f>
        <v/>
      </c>
    </row>
    <row r="858" spans="1:5" x14ac:dyDescent="0.2">
      <c r="A858" t="str">
        <f>IF('Raw Data - Crowdfunding'!H851="successful","successful","")</f>
        <v>successful</v>
      </c>
      <c r="B858" s="31">
        <f>IF(A858="","",'Raw Data - Crowdfunding'!I851)</f>
        <v>307</v>
      </c>
      <c r="D858" t="str">
        <f>IF('Raw Data - Crowdfunding'!$H851="failed","failed","")</f>
        <v/>
      </c>
      <c r="E858" s="31" t="str">
        <f>IF(D858="","",'Raw Data - Crowdfunding'!$I851)</f>
        <v/>
      </c>
    </row>
    <row r="859" spans="1:5" x14ac:dyDescent="0.2">
      <c r="A859" t="str">
        <f>IF('Raw Data - Crowdfunding'!H852="successful","successful","")</f>
        <v/>
      </c>
      <c r="B859" s="31" t="str">
        <f>IF(A859="","",'Raw Data - Crowdfunding'!I852)</f>
        <v/>
      </c>
      <c r="D859" t="str">
        <f>IF('Raw Data - Crowdfunding'!$H852="failed","failed","")</f>
        <v>failed</v>
      </c>
      <c r="E859" s="31">
        <f>IF(D859="","",'Raw Data - Crowdfunding'!$I852)</f>
        <v>1</v>
      </c>
    </row>
    <row r="860" spans="1:5" x14ac:dyDescent="0.2">
      <c r="A860" t="str">
        <f>IF('Raw Data - Crowdfunding'!H853="successful","successful","")</f>
        <v>successful</v>
      </c>
      <c r="B860" s="31">
        <f>IF(A860="","",'Raw Data - Crowdfunding'!I853)</f>
        <v>160</v>
      </c>
      <c r="D860" t="str">
        <f>IF('Raw Data - Crowdfunding'!$H853="failed","failed","")</f>
        <v/>
      </c>
      <c r="E860" s="31" t="str">
        <f>IF(D860="","",'Raw Data - Crowdfunding'!$I853)</f>
        <v/>
      </c>
    </row>
    <row r="861" spans="1:5" x14ac:dyDescent="0.2">
      <c r="A861" t="str">
        <f>IF('Raw Data - Crowdfunding'!H854="successful","successful","")</f>
        <v/>
      </c>
      <c r="B861" s="31" t="str">
        <f>IF(A861="","",'Raw Data - Crowdfunding'!I854)</f>
        <v/>
      </c>
      <c r="D861" t="str">
        <f>IF('Raw Data - Crowdfunding'!$H854="failed","failed","")</f>
        <v>failed</v>
      </c>
      <c r="E861" s="31">
        <f>IF(D861="","",'Raw Data - Crowdfunding'!$I854)</f>
        <v>31</v>
      </c>
    </row>
    <row r="862" spans="1:5" x14ac:dyDescent="0.2">
      <c r="A862" t="str">
        <f>IF('Raw Data - Crowdfunding'!H855="successful","successful","")</f>
        <v>successful</v>
      </c>
      <c r="B862" s="31">
        <f>IF(A862="","",'Raw Data - Crowdfunding'!I855)</f>
        <v>1467</v>
      </c>
      <c r="D862" t="str">
        <f>IF('Raw Data - Crowdfunding'!$H855="failed","failed","")</f>
        <v/>
      </c>
      <c r="E862" s="31" t="str">
        <f>IF(D862="","",'Raw Data - Crowdfunding'!$I855)</f>
        <v/>
      </c>
    </row>
    <row r="863" spans="1:5" x14ac:dyDescent="0.2">
      <c r="A863" t="str">
        <f>IF('Raw Data - Crowdfunding'!H856="successful","successful","")</f>
        <v>successful</v>
      </c>
      <c r="B863" s="31">
        <f>IF(A863="","",'Raw Data - Crowdfunding'!I856)</f>
        <v>2662</v>
      </c>
      <c r="D863" t="str">
        <f>IF('Raw Data - Crowdfunding'!$H856="failed","failed","")</f>
        <v/>
      </c>
      <c r="E863" s="31" t="str">
        <f>IF(D863="","",'Raw Data - Crowdfunding'!$I856)</f>
        <v/>
      </c>
    </row>
    <row r="864" spans="1:5" x14ac:dyDescent="0.2">
      <c r="A864" t="str">
        <f>IF('Raw Data - Crowdfunding'!H857="successful","successful","")</f>
        <v>successful</v>
      </c>
      <c r="B864" s="31">
        <f>IF(A864="","",'Raw Data - Crowdfunding'!I857)</f>
        <v>452</v>
      </c>
      <c r="D864" t="str">
        <f>IF('Raw Data - Crowdfunding'!$H857="failed","failed","")</f>
        <v/>
      </c>
      <c r="E864" s="31" t="str">
        <f>IF(D864="","",'Raw Data - Crowdfunding'!$I857)</f>
        <v/>
      </c>
    </row>
    <row r="865" spans="1:5" x14ac:dyDescent="0.2">
      <c r="A865" t="str">
        <f>IF('Raw Data - Crowdfunding'!H858="successful","successful","")</f>
        <v>successful</v>
      </c>
      <c r="B865" s="31">
        <f>IF(A865="","",'Raw Data - Crowdfunding'!I858)</f>
        <v>158</v>
      </c>
      <c r="D865" t="str">
        <f>IF('Raw Data - Crowdfunding'!$H858="failed","failed","")</f>
        <v/>
      </c>
      <c r="E865" s="31" t="str">
        <f>IF(D865="","",'Raw Data - Crowdfunding'!$I858)</f>
        <v/>
      </c>
    </row>
    <row r="866" spans="1:5" x14ac:dyDescent="0.2">
      <c r="A866" t="str">
        <f>IF('Raw Data - Crowdfunding'!H859="successful","successful","")</f>
        <v>successful</v>
      </c>
      <c r="B866" s="31">
        <f>IF(A866="","",'Raw Data - Crowdfunding'!I859)</f>
        <v>225</v>
      </c>
      <c r="D866" t="str">
        <f>IF('Raw Data - Crowdfunding'!$H859="failed","failed","")</f>
        <v/>
      </c>
      <c r="E866" s="31" t="str">
        <f>IF(D866="","",'Raw Data - Crowdfunding'!$I859)</f>
        <v/>
      </c>
    </row>
    <row r="867" spans="1:5" x14ac:dyDescent="0.2">
      <c r="A867" t="str">
        <f>IF('Raw Data - Crowdfunding'!H860="successful","successful","")</f>
        <v/>
      </c>
      <c r="B867" s="31" t="str">
        <f>IF(A867="","",'Raw Data - Crowdfunding'!I860)</f>
        <v/>
      </c>
      <c r="D867" t="str">
        <f>IF('Raw Data - Crowdfunding'!$H860="failed","failed","")</f>
        <v>failed</v>
      </c>
      <c r="E867" s="31">
        <f>IF(D867="","",'Raw Data - Crowdfunding'!$I860)</f>
        <v>35</v>
      </c>
    </row>
    <row r="868" spans="1:5" x14ac:dyDescent="0.2">
      <c r="A868" t="str">
        <f>IF('Raw Data - Crowdfunding'!H861="successful","successful","")</f>
        <v/>
      </c>
      <c r="B868" s="31" t="str">
        <f>IF(A868="","",'Raw Data - Crowdfunding'!I861)</f>
        <v/>
      </c>
      <c r="D868" t="str">
        <f>IF('Raw Data - Crowdfunding'!$H861="failed","failed","")</f>
        <v>failed</v>
      </c>
      <c r="E868" s="31">
        <f>IF(D868="","",'Raw Data - Crowdfunding'!$I861)</f>
        <v>63</v>
      </c>
    </row>
    <row r="869" spans="1:5" x14ac:dyDescent="0.2">
      <c r="A869" t="str">
        <f>IF('Raw Data - Crowdfunding'!H862="successful","successful","")</f>
        <v>successful</v>
      </c>
      <c r="B869" s="31">
        <f>IF(A869="","",'Raw Data - Crowdfunding'!I862)</f>
        <v>65</v>
      </c>
      <c r="D869" t="str">
        <f>IF('Raw Data - Crowdfunding'!$H862="failed","failed","")</f>
        <v/>
      </c>
      <c r="E869" s="31" t="str">
        <f>IF(D869="","",'Raw Data - Crowdfunding'!$I862)</f>
        <v/>
      </c>
    </row>
    <row r="870" spans="1:5" x14ac:dyDescent="0.2">
      <c r="A870" t="str">
        <f>IF('Raw Data - Crowdfunding'!H863="successful","successful","")</f>
        <v>successful</v>
      </c>
      <c r="B870" s="31">
        <f>IF(A870="","",'Raw Data - Crowdfunding'!I863)</f>
        <v>163</v>
      </c>
      <c r="D870" t="str">
        <f>IF('Raw Data - Crowdfunding'!$H863="failed","failed","")</f>
        <v/>
      </c>
      <c r="E870" s="31" t="str">
        <f>IF(D870="","",'Raw Data - Crowdfunding'!$I863)</f>
        <v/>
      </c>
    </row>
    <row r="871" spans="1:5" x14ac:dyDescent="0.2">
      <c r="A871" t="str">
        <f>IF('Raw Data - Crowdfunding'!H864="successful","successful","")</f>
        <v>successful</v>
      </c>
      <c r="B871" s="31">
        <f>IF(A871="","",'Raw Data - Crowdfunding'!I864)</f>
        <v>85</v>
      </c>
      <c r="D871" t="str">
        <f>IF('Raw Data - Crowdfunding'!$H864="failed","failed","")</f>
        <v/>
      </c>
      <c r="E871" s="31" t="str">
        <f>IF(D871="","",'Raw Data - Crowdfunding'!$I864)</f>
        <v/>
      </c>
    </row>
    <row r="872" spans="1:5" x14ac:dyDescent="0.2">
      <c r="A872" t="str">
        <f>IF('Raw Data - Crowdfunding'!H865="successful","successful","")</f>
        <v>successful</v>
      </c>
      <c r="B872" s="31">
        <f>IF(A872="","",'Raw Data - Crowdfunding'!I865)</f>
        <v>217</v>
      </c>
      <c r="D872" t="str">
        <f>IF('Raw Data - Crowdfunding'!$H865="failed","failed","")</f>
        <v/>
      </c>
      <c r="E872" s="31" t="str">
        <f>IF(D872="","",'Raw Data - Crowdfunding'!$I865)</f>
        <v/>
      </c>
    </row>
    <row r="873" spans="1:5" x14ac:dyDescent="0.2">
      <c r="A873" t="str">
        <f>IF('Raw Data - Crowdfunding'!H866="successful","successful","")</f>
        <v>successful</v>
      </c>
      <c r="B873" s="31">
        <f>IF(A873="","",'Raw Data - Crowdfunding'!I866)</f>
        <v>150</v>
      </c>
      <c r="D873" t="str">
        <f>IF('Raw Data - Crowdfunding'!$H866="failed","failed","")</f>
        <v/>
      </c>
      <c r="E873" s="31" t="str">
        <f>IF(D873="","",'Raw Data - Crowdfunding'!$I866)</f>
        <v/>
      </c>
    </row>
    <row r="874" spans="1:5" x14ac:dyDescent="0.2">
      <c r="A874" t="str">
        <f>IF('Raw Data - Crowdfunding'!H867="successful","successful","")</f>
        <v>successful</v>
      </c>
      <c r="B874" s="31">
        <f>IF(A874="","",'Raw Data - Crowdfunding'!I867)</f>
        <v>3272</v>
      </c>
      <c r="D874" t="str">
        <f>IF('Raw Data - Crowdfunding'!$H867="failed","failed","")</f>
        <v/>
      </c>
      <c r="E874" s="31" t="str">
        <f>IF(D874="","",'Raw Data - Crowdfunding'!$I867)</f>
        <v/>
      </c>
    </row>
    <row r="875" spans="1:5" x14ac:dyDescent="0.2">
      <c r="A875" t="str">
        <f>IF('Raw Data - Crowdfunding'!H868="successful","successful","")</f>
        <v/>
      </c>
      <c r="B875" s="31" t="str">
        <f>IF(A875="","",'Raw Data - Crowdfunding'!I868)</f>
        <v/>
      </c>
      <c r="D875" t="str">
        <f>IF('Raw Data - Crowdfunding'!$H868="failed","failed","")</f>
        <v/>
      </c>
      <c r="E875" s="31" t="str">
        <f>IF(D875="","",'Raw Data - Crowdfunding'!$I868)</f>
        <v/>
      </c>
    </row>
    <row r="876" spans="1:5" x14ac:dyDescent="0.2">
      <c r="A876" t="str">
        <f>IF('Raw Data - Crowdfunding'!H869="successful","successful","")</f>
        <v>successful</v>
      </c>
      <c r="B876" s="31">
        <f>IF(A876="","",'Raw Data - Crowdfunding'!I869)</f>
        <v>300</v>
      </c>
      <c r="D876" t="str">
        <f>IF('Raw Data - Crowdfunding'!$H869="failed","failed","")</f>
        <v/>
      </c>
      <c r="E876" s="31" t="str">
        <f>IF(D876="","",'Raw Data - Crowdfunding'!$I869)</f>
        <v/>
      </c>
    </row>
    <row r="877" spans="1:5" x14ac:dyDescent="0.2">
      <c r="A877" t="str">
        <f>IF('Raw Data - Crowdfunding'!H870="successful","successful","")</f>
        <v>successful</v>
      </c>
      <c r="B877" s="31">
        <f>IF(A877="","",'Raw Data - Crowdfunding'!I870)</f>
        <v>126</v>
      </c>
      <c r="D877" t="str">
        <f>IF('Raw Data - Crowdfunding'!$H870="failed","failed","")</f>
        <v/>
      </c>
      <c r="E877" s="31" t="str">
        <f>IF(D877="","",'Raw Data - Crowdfunding'!$I870)</f>
        <v/>
      </c>
    </row>
    <row r="878" spans="1:5" x14ac:dyDescent="0.2">
      <c r="A878" t="str">
        <f>IF('Raw Data - Crowdfunding'!H871="successful","successful","")</f>
        <v/>
      </c>
      <c r="B878" s="31" t="str">
        <f>IF(A878="","",'Raw Data - Crowdfunding'!I871)</f>
        <v/>
      </c>
      <c r="D878" t="str">
        <f>IF('Raw Data - Crowdfunding'!$H871="failed","failed","")</f>
        <v>failed</v>
      </c>
      <c r="E878" s="31">
        <f>IF(D878="","",'Raw Data - Crowdfunding'!$I871)</f>
        <v>526</v>
      </c>
    </row>
    <row r="879" spans="1:5" x14ac:dyDescent="0.2">
      <c r="A879" t="str">
        <f>IF('Raw Data - Crowdfunding'!H872="successful","successful","")</f>
        <v/>
      </c>
      <c r="B879" s="31" t="str">
        <f>IF(A879="","",'Raw Data - Crowdfunding'!I872)</f>
        <v/>
      </c>
      <c r="D879" t="str">
        <f>IF('Raw Data - Crowdfunding'!$H872="failed","failed","")</f>
        <v>failed</v>
      </c>
      <c r="E879" s="31">
        <f>IF(D879="","",'Raw Data - Crowdfunding'!$I872)</f>
        <v>121</v>
      </c>
    </row>
    <row r="880" spans="1:5" x14ac:dyDescent="0.2">
      <c r="A880" t="str">
        <f>IF('Raw Data - Crowdfunding'!H873="successful","successful","")</f>
        <v>successful</v>
      </c>
      <c r="B880" s="31">
        <f>IF(A880="","",'Raw Data - Crowdfunding'!I873)</f>
        <v>2320</v>
      </c>
      <c r="D880" t="str">
        <f>IF('Raw Data - Crowdfunding'!$H873="failed","failed","")</f>
        <v/>
      </c>
      <c r="E880" s="31" t="str">
        <f>IF(D880="","",'Raw Data - Crowdfunding'!$I873)</f>
        <v/>
      </c>
    </row>
    <row r="881" spans="1:5" x14ac:dyDescent="0.2">
      <c r="A881" t="str">
        <f>IF('Raw Data - Crowdfunding'!H874="successful","successful","")</f>
        <v>successful</v>
      </c>
      <c r="B881" s="31">
        <f>IF(A881="","",'Raw Data - Crowdfunding'!I874)</f>
        <v>81</v>
      </c>
      <c r="D881" t="str">
        <f>IF('Raw Data - Crowdfunding'!$H874="failed","failed","")</f>
        <v/>
      </c>
      <c r="E881" s="31" t="str">
        <f>IF(D881="","",'Raw Data - Crowdfunding'!$I874)</f>
        <v/>
      </c>
    </row>
    <row r="882" spans="1:5" x14ac:dyDescent="0.2">
      <c r="A882" t="str">
        <f>IF('Raw Data - Crowdfunding'!H875="successful","successful","")</f>
        <v>successful</v>
      </c>
      <c r="B882" s="31">
        <f>IF(A882="","",'Raw Data - Crowdfunding'!I875)</f>
        <v>1887</v>
      </c>
      <c r="D882" t="str">
        <f>IF('Raw Data - Crowdfunding'!$H875="failed","failed","")</f>
        <v/>
      </c>
      <c r="E882" s="31" t="str">
        <f>IF(D882="","",'Raw Data - Crowdfunding'!$I875)</f>
        <v/>
      </c>
    </row>
    <row r="883" spans="1:5" x14ac:dyDescent="0.2">
      <c r="A883" t="str">
        <f>IF('Raw Data - Crowdfunding'!H876="successful","successful","")</f>
        <v>successful</v>
      </c>
      <c r="B883" s="31">
        <f>IF(A883="","",'Raw Data - Crowdfunding'!I876)</f>
        <v>4358</v>
      </c>
      <c r="D883" t="str">
        <f>IF('Raw Data - Crowdfunding'!$H876="failed","failed","")</f>
        <v/>
      </c>
      <c r="E883" s="31" t="str">
        <f>IF(D883="","",'Raw Data - Crowdfunding'!$I876)</f>
        <v/>
      </c>
    </row>
    <row r="884" spans="1:5" x14ac:dyDescent="0.2">
      <c r="A884" t="str">
        <f>IF('Raw Data - Crowdfunding'!H877="successful","successful","")</f>
        <v/>
      </c>
      <c r="B884" s="31" t="str">
        <f>IF(A884="","",'Raw Data - Crowdfunding'!I877)</f>
        <v/>
      </c>
      <c r="D884" t="str">
        <f>IF('Raw Data - Crowdfunding'!$H877="failed","failed","")</f>
        <v>failed</v>
      </c>
      <c r="E884" s="31">
        <f>IF(D884="","",'Raw Data - Crowdfunding'!$I877)</f>
        <v>67</v>
      </c>
    </row>
    <row r="885" spans="1:5" x14ac:dyDescent="0.2">
      <c r="A885" t="str">
        <f>IF('Raw Data - Crowdfunding'!H878="successful","successful","")</f>
        <v/>
      </c>
      <c r="B885" s="31" t="str">
        <f>IF(A885="","",'Raw Data - Crowdfunding'!I878)</f>
        <v/>
      </c>
      <c r="D885" t="str">
        <f>IF('Raw Data - Crowdfunding'!$H878="failed","failed","")</f>
        <v>failed</v>
      </c>
      <c r="E885" s="31">
        <f>IF(D885="","",'Raw Data - Crowdfunding'!$I878)</f>
        <v>57</v>
      </c>
    </row>
    <row r="886" spans="1:5" x14ac:dyDescent="0.2">
      <c r="A886" t="str">
        <f>IF('Raw Data - Crowdfunding'!H879="successful","successful","")</f>
        <v/>
      </c>
      <c r="B886" s="31" t="str">
        <f>IF(A886="","",'Raw Data - Crowdfunding'!I879)</f>
        <v/>
      </c>
      <c r="D886" t="str">
        <f>IF('Raw Data - Crowdfunding'!$H879="failed","failed","")</f>
        <v>failed</v>
      </c>
      <c r="E886" s="31">
        <f>IF(D886="","",'Raw Data - Crowdfunding'!$I879)</f>
        <v>1229</v>
      </c>
    </row>
    <row r="887" spans="1:5" x14ac:dyDescent="0.2">
      <c r="A887" t="str">
        <f>IF('Raw Data - Crowdfunding'!H880="successful","successful","")</f>
        <v/>
      </c>
      <c r="B887" s="31" t="str">
        <f>IF(A887="","",'Raw Data - Crowdfunding'!I880)</f>
        <v/>
      </c>
      <c r="D887" t="str">
        <f>IF('Raw Data - Crowdfunding'!$H880="failed","failed","")</f>
        <v>failed</v>
      </c>
      <c r="E887" s="31">
        <f>IF(D887="","",'Raw Data - Crowdfunding'!$I880)</f>
        <v>12</v>
      </c>
    </row>
    <row r="888" spans="1:5" x14ac:dyDescent="0.2">
      <c r="A888" t="str">
        <f>IF('Raw Data - Crowdfunding'!H881="successful","successful","")</f>
        <v>successful</v>
      </c>
      <c r="B888" s="31">
        <f>IF(A888="","",'Raw Data - Crowdfunding'!I881)</f>
        <v>53</v>
      </c>
      <c r="D888" t="str">
        <f>IF('Raw Data - Crowdfunding'!$H881="failed","failed","")</f>
        <v/>
      </c>
      <c r="E888" s="31" t="str">
        <f>IF(D888="","",'Raw Data - Crowdfunding'!$I881)</f>
        <v/>
      </c>
    </row>
    <row r="889" spans="1:5" x14ac:dyDescent="0.2">
      <c r="A889" t="str">
        <f>IF('Raw Data - Crowdfunding'!H882="successful","successful","")</f>
        <v>successful</v>
      </c>
      <c r="B889" s="31">
        <f>IF(A889="","",'Raw Data - Crowdfunding'!I882)</f>
        <v>2414</v>
      </c>
      <c r="D889" t="str">
        <f>IF('Raw Data - Crowdfunding'!$H882="failed","failed","")</f>
        <v/>
      </c>
      <c r="E889" s="31" t="str">
        <f>IF(D889="","",'Raw Data - Crowdfunding'!$I882)</f>
        <v/>
      </c>
    </row>
    <row r="890" spans="1:5" x14ac:dyDescent="0.2">
      <c r="A890" t="str">
        <f>IF('Raw Data - Crowdfunding'!H883="successful","successful","")</f>
        <v/>
      </c>
      <c r="B890" s="31" t="str">
        <f>IF(A890="","",'Raw Data - Crowdfunding'!I883)</f>
        <v/>
      </c>
      <c r="D890" t="str">
        <f>IF('Raw Data - Crowdfunding'!$H883="failed","failed","")</f>
        <v>failed</v>
      </c>
      <c r="E890" s="31">
        <f>IF(D890="","",'Raw Data - Crowdfunding'!$I883)</f>
        <v>452</v>
      </c>
    </row>
    <row r="891" spans="1:5" x14ac:dyDescent="0.2">
      <c r="A891" t="str">
        <f>IF('Raw Data - Crowdfunding'!H884="successful","successful","")</f>
        <v>successful</v>
      </c>
      <c r="B891" s="31">
        <f>IF(A891="","",'Raw Data - Crowdfunding'!I884)</f>
        <v>80</v>
      </c>
      <c r="D891" t="str">
        <f>IF('Raw Data - Crowdfunding'!$H884="failed","failed","")</f>
        <v/>
      </c>
      <c r="E891" s="31" t="str">
        <f>IF(D891="","",'Raw Data - Crowdfunding'!$I884)</f>
        <v/>
      </c>
    </row>
    <row r="892" spans="1:5" x14ac:dyDescent="0.2">
      <c r="A892" t="str">
        <f>IF('Raw Data - Crowdfunding'!H885="successful","successful","")</f>
        <v>successful</v>
      </c>
      <c r="B892" s="31">
        <f>IF(A892="","",'Raw Data - Crowdfunding'!I885)</f>
        <v>193</v>
      </c>
      <c r="D892" t="str">
        <f>IF('Raw Data - Crowdfunding'!$H885="failed","failed","")</f>
        <v/>
      </c>
      <c r="E892" s="31" t="str">
        <f>IF(D892="","",'Raw Data - Crowdfunding'!$I885)</f>
        <v/>
      </c>
    </row>
    <row r="893" spans="1:5" x14ac:dyDescent="0.2">
      <c r="A893" t="str">
        <f>IF('Raw Data - Crowdfunding'!H886="successful","successful","")</f>
        <v/>
      </c>
      <c r="B893" s="31" t="str">
        <f>IF(A893="","",'Raw Data - Crowdfunding'!I886)</f>
        <v/>
      </c>
      <c r="D893" t="str">
        <f>IF('Raw Data - Crowdfunding'!$H886="failed","failed","")</f>
        <v>failed</v>
      </c>
      <c r="E893" s="31">
        <f>IF(D893="","",'Raw Data - Crowdfunding'!$I886)</f>
        <v>1886</v>
      </c>
    </row>
    <row r="894" spans="1:5" x14ac:dyDescent="0.2">
      <c r="A894" t="str">
        <f>IF('Raw Data - Crowdfunding'!H887="successful","successful","")</f>
        <v>successful</v>
      </c>
      <c r="B894" s="31">
        <f>IF(A894="","",'Raw Data - Crowdfunding'!I887)</f>
        <v>52</v>
      </c>
      <c r="D894" t="str">
        <f>IF('Raw Data - Crowdfunding'!$H887="failed","failed","")</f>
        <v/>
      </c>
      <c r="E894" s="31" t="str">
        <f>IF(D894="","",'Raw Data - Crowdfunding'!$I887)</f>
        <v/>
      </c>
    </row>
    <row r="895" spans="1:5" x14ac:dyDescent="0.2">
      <c r="A895" t="str">
        <f>IF('Raw Data - Crowdfunding'!H888="successful","successful","")</f>
        <v/>
      </c>
      <c r="B895" s="31" t="str">
        <f>IF(A895="","",'Raw Data - Crowdfunding'!I888)</f>
        <v/>
      </c>
      <c r="D895" t="str">
        <f>IF('Raw Data - Crowdfunding'!$H888="failed","failed","")</f>
        <v>failed</v>
      </c>
      <c r="E895" s="31">
        <f>IF(D895="","",'Raw Data - Crowdfunding'!$I888)</f>
        <v>1825</v>
      </c>
    </row>
    <row r="896" spans="1:5" x14ac:dyDescent="0.2">
      <c r="A896" t="str">
        <f>IF('Raw Data - Crowdfunding'!H889="successful","successful","")</f>
        <v/>
      </c>
      <c r="B896" s="31" t="str">
        <f>IF(A896="","",'Raw Data - Crowdfunding'!I889)</f>
        <v/>
      </c>
      <c r="D896" t="str">
        <f>IF('Raw Data - Crowdfunding'!$H889="failed","failed","")</f>
        <v>failed</v>
      </c>
      <c r="E896" s="31">
        <f>IF(D896="","",'Raw Data - Crowdfunding'!$I889)</f>
        <v>31</v>
      </c>
    </row>
    <row r="897" spans="1:5" x14ac:dyDescent="0.2">
      <c r="A897" t="str">
        <f>IF('Raw Data - Crowdfunding'!H890="successful","successful","")</f>
        <v>successful</v>
      </c>
      <c r="B897" s="31">
        <f>IF(A897="","",'Raw Data - Crowdfunding'!I890)</f>
        <v>290</v>
      </c>
      <c r="D897" t="str">
        <f>IF('Raw Data - Crowdfunding'!$H890="failed","failed","")</f>
        <v/>
      </c>
      <c r="E897" s="31" t="str">
        <f>IF(D897="","",'Raw Data - Crowdfunding'!$I890)</f>
        <v/>
      </c>
    </row>
    <row r="898" spans="1:5" x14ac:dyDescent="0.2">
      <c r="A898" t="str">
        <f>IF('Raw Data - Crowdfunding'!H891="successful","successful","")</f>
        <v>successful</v>
      </c>
      <c r="B898" s="31">
        <f>IF(A898="","",'Raw Data - Crowdfunding'!I891)</f>
        <v>122</v>
      </c>
      <c r="D898" t="str">
        <f>IF('Raw Data - Crowdfunding'!$H891="failed","failed","")</f>
        <v/>
      </c>
      <c r="E898" s="31" t="str">
        <f>IF(D898="","",'Raw Data - Crowdfunding'!$I891)</f>
        <v/>
      </c>
    </row>
    <row r="899" spans="1:5" x14ac:dyDescent="0.2">
      <c r="A899" t="str">
        <f>IF('Raw Data - Crowdfunding'!H892="successful","successful","")</f>
        <v>successful</v>
      </c>
      <c r="B899" s="31">
        <f>IF(A899="","",'Raw Data - Crowdfunding'!I892)</f>
        <v>1470</v>
      </c>
      <c r="D899" t="str">
        <f>IF('Raw Data - Crowdfunding'!$H892="failed","failed","")</f>
        <v/>
      </c>
      <c r="E899" s="31" t="str">
        <f>IF(D899="","",'Raw Data - Crowdfunding'!$I892)</f>
        <v/>
      </c>
    </row>
    <row r="900" spans="1:5" x14ac:dyDescent="0.2">
      <c r="A900" t="str">
        <f>IF('Raw Data - Crowdfunding'!H893="successful","successful","")</f>
        <v>successful</v>
      </c>
      <c r="B900" s="31">
        <f>IF(A900="","",'Raw Data - Crowdfunding'!I893)</f>
        <v>165</v>
      </c>
      <c r="D900" t="str">
        <f>IF('Raw Data - Crowdfunding'!$H893="failed","failed","")</f>
        <v/>
      </c>
      <c r="E900" s="31" t="str">
        <f>IF(D900="","",'Raw Data - Crowdfunding'!$I893)</f>
        <v/>
      </c>
    </row>
    <row r="901" spans="1:5" x14ac:dyDescent="0.2">
      <c r="A901" t="str">
        <f>IF('Raw Data - Crowdfunding'!H894="successful","successful","")</f>
        <v>successful</v>
      </c>
      <c r="B901" s="31">
        <f>IF(A901="","",'Raw Data - Crowdfunding'!I894)</f>
        <v>182</v>
      </c>
      <c r="D901" t="str">
        <f>IF('Raw Data - Crowdfunding'!$H894="failed","failed","")</f>
        <v/>
      </c>
      <c r="E901" s="31" t="str">
        <f>IF(D901="","",'Raw Data - Crowdfunding'!$I894)</f>
        <v/>
      </c>
    </row>
    <row r="902" spans="1:5" x14ac:dyDescent="0.2">
      <c r="A902" t="str">
        <f>IF('Raw Data - Crowdfunding'!H895="successful","successful","")</f>
        <v>successful</v>
      </c>
      <c r="B902" s="31">
        <f>IF(A902="","",'Raw Data - Crowdfunding'!I895)</f>
        <v>199</v>
      </c>
      <c r="D902" t="str">
        <f>IF('Raw Data - Crowdfunding'!$H895="failed","failed","")</f>
        <v/>
      </c>
      <c r="E902" s="31" t="str">
        <f>IF(D902="","",'Raw Data - Crowdfunding'!$I895)</f>
        <v/>
      </c>
    </row>
    <row r="903" spans="1:5" x14ac:dyDescent="0.2">
      <c r="A903" t="str">
        <f>IF('Raw Data - Crowdfunding'!H896="successful","successful","")</f>
        <v>successful</v>
      </c>
      <c r="B903" s="31">
        <f>IF(A903="","",'Raw Data - Crowdfunding'!I896)</f>
        <v>56</v>
      </c>
      <c r="D903" t="str">
        <f>IF('Raw Data - Crowdfunding'!$H896="failed","failed","")</f>
        <v/>
      </c>
      <c r="E903" s="31" t="str">
        <f>IF(D903="","",'Raw Data - Crowdfunding'!$I896)</f>
        <v/>
      </c>
    </row>
    <row r="904" spans="1:5" x14ac:dyDescent="0.2">
      <c r="A904" t="str">
        <f>IF('Raw Data - Crowdfunding'!H897="successful","successful","")</f>
        <v/>
      </c>
      <c r="B904" s="31" t="str">
        <f>IF(A904="","",'Raw Data - Crowdfunding'!I897)</f>
        <v/>
      </c>
      <c r="D904" t="str">
        <f>IF('Raw Data - Crowdfunding'!$H897="failed","failed","")</f>
        <v>failed</v>
      </c>
      <c r="E904" s="31">
        <f>IF(D904="","",'Raw Data - Crowdfunding'!$I897)</f>
        <v>107</v>
      </c>
    </row>
    <row r="905" spans="1:5" x14ac:dyDescent="0.2">
      <c r="A905" t="str">
        <f>IF('Raw Data - Crowdfunding'!H898="successful","successful","")</f>
        <v>successful</v>
      </c>
      <c r="B905" s="31">
        <f>IF(A905="","",'Raw Data - Crowdfunding'!I898)</f>
        <v>1460</v>
      </c>
      <c r="D905" t="str">
        <f>IF('Raw Data - Crowdfunding'!$H898="failed","failed","")</f>
        <v/>
      </c>
      <c r="E905" s="31" t="str">
        <f>IF(D905="","",'Raw Data - Crowdfunding'!$I898)</f>
        <v/>
      </c>
    </row>
    <row r="906" spans="1:5" x14ac:dyDescent="0.2">
      <c r="A906" t="str">
        <f>IF('Raw Data - Crowdfunding'!H899="successful","successful","")</f>
        <v/>
      </c>
      <c r="B906" s="31" t="str">
        <f>IF(A906="","",'Raw Data - Crowdfunding'!I899)</f>
        <v/>
      </c>
      <c r="D906" t="str">
        <f>IF('Raw Data - Crowdfunding'!$H899="failed","failed","")</f>
        <v>failed</v>
      </c>
      <c r="E906" s="31">
        <f>IF(D906="","",'Raw Data - Crowdfunding'!$I899)</f>
        <v>27</v>
      </c>
    </row>
    <row r="907" spans="1:5" x14ac:dyDescent="0.2">
      <c r="A907" t="str">
        <f>IF('Raw Data - Crowdfunding'!H900="successful","successful","")</f>
        <v/>
      </c>
      <c r="B907" s="31" t="str">
        <f>IF(A907="","",'Raw Data - Crowdfunding'!I900)</f>
        <v/>
      </c>
      <c r="D907" t="str">
        <f>IF('Raw Data - Crowdfunding'!$H900="failed","failed","")</f>
        <v>failed</v>
      </c>
      <c r="E907" s="31">
        <f>IF(D907="","",'Raw Data - Crowdfunding'!$I900)</f>
        <v>1221</v>
      </c>
    </row>
    <row r="908" spans="1:5" x14ac:dyDescent="0.2">
      <c r="A908" t="str">
        <f>IF('Raw Data - Crowdfunding'!H901="successful","successful","")</f>
        <v>successful</v>
      </c>
      <c r="B908" s="31">
        <f>IF(A908="","",'Raw Data - Crowdfunding'!I901)</f>
        <v>123</v>
      </c>
      <c r="D908" t="str">
        <f>IF('Raw Data - Crowdfunding'!$H901="failed","failed","")</f>
        <v/>
      </c>
      <c r="E908" s="31" t="str">
        <f>IF(D908="","",'Raw Data - Crowdfunding'!$I901)</f>
        <v/>
      </c>
    </row>
    <row r="909" spans="1:5" x14ac:dyDescent="0.2">
      <c r="A909" t="str">
        <f>IF('Raw Data - Crowdfunding'!H902="successful","successful","")</f>
        <v/>
      </c>
      <c r="B909" s="31" t="str">
        <f>IF(A909="","",'Raw Data - Crowdfunding'!I902)</f>
        <v/>
      </c>
      <c r="D909" t="str">
        <f>IF('Raw Data - Crowdfunding'!$H902="failed","failed","")</f>
        <v>failed</v>
      </c>
      <c r="E909" s="31">
        <f>IF(D909="","",'Raw Data - Crowdfunding'!$I902)</f>
        <v>1</v>
      </c>
    </row>
    <row r="910" spans="1:5" x14ac:dyDescent="0.2">
      <c r="A910" t="str">
        <f>IF('Raw Data - Crowdfunding'!H903="successful","successful","")</f>
        <v>successful</v>
      </c>
      <c r="B910" s="31">
        <f>IF(A910="","",'Raw Data - Crowdfunding'!I903)</f>
        <v>159</v>
      </c>
      <c r="D910" t="str">
        <f>IF('Raw Data - Crowdfunding'!$H903="failed","failed","")</f>
        <v/>
      </c>
      <c r="E910" s="31" t="str">
        <f>IF(D910="","",'Raw Data - Crowdfunding'!$I903)</f>
        <v/>
      </c>
    </row>
    <row r="911" spans="1:5" x14ac:dyDescent="0.2">
      <c r="A911" t="str">
        <f>IF('Raw Data - Crowdfunding'!H904="successful","successful","")</f>
        <v>successful</v>
      </c>
      <c r="B911" s="31">
        <f>IF(A911="","",'Raw Data - Crowdfunding'!I904)</f>
        <v>110</v>
      </c>
      <c r="D911" t="str">
        <f>IF('Raw Data - Crowdfunding'!$H904="failed","failed","")</f>
        <v/>
      </c>
      <c r="E911" s="31" t="str">
        <f>IF(D911="","",'Raw Data - Crowdfunding'!$I904)</f>
        <v/>
      </c>
    </row>
    <row r="912" spans="1:5" x14ac:dyDescent="0.2">
      <c r="A912" t="str">
        <f>IF('Raw Data - Crowdfunding'!H905="successful","successful","")</f>
        <v/>
      </c>
      <c r="B912" s="31" t="str">
        <f>IF(A912="","",'Raw Data - Crowdfunding'!I905)</f>
        <v/>
      </c>
      <c r="D912" t="str">
        <f>IF('Raw Data - Crowdfunding'!$H905="failed","failed","")</f>
        <v/>
      </c>
      <c r="E912" s="31" t="str">
        <f>IF(D912="","",'Raw Data - Crowdfunding'!$I905)</f>
        <v/>
      </c>
    </row>
    <row r="913" spans="1:5" x14ac:dyDescent="0.2">
      <c r="A913" t="str">
        <f>IF('Raw Data - Crowdfunding'!H906="successful","successful","")</f>
        <v/>
      </c>
      <c r="B913" s="31" t="str">
        <f>IF(A913="","",'Raw Data - Crowdfunding'!I906)</f>
        <v/>
      </c>
      <c r="D913" t="str">
        <f>IF('Raw Data - Crowdfunding'!$H906="failed","failed","")</f>
        <v>failed</v>
      </c>
      <c r="E913" s="31">
        <f>IF(D913="","",'Raw Data - Crowdfunding'!$I906)</f>
        <v>16</v>
      </c>
    </row>
    <row r="914" spans="1:5" x14ac:dyDescent="0.2">
      <c r="A914" t="str">
        <f>IF('Raw Data - Crowdfunding'!H907="successful","successful","")</f>
        <v>successful</v>
      </c>
      <c r="B914" s="31">
        <f>IF(A914="","",'Raw Data - Crowdfunding'!I907)</f>
        <v>236</v>
      </c>
      <c r="D914" t="str">
        <f>IF('Raw Data - Crowdfunding'!$H907="failed","failed","")</f>
        <v/>
      </c>
      <c r="E914" s="31" t="str">
        <f>IF(D914="","",'Raw Data - Crowdfunding'!$I907)</f>
        <v/>
      </c>
    </row>
    <row r="915" spans="1:5" x14ac:dyDescent="0.2">
      <c r="A915" t="str">
        <f>IF('Raw Data - Crowdfunding'!H908="successful","successful","")</f>
        <v>successful</v>
      </c>
      <c r="B915" s="31">
        <f>IF(A915="","",'Raw Data - Crowdfunding'!I908)</f>
        <v>191</v>
      </c>
      <c r="D915" t="str">
        <f>IF('Raw Data - Crowdfunding'!$H908="failed","failed","")</f>
        <v/>
      </c>
      <c r="E915" s="31" t="str">
        <f>IF(D915="","",'Raw Data - Crowdfunding'!$I908)</f>
        <v/>
      </c>
    </row>
    <row r="916" spans="1:5" x14ac:dyDescent="0.2">
      <c r="A916" t="str">
        <f>IF('Raw Data - Crowdfunding'!H909="successful","successful","")</f>
        <v/>
      </c>
      <c r="B916" s="31" t="str">
        <f>IF(A916="","",'Raw Data - Crowdfunding'!I909)</f>
        <v/>
      </c>
      <c r="D916" t="str">
        <f>IF('Raw Data - Crowdfunding'!$H909="failed","failed","")</f>
        <v>failed</v>
      </c>
      <c r="E916" s="31">
        <f>IF(D916="","",'Raw Data - Crowdfunding'!$I909)</f>
        <v>41</v>
      </c>
    </row>
    <row r="917" spans="1:5" x14ac:dyDescent="0.2">
      <c r="A917" t="str">
        <f>IF('Raw Data - Crowdfunding'!H910="successful","successful","")</f>
        <v>successful</v>
      </c>
      <c r="B917" s="31">
        <f>IF(A917="","",'Raw Data - Crowdfunding'!I910)</f>
        <v>3934</v>
      </c>
      <c r="D917" t="str">
        <f>IF('Raw Data - Crowdfunding'!$H910="failed","failed","")</f>
        <v/>
      </c>
      <c r="E917" s="31" t="str">
        <f>IF(D917="","",'Raw Data - Crowdfunding'!$I910)</f>
        <v/>
      </c>
    </row>
    <row r="918" spans="1:5" x14ac:dyDescent="0.2">
      <c r="A918" t="str">
        <f>IF('Raw Data - Crowdfunding'!H911="successful","successful","")</f>
        <v>successful</v>
      </c>
      <c r="B918" s="31">
        <f>IF(A918="","",'Raw Data - Crowdfunding'!I911)</f>
        <v>80</v>
      </c>
      <c r="D918" t="str">
        <f>IF('Raw Data - Crowdfunding'!$H911="failed","failed","")</f>
        <v/>
      </c>
      <c r="E918" s="31" t="str">
        <f>IF(D918="","",'Raw Data - Crowdfunding'!$I911)</f>
        <v/>
      </c>
    </row>
    <row r="919" spans="1:5" x14ac:dyDescent="0.2">
      <c r="A919" t="str">
        <f>IF('Raw Data - Crowdfunding'!H912="successful","successful","")</f>
        <v/>
      </c>
      <c r="B919" s="31" t="str">
        <f>IF(A919="","",'Raw Data - Crowdfunding'!I912)</f>
        <v/>
      </c>
      <c r="D919" t="str">
        <f>IF('Raw Data - Crowdfunding'!$H912="failed","failed","")</f>
        <v/>
      </c>
      <c r="E919" s="31" t="str">
        <f>IF(D919="","",'Raw Data - Crowdfunding'!$I912)</f>
        <v/>
      </c>
    </row>
    <row r="920" spans="1:5" x14ac:dyDescent="0.2">
      <c r="A920" t="str">
        <f>IF('Raw Data - Crowdfunding'!H913="successful","successful","")</f>
        <v>successful</v>
      </c>
      <c r="B920" s="31">
        <f>IF(A920="","",'Raw Data - Crowdfunding'!I913)</f>
        <v>462</v>
      </c>
      <c r="D920" t="str">
        <f>IF('Raw Data - Crowdfunding'!$H913="failed","failed","")</f>
        <v/>
      </c>
      <c r="E920" s="31" t="str">
        <f>IF(D920="","",'Raw Data - Crowdfunding'!$I913)</f>
        <v/>
      </c>
    </row>
    <row r="921" spans="1:5" x14ac:dyDescent="0.2">
      <c r="A921" t="str">
        <f>IF('Raw Data - Crowdfunding'!H914="successful","successful","")</f>
        <v>successful</v>
      </c>
      <c r="B921" s="31">
        <f>IF(A921="","",'Raw Data - Crowdfunding'!I914)</f>
        <v>179</v>
      </c>
      <c r="D921" t="str">
        <f>IF('Raw Data - Crowdfunding'!$H914="failed","failed","")</f>
        <v/>
      </c>
      <c r="E921" s="31" t="str">
        <f>IF(D921="","",'Raw Data - Crowdfunding'!$I914)</f>
        <v/>
      </c>
    </row>
    <row r="922" spans="1:5" x14ac:dyDescent="0.2">
      <c r="A922" t="str">
        <f>IF('Raw Data - Crowdfunding'!H915="successful","successful","")</f>
        <v/>
      </c>
      <c r="B922" s="31" t="str">
        <f>IF(A922="","",'Raw Data - Crowdfunding'!I915)</f>
        <v/>
      </c>
      <c r="D922" t="str">
        <f>IF('Raw Data - Crowdfunding'!$H915="failed","failed","")</f>
        <v>failed</v>
      </c>
      <c r="E922" s="31">
        <f>IF(D922="","",'Raw Data - Crowdfunding'!$I915)</f>
        <v>523</v>
      </c>
    </row>
    <row r="923" spans="1:5" x14ac:dyDescent="0.2">
      <c r="A923" t="str">
        <f>IF('Raw Data - Crowdfunding'!H916="successful","successful","")</f>
        <v/>
      </c>
      <c r="B923" s="31" t="str">
        <f>IF(A923="","",'Raw Data - Crowdfunding'!I916)</f>
        <v/>
      </c>
      <c r="D923" t="str">
        <f>IF('Raw Data - Crowdfunding'!$H916="failed","failed","")</f>
        <v>failed</v>
      </c>
      <c r="E923" s="31">
        <f>IF(D923="","",'Raw Data - Crowdfunding'!$I916)</f>
        <v>141</v>
      </c>
    </row>
    <row r="924" spans="1:5" x14ac:dyDescent="0.2">
      <c r="A924" t="str">
        <f>IF('Raw Data - Crowdfunding'!H917="successful","successful","")</f>
        <v>successful</v>
      </c>
      <c r="B924" s="31">
        <f>IF(A924="","",'Raw Data - Crowdfunding'!I917)</f>
        <v>1866</v>
      </c>
      <c r="D924" t="str">
        <f>IF('Raw Data - Crowdfunding'!$H917="failed","failed","")</f>
        <v/>
      </c>
      <c r="E924" s="31" t="str">
        <f>IF(D924="","",'Raw Data - Crowdfunding'!$I917)</f>
        <v/>
      </c>
    </row>
    <row r="925" spans="1:5" x14ac:dyDescent="0.2">
      <c r="A925" t="str">
        <f>IF('Raw Data - Crowdfunding'!H918="successful","successful","")</f>
        <v/>
      </c>
      <c r="B925" s="31" t="str">
        <f>IF(A925="","",'Raw Data - Crowdfunding'!I918)</f>
        <v/>
      </c>
      <c r="D925" t="str">
        <f>IF('Raw Data - Crowdfunding'!$H918="failed","failed","")</f>
        <v>failed</v>
      </c>
      <c r="E925" s="31">
        <f>IF(D925="","",'Raw Data - Crowdfunding'!$I918)</f>
        <v>52</v>
      </c>
    </row>
    <row r="926" spans="1:5" x14ac:dyDescent="0.2">
      <c r="A926" t="str">
        <f>IF('Raw Data - Crowdfunding'!H919="successful","successful","")</f>
        <v/>
      </c>
      <c r="B926" s="31" t="str">
        <f>IF(A926="","",'Raw Data - Crowdfunding'!I919)</f>
        <v/>
      </c>
      <c r="D926" t="str">
        <f>IF('Raw Data - Crowdfunding'!$H919="failed","failed","")</f>
        <v/>
      </c>
      <c r="E926" s="31" t="str">
        <f>IF(D926="","",'Raw Data - Crowdfunding'!$I919)</f>
        <v/>
      </c>
    </row>
    <row r="927" spans="1:5" x14ac:dyDescent="0.2">
      <c r="A927" t="str">
        <f>IF('Raw Data - Crowdfunding'!H920="successful","successful","")</f>
        <v>successful</v>
      </c>
      <c r="B927" s="31">
        <f>IF(A927="","",'Raw Data - Crowdfunding'!I920)</f>
        <v>156</v>
      </c>
      <c r="D927" t="str">
        <f>IF('Raw Data - Crowdfunding'!$H920="failed","failed","")</f>
        <v/>
      </c>
      <c r="E927" s="31" t="str">
        <f>IF(D927="","",'Raw Data - Crowdfunding'!$I920)</f>
        <v/>
      </c>
    </row>
    <row r="928" spans="1:5" x14ac:dyDescent="0.2">
      <c r="A928" t="str">
        <f>IF('Raw Data - Crowdfunding'!H921="successful","successful","")</f>
        <v/>
      </c>
      <c r="B928" s="31" t="str">
        <f>IF(A928="","",'Raw Data - Crowdfunding'!I921)</f>
        <v/>
      </c>
      <c r="D928" t="str">
        <f>IF('Raw Data - Crowdfunding'!$H921="failed","failed","")</f>
        <v>failed</v>
      </c>
      <c r="E928" s="31">
        <f>IF(D928="","",'Raw Data - Crowdfunding'!$I921)</f>
        <v>225</v>
      </c>
    </row>
    <row r="929" spans="1:5" x14ac:dyDescent="0.2">
      <c r="A929" t="str">
        <f>IF('Raw Data - Crowdfunding'!H922="successful","successful","")</f>
        <v>successful</v>
      </c>
      <c r="B929" s="31">
        <f>IF(A929="","",'Raw Data - Crowdfunding'!I922)</f>
        <v>255</v>
      </c>
      <c r="D929" t="str">
        <f>IF('Raw Data - Crowdfunding'!$H922="failed","failed","")</f>
        <v/>
      </c>
      <c r="E929" s="31" t="str">
        <f>IF(D929="","",'Raw Data - Crowdfunding'!$I922)</f>
        <v/>
      </c>
    </row>
    <row r="930" spans="1:5" x14ac:dyDescent="0.2">
      <c r="A930" t="str">
        <f>IF('Raw Data - Crowdfunding'!H923="successful","successful","")</f>
        <v/>
      </c>
      <c r="B930" s="31" t="str">
        <f>IF(A930="","",'Raw Data - Crowdfunding'!I923)</f>
        <v/>
      </c>
      <c r="D930" t="str">
        <f>IF('Raw Data - Crowdfunding'!$H923="failed","failed","")</f>
        <v>failed</v>
      </c>
      <c r="E930" s="31">
        <f>IF(D930="","",'Raw Data - Crowdfunding'!$I923)</f>
        <v>38</v>
      </c>
    </row>
    <row r="931" spans="1:5" x14ac:dyDescent="0.2">
      <c r="A931" t="str">
        <f>IF('Raw Data - Crowdfunding'!H924="successful","successful","")</f>
        <v>successful</v>
      </c>
      <c r="B931" s="31">
        <f>IF(A931="","",'Raw Data - Crowdfunding'!I924)</f>
        <v>2261</v>
      </c>
      <c r="D931" t="str">
        <f>IF('Raw Data - Crowdfunding'!$H924="failed","failed","")</f>
        <v/>
      </c>
      <c r="E931" s="31" t="str">
        <f>IF(D931="","",'Raw Data - Crowdfunding'!$I924)</f>
        <v/>
      </c>
    </row>
    <row r="932" spans="1:5" x14ac:dyDescent="0.2">
      <c r="A932" t="str">
        <f>IF('Raw Data - Crowdfunding'!H925="successful","successful","")</f>
        <v>successful</v>
      </c>
      <c r="B932" s="31">
        <f>IF(A932="","",'Raw Data - Crowdfunding'!I925)</f>
        <v>40</v>
      </c>
      <c r="D932" t="str">
        <f>IF('Raw Data - Crowdfunding'!$H925="failed","failed","")</f>
        <v/>
      </c>
      <c r="E932" s="31" t="str">
        <f>IF(D932="","",'Raw Data - Crowdfunding'!$I925)</f>
        <v/>
      </c>
    </row>
    <row r="933" spans="1:5" x14ac:dyDescent="0.2">
      <c r="A933" t="str">
        <f>IF('Raw Data - Crowdfunding'!H926="successful","successful","")</f>
        <v>successful</v>
      </c>
      <c r="B933" s="31">
        <f>IF(A933="","",'Raw Data - Crowdfunding'!I926)</f>
        <v>2289</v>
      </c>
      <c r="D933" t="str">
        <f>IF('Raw Data - Crowdfunding'!$H926="failed","failed","")</f>
        <v/>
      </c>
      <c r="E933" s="31" t="str">
        <f>IF(D933="","",'Raw Data - Crowdfunding'!$I926)</f>
        <v/>
      </c>
    </row>
    <row r="934" spans="1:5" x14ac:dyDescent="0.2">
      <c r="A934" t="str">
        <f>IF('Raw Data - Crowdfunding'!H927="successful","successful","")</f>
        <v>successful</v>
      </c>
      <c r="B934" s="31">
        <f>IF(A934="","",'Raw Data - Crowdfunding'!I927)</f>
        <v>65</v>
      </c>
      <c r="D934" t="str">
        <f>IF('Raw Data - Crowdfunding'!$H927="failed","failed","")</f>
        <v/>
      </c>
      <c r="E934" s="31" t="str">
        <f>IF(D934="","",'Raw Data - Crowdfunding'!$I927)</f>
        <v/>
      </c>
    </row>
    <row r="935" spans="1:5" x14ac:dyDescent="0.2">
      <c r="A935" t="str">
        <f>IF('Raw Data - Crowdfunding'!H928="successful","successful","")</f>
        <v/>
      </c>
      <c r="B935" s="31" t="str">
        <f>IF(A935="","",'Raw Data - Crowdfunding'!I928)</f>
        <v/>
      </c>
      <c r="D935" t="str">
        <f>IF('Raw Data - Crowdfunding'!$H928="failed","failed","")</f>
        <v>failed</v>
      </c>
      <c r="E935" s="31">
        <f>IF(D935="","",'Raw Data - Crowdfunding'!$I928)</f>
        <v>15</v>
      </c>
    </row>
    <row r="936" spans="1:5" x14ac:dyDescent="0.2">
      <c r="A936" t="str">
        <f>IF('Raw Data - Crowdfunding'!H929="successful","successful","")</f>
        <v/>
      </c>
      <c r="B936" s="31" t="str">
        <f>IF(A936="","",'Raw Data - Crowdfunding'!I929)</f>
        <v/>
      </c>
      <c r="D936" t="str">
        <f>IF('Raw Data - Crowdfunding'!$H929="failed","failed","")</f>
        <v>failed</v>
      </c>
      <c r="E936" s="31">
        <f>IF(D936="","",'Raw Data - Crowdfunding'!$I929)</f>
        <v>37</v>
      </c>
    </row>
    <row r="937" spans="1:5" x14ac:dyDescent="0.2">
      <c r="A937" t="str">
        <f>IF('Raw Data - Crowdfunding'!H930="successful","successful","")</f>
        <v>successful</v>
      </c>
      <c r="B937" s="31">
        <f>IF(A937="","",'Raw Data - Crowdfunding'!I930)</f>
        <v>3777</v>
      </c>
      <c r="D937" t="str">
        <f>IF('Raw Data - Crowdfunding'!$H930="failed","failed","")</f>
        <v/>
      </c>
      <c r="E937" s="31" t="str">
        <f>IF(D937="","",'Raw Data - Crowdfunding'!$I930)</f>
        <v/>
      </c>
    </row>
    <row r="938" spans="1:5" x14ac:dyDescent="0.2">
      <c r="A938" t="str">
        <f>IF('Raw Data - Crowdfunding'!H931="successful","successful","")</f>
        <v>successful</v>
      </c>
      <c r="B938" s="31">
        <f>IF(A938="","",'Raw Data - Crowdfunding'!I931)</f>
        <v>184</v>
      </c>
      <c r="D938" t="str">
        <f>IF('Raw Data - Crowdfunding'!$H931="failed","failed","")</f>
        <v/>
      </c>
      <c r="E938" s="31" t="str">
        <f>IF(D938="","",'Raw Data - Crowdfunding'!$I931)</f>
        <v/>
      </c>
    </row>
    <row r="939" spans="1:5" x14ac:dyDescent="0.2">
      <c r="A939" t="str">
        <f>IF('Raw Data - Crowdfunding'!H932="successful","successful","")</f>
        <v>successful</v>
      </c>
      <c r="B939" s="31">
        <f>IF(A939="","",'Raw Data - Crowdfunding'!I932)</f>
        <v>85</v>
      </c>
      <c r="D939" t="str">
        <f>IF('Raw Data - Crowdfunding'!$H932="failed","failed","")</f>
        <v/>
      </c>
      <c r="E939" s="31" t="str">
        <f>IF(D939="","",'Raw Data - Crowdfunding'!$I932)</f>
        <v/>
      </c>
    </row>
    <row r="940" spans="1:5" x14ac:dyDescent="0.2">
      <c r="A940" t="str">
        <f>IF('Raw Data - Crowdfunding'!H933="successful","successful","")</f>
        <v/>
      </c>
      <c r="B940" s="31" t="str">
        <f>IF(A940="","",'Raw Data - Crowdfunding'!I933)</f>
        <v/>
      </c>
      <c r="D940" t="str">
        <f>IF('Raw Data - Crowdfunding'!$H933="failed","failed","")</f>
        <v>failed</v>
      </c>
      <c r="E940" s="31">
        <f>IF(D940="","",'Raw Data - Crowdfunding'!$I933)</f>
        <v>112</v>
      </c>
    </row>
    <row r="941" spans="1:5" x14ac:dyDescent="0.2">
      <c r="A941" t="str">
        <f>IF('Raw Data - Crowdfunding'!H934="successful","successful","")</f>
        <v>successful</v>
      </c>
      <c r="B941" s="31">
        <f>IF(A941="","",'Raw Data - Crowdfunding'!I934)</f>
        <v>144</v>
      </c>
      <c r="D941" t="str">
        <f>IF('Raw Data - Crowdfunding'!$H934="failed","failed","")</f>
        <v/>
      </c>
      <c r="E941" s="31" t="str">
        <f>IF(D941="","",'Raw Data - Crowdfunding'!$I934)</f>
        <v/>
      </c>
    </row>
    <row r="942" spans="1:5" x14ac:dyDescent="0.2">
      <c r="A942" t="str">
        <f>IF('Raw Data - Crowdfunding'!H935="successful","successful","")</f>
        <v>successful</v>
      </c>
      <c r="B942" s="31">
        <f>IF(A942="","",'Raw Data - Crowdfunding'!I935)</f>
        <v>1902</v>
      </c>
      <c r="D942" t="str">
        <f>IF('Raw Data - Crowdfunding'!$H935="failed","failed","")</f>
        <v/>
      </c>
      <c r="E942" s="31" t="str">
        <f>IF(D942="","",'Raw Data - Crowdfunding'!$I935)</f>
        <v/>
      </c>
    </row>
    <row r="943" spans="1:5" x14ac:dyDescent="0.2">
      <c r="A943" t="str">
        <f>IF('Raw Data - Crowdfunding'!H936="successful","successful","")</f>
        <v>successful</v>
      </c>
      <c r="B943" s="31">
        <f>IF(A943="","",'Raw Data - Crowdfunding'!I936)</f>
        <v>105</v>
      </c>
      <c r="D943" t="str">
        <f>IF('Raw Data - Crowdfunding'!$H936="failed","failed","")</f>
        <v/>
      </c>
      <c r="E943" s="31" t="str">
        <f>IF(D943="","",'Raw Data - Crowdfunding'!$I936)</f>
        <v/>
      </c>
    </row>
    <row r="944" spans="1:5" x14ac:dyDescent="0.2">
      <c r="A944" t="str">
        <f>IF('Raw Data - Crowdfunding'!H937="successful","successful","")</f>
        <v>successful</v>
      </c>
      <c r="B944" s="31">
        <f>IF(A944="","",'Raw Data - Crowdfunding'!I937)</f>
        <v>132</v>
      </c>
      <c r="D944" t="str">
        <f>IF('Raw Data - Crowdfunding'!$H937="failed","failed","")</f>
        <v/>
      </c>
      <c r="E944" s="31" t="str">
        <f>IF(D944="","",'Raw Data - Crowdfunding'!$I937)</f>
        <v/>
      </c>
    </row>
    <row r="945" spans="1:5" x14ac:dyDescent="0.2">
      <c r="A945" t="str">
        <f>IF('Raw Data - Crowdfunding'!H938="successful","successful","")</f>
        <v/>
      </c>
      <c r="B945" s="31" t="str">
        <f>IF(A945="","",'Raw Data - Crowdfunding'!I938)</f>
        <v/>
      </c>
      <c r="D945" t="str">
        <f>IF('Raw Data - Crowdfunding'!$H938="failed","failed","")</f>
        <v>failed</v>
      </c>
      <c r="E945" s="31">
        <f>IF(D945="","",'Raw Data - Crowdfunding'!$I938)</f>
        <v>21</v>
      </c>
    </row>
    <row r="946" spans="1:5" x14ac:dyDescent="0.2">
      <c r="A946" t="str">
        <f>IF('Raw Data - Crowdfunding'!H939="successful","successful","")</f>
        <v/>
      </c>
      <c r="B946" s="31" t="str">
        <f>IF(A946="","",'Raw Data - Crowdfunding'!I939)</f>
        <v/>
      </c>
      <c r="D946" t="str">
        <f>IF('Raw Data - Crowdfunding'!$H939="failed","failed","")</f>
        <v/>
      </c>
      <c r="E946" s="31" t="str">
        <f>IF(D946="","",'Raw Data - Crowdfunding'!$I939)</f>
        <v/>
      </c>
    </row>
    <row r="947" spans="1:5" x14ac:dyDescent="0.2">
      <c r="A947" t="str">
        <f>IF('Raw Data - Crowdfunding'!H940="successful","successful","")</f>
        <v>successful</v>
      </c>
      <c r="B947" s="31">
        <f>IF(A947="","",'Raw Data - Crowdfunding'!I940)</f>
        <v>96</v>
      </c>
      <c r="D947" t="str">
        <f>IF('Raw Data - Crowdfunding'!$H940="failed","failed","")</f>
        <v/>
      </c>
      <c r="E947" s="31" t="str">
        <f>IF(D947="","",'Raw Data - Crowdfunding'!$I940)</f>
        <v/>
      </c>
    </row>
    <row r="948" spans="1:5" x14ac:dyDescent="0.2">
      <c r="A948" t="str">
        <f>IF('Raw Data - Crowdfunding'!H941="successful","successful","")</f>
        <v/>
      </c>
      <c r="B948" s="31" t="str">
        <f>IF(A948="","",'Raw Data - Crowdfunding'!I941)</f>
        <v/>
      </c>
      <c r="D948" t="str">
        <f>IF('Raw Data - Crowdfunding'!$H941="failed","failed","")</f>
        <v>failed</v>
      </c>
      <c r="E948" s="31">
        <f>IF(D948="","",'Raw Data - Crowdfunding'!$I941)</f>
        <v>67</v>
      </c>
    </row>
    <row r="949" spans="1:5" x14ac:dyDescent="0.2">
      <c r="A949" t="str">
        <f>IF('Raw Data - Crowdfunding'!H942="successful","successful","")</f>
        <v/>
      </c>
      <c r="B949" s="31" t="str">
        <f>IF(A949="","",'Raw Data - Crowdfunding'!I942)</f>
        <v/>
      </c>
      <c r="D949" t="str">
        <f>IF('Raw Data - Crowdfunding'!$H942="failed","failed","")</f>
        <v/>
      </c>
      <c r="E949" s="31" t="str">
        <f>IF(D949="","",'Raw Data - Crowdfunding'!$I942)</f>
        <v/>
      </c>
    </row>
    <row r="950" spans="1:5" x14ac:dyDescent="0.2">
      <c r="A950" t="str">
        <f>IF('Raw Data - Crowdfunding'!H943="successful","successful","")</f>
        <v/>
      </c>
      <c r="B950" s="31" t="str">
        <f>IF(A950="","",'Raw Data - Crowdfunding'!I943)</f>
        <v/>
      </c>
      <c r="D950" t="str">
        <f>IF('Raw Data - Crowdfunding'!$H943="failed","failed","")</f>
        <v>failed</v>
      </c>
      <c r="E950" s="31">
        <f>IF(D950="","",'Raw Data - Crowdfunding'!$I943)</f>
        <v>78</v>
      </c>
    </row>
    <row r="951" spans="1:5" x14ac:dyDescent="0.2">
      <c r="A951" t="str">
        <f>IF('Raw Data - Crowdfunding'!H944="successful","successful","")</f>
        <v/>
      </c>
      <c r="B951" s="31" t="str">
        <f>IF(A951="","",'Raw Data - Crowdfunding'!I944)</f>
        <v/>
      </c>
      <c r="D951" t="str">
        <f>IF('Raw Data - Crowdfunding'!$H944="failed","failed","")</f>
        <v>failed</v>
      </c>
      <c r="E951" s="31">
        <f>IF(D951="","",'Raw Data - Crowdfunding'!$I944)</f>
        <v>67</v>
      </c>
    </row>
    <row r="952" spans="1:5" x14ac:dyDescent="0.2">
      <c r="A952" t="str">
        <f>IF('Raw Data - Crowdfunding'!H945="successful","successful","")</f>
        <v>successful</v>
      </c>
      <c r="B952" s="31">
        <f>IF(A952="","",'Raw Data - Crowdfunding'!I945)</f>
        <v>114</v>
      </c>
      <c r="D952" t="str">
        <f>IF('Raw Data - Crowdfunding'!$H945="failed","failed","")</f>
        <v/>
      </c>
      <c r="E952" s="31" t="str">
        <f>IF(D952="","",'Raw Data - Crowdfunding'!$I945)</f>
        <v/>
      </c>
    </row>
    <row r="953" spans="1:5" x14ac:dyDescent="0.2">
      <c r="A953" t="str">
        <f>IF('Raw Data - Crowdfunding'!H946="successful","successful","")</f>
        <v/>
      </c>
      <c r="B953" s="31" t="str">
        <f>IF(A953="","",'Raw Data - Crowdfunding'!I946)</f>
        <v/>
      </c>
      <c r="D953" t="str">
        <f>IF('Raw Data - Crowdfunding'!$H946="failed","failed","")</f>
        <v>failed</v>
      </c>
      <c r="E953" s="31">
        <f>IF(D953="","",'Raw Data - Crowdfunding'!$I946)</f>
        <v>263</v>
      </c>
    </row>
    <row r="954" spans="1:5" x14ac:dyDescent="0.2">
      <c r="A954" t="str">
        <f>IF('Raw Data - Crowdfunding'!H947="successful","successful","")</f>
        <v/>
      </c>
      <c r="B954" s="31" t="str">
        <f>IF(A954="","",'Raw Data - Crowdfunding'!I947)</f>
        <v/>
      </c>
      <c r="D954" t="str">
        <f>IF('Raw Data - Crowdfunding'!$H947="failed","failed","")</f>
        <v>failed</v>
      </c>
      <c r="E954" s="31">
        <f>IF(D954="","",'Raw Data - Crowdfunding'!$I947)</f>
        <v>1691</v>
      </c>
    </row>
    <row r="955" spans="1:5" x14ac:dyDescent="0.2">
      <c r="A955" t="str">
        <f>IF('Raw Data - Crowdfunding'!H948="successful","successful","")</f>
        <v/>
      </c>
      <c r="B955" s="31" t="str">
        <f>IF(A955="","",'Raw Data - Crowdfunding'!I948)</f>
        <v/>
      </c>
      <c r="D955" t="str">
        <f>IF('Raw Data - Crowdfunding'!$H948="failed","failed","")</f>
        <v>failed</v>
      </c>
      <c r="E955" s="31">
        <f>IF(D955="","",'Raw Data - Crowdfunding'!$I948)</f>
        <v>181</v>
      </c>
    </row>
    <row r="956" spans="1:5" x14ac:dyDescent="0.2">
      <c r="A956" t="str">
        <f>IF('Raw Data - Crowdfunding'!H949="successful","successful","")</f>
        <v/>
      </c>
      <c r="B956" s="31" t="str">
        <f>IF(A956="","",'Raw Data - Crowdfunding'!I949)</f>
        <v/>
      </c>
      <c r="D956" t="str">
        <f>IF('Raw Data - Crowdfunding'!$H949="failed","failed","")</f>
        <v>failed</v>
      </c>
      <c r="E956" s="31">
        <f>IF(D956="","",'Raw Data - Crowdfunding'!$I949)</f>
        <v>13</v>
      </c>
    </row>
    <row r="957" spans="1:5" x14ac:dyDescent="0.2">
      <c r="A957" t="str">
        <f>IF('Raw Data - Crowdfunding'!H950="successful","successful","")</f>
        <v/>
      </c>
      <c r="B957" s="31" t="str">
        <f>IF(A957="","",'Raw Data - Crowdfunding'!I950)</f>
        <v/>
      </c>
      <c r="D957" t="str">
        <f>IF('Raw Data - Crowdfunding'!$H950="failed","failed","")</f>
        <v/>
      </c>
      <c r="E957" s="31" t="str">
        <f>IF(D957="","",'Raw Data - Crowdfunding'!$I950)</f>
        <v/>
      </c>
    </row>
    <row r="958" spans="1:5" x14ac:dyDescent="0.2">
      <c r="A958" t="str">
        <f>IF('Raw Data - Crowdfunding'!H951="successful","successful","")</f>
        <v>successful</v>
      </c>
      <c r="B958" s="31">
        <f>IF(A958="","",'Raw Data - Crowdfunding'!I951)</f>
        <v>203</v>
      </c>
      <c r="D958" t="str">
        <f>IF('Raw Data - Crowdfunding'!$H951="failed","failed","")</f>
        <v/>
      </c>
      <c r="E958" s="31" t="str">
        <f>IF(D958="","",'Raw Data - Crowdfunding'!$I951)</f>
        <v/>
      </c>
    </row>
    <row r="959" spans="1:5" x14ac:dyDescent="0.2">
      <c r="A959" t="str">
        <f>IF('Raw Data - Crowdfunding'!H952="successful","successful","")</f>
        <v/>
      </c>
      <c r="B959" s="31" t="str">
        <f>IF(A959="","",'Raw Data - Crowdfunding'!I952)</f>
        <v/>
      </c>
      <c r="D959" t="str">
        <f>IF('Raw Data - Crowdfunding'!$H952="failed","failed","")</f>
        <v>failed</v>
      </c>
      <c r="E959" s="31">
        <f>IF(D959="","",'Raw Data - Crowdfunding'!$I952)</f>
        <v>1</v>
      </c>
    </row>
    <row r="960" spans="1:5" x14ac:dyDescent="0.2">
      <c r="A960" t="str">
        <f>IF('Raw Data - Crowdfunding'!H953="successful","successful","")</f>
        <v>successful</v>
      </c>
      <c r="B960" s="31">
        <f>IF(A960="","",'Raw Data - Crowdfunding'!I953)</f>
        <v>1559</v>
      </c>
      <c r="D960" t="str">
        <f>IF('Raw Data - Crowdfunding'!$H953="failed","failed","")</f>
        <v/>
      </c>
      <c r="E960" s="31" t="str">
        <f>IF(D960="","",'Raw Data - Crowdfunding'!$I953)</f>
        <v/>
      </c>
    </row>
    <row r="961" spans="1:5" x14ac:dyDescent="0.2">
      <c r="A961" t="str">
        <f>IF('Raw Data - Crowdfunding'!H954="successful","successful","")</f>
        <v/>
      </c>
      <c r="B961" s="31" t="str">
        <f>IF(A961="","",'Raw Data - Crowdfunding'!I954)</f>
        <v/>
      </c>
      <c r="D961" t="str">
        <f>IF('Raw Data - Crowdfunding'!$H954="failed","failed","")</f>
        <v/>
      </c>
      <c r="E961" s="31" t="str">
        <f>IF(D961="","",'Raw Data - Crowdfunding'!$I954)</f>
        <v/>
      </c>
    </row>
    <row r="962" spans="1:5" x14ac:dyDescent="0.2">
      <c r="A962" t="str">
        <f>IF('Raw Data - Crowdfunding'!H955="successful","successful","")</f>
        <v/>
      </c>
      <c r="B962" s="31" t="str">
        <f>IF(A962="","",'Raw Data - Crowdfunding'!I955)</f>
        <v/>
      </c>
      <c r="D962" t="str">
        <f>IF('Raw Data - Crowdfunding'!$H955="failed","failed","")</f>
        <v>failed</v>
      </c>
      <c r="E962" s="31">
        <f>IF(D962="","",'Raw Data - Crowdfunding'!$I955)</f>
        <v>21</v>
      </c>
    </row>
    <row r="963" spans="1:5" x14ac:dyDescent="0.2">
      <c r="A963" t="str">
        <f>IF('Raw Data - Crowdfunding'!H956="successful","successful","")</f>
        <v>successful</v>
      </c>
      <c r="B963" s="31">
        <f>IF(A963="","",'Raw Data - Crowdfunding'!I956)</f>
        <v>1548</v>
      </c>
      <c r="D963" t="str">
        <f>IF('Raw Data - Crowdfunding'!$H956="failed","failed","")</f>
        <v/>
      </c>
      <c r="E963" s="31" t="str">
        <f>IF(D963="","",'Raw Data - Crowdfunding'!$I956)</f>
        <v/>
      </c>
    </row>
    <row r="964" spans="1:5" x14ac:dyDescent="0.2">
      <c r="A964" t="str">
        <f>IF('Raw Data - Crowdfunding'!H957="successful","successful","")</f>
        <v>successful</v>
      </c>
      <c r="B964" s="31">
        <f>IF(A964="","",'Raw Data - Crowdfunding'!I957)</f>
        <v>80</v>
      </c>
      <c r="D964" t="str">
        <f>IF('Raw Data - Crowdfunding'!$H957="failed","failed","")</f>
        <v/>
      </c>
      <c r="E964" s="31" t="str">
        <f>IF(D964="","",'Raw Data - Crowdfunding'!$I957)</f>
        <v/>
      </c>
    </row>
    <row r="965" spans="1:5" x14ac:dyDescent="0.2">
      <c r="A965" t="str">
        <f>IF('Raw Data - Crowdfunding'!H958="successful","successful","")</f>
        <v/>
      </c>
      <c r="B965" s="31" t="str">
        <f>IF(A965="","",'Raw Data - Crowdfunding'!I958)</f>
        <v/>
      </c>
      <c r="D965" t="str">
        <f>IF('Raw Data - Crowdfunding'!$H958="failed","failed","")</f>
        <v>failed</v>
      </c>
      <c r="E965" s="31">
        <f>IF(D965="","",'Raw Data - Crowdfunding'!$I958)</f>
        <v>830</v>
      </c>
    </row>
    <row r="966" spans="1:5" x14ac:dyDescent="0.2">
      <c r="A966" t="str">
        <f>IF('Raw Data - Crowdfunding'!H959="successful","successful","")</f>
        <v>successful</v>
      </c>
      <c r="B966" s="31">
        <f>IF(A966="","",'Raw Data - Crowdfunding'!I959)</f>
        <v>131</v>
      </c>
      <c r="D966" t="str">
        <f>IF('Raw Data - Crowdfunding'!$H959="failed","failed","")</f>
        <v/>
      </c>
      <c r="E966" s="31" t="str">
        <f>IF(D966="","",'Raw Data - Crowdfunding'!$I959)</f>
        <v/>
      </c>
    </row>
    <row r="967" spans="1:5" x14ac:dyDescent="0.2">
      <c r="A967" t="str">
        <f>IF('Raw Data - Crowdfunding'!H960="successful","successful","")</f>
        <v>successful</v>
      </c>
      <c r="B967" s="31">
        <f>IF(A967="","",'Raw Data - Crowdfunding'!I960)</f>
        <v>112</v>
      </c>
      <c r="D967" t="str">
        <f>IF('Raw Data - Crowdfunding'!$H960="failed","failed","")</f>
        <v/>
      </c>
      <c r="E967" s="31" t="str">
        <f>IF(D967="","",'Raw Data - Crowdfunding'!$I960)</f>
        <v/>
      </c>
    </row>
    <row r="968" spans="1:5" x14ac:dyDescent="0.2">
      <c r="A968" t="str">
        <f>IF('Raw Data - Crowdfunding'!H961="successful","successful","")</f>
        <v/>
      </c>
      <c r="B968" s="31" t="str">
        <f>IF(A968="","",'Raw Data - Crowdfunding'!I961)</f>
        <v/>
      </c>
      <c r="D968" t="str">
        <f>IF('Raw Data - Crowdfunding'!$H961="failed","failed","")</f>
        <v>failed</v>
      </c>
      <c r="E968" s="31">
        <f>IF(D968="","",'Raw Data - Crowdfunding'!$I961)</f>
        <v>130</v>
      </c>
    </row>
    <row r="969" spans="1:5" x14ac:dyDescent="0.2">
      <c r="A969" t="str">
        <f>IF('Raw Data - Crowdfunding'!H962="successful","successful","")</f>
        <v/>
      </c>
      <c r="B969" s="31" t="str">
        <f>IF(A969="","",'Raw Data - Crowdfunding'!I962)</f>
        <v/>
      </c>
      <c r="D969" t="str">
        <f>IF('Raw Data - Crowdfunding'!$H962="failed","failed","")</f>
        <v>failed</v>
      </c>
      <c r="E969" s="31">
        <f>IF(D969="","",'Raw Data - Crowdfunding'!$I962)</f>
        <v>55</v>
      </c>
    </row>
    <row r="970" spans="1:5" x14ac:dyDescent="0.2">
      <c r="A970" t="str">
        <f>IF('Raw Data - Crowdfunding'!H963="successful","successful","")</f>
        <v>successful</v>
      </c>
      <c r="B970" s="31">
        <f>IF(A970="","",'Raw Data - Crowdfunding'!I963)</f>
        <v>155</v>
      </c>
      <c r="D970" t="str">
        <f>IF('Raw Data - Crowdfunding'!$H963="failed","failed","")</f>
        <v/>
      </c>
      <c r="E970" s="31" t="str">
        <f>IF(D970="","",'Raw Data - Crowdfunding'!$I963)</f>
        <v/>
      </c>
    </row>
    <row r="971" spans="1:5" x14ac:dyDescent="0.2">
      <c r="A971" t="str">
        <f>IF('Raw Data - Crowdfunding'!H964="successful","successful","")</f>
        <v>successful</v>
      </c>
      <c r="B971" s="31">
        <f>IF(A971="","",'Raw Data - Crowdfunding'!I964)</f>
        <v>266</v>
      </c>
      <c r="D971" t="str">
        <f>IF('Raw Data - Crowdfunding'!$H964="failed","failed","")</f>
        <v/>
      </c>
      <c r="E971" s="31" t="str">
        <f>IF(D971="","",'Raw Data - Crowdfunding'!$I964)</f>
        <v/>
      </c>
    </row>
    <row r="972" spans="1:5" x14ac:dyDescent="0.2">
      <c r="A972" t="str">
        <f>IF('Raw Data - Crowdfunding'!H965="successful","successful","")</f>
        <v/>
      </c>
      <c r="B972" s="31" t="str">
        <f>IF(A972="","",'Raw Data - Crowdfunding'!I965)</f>
        <v/>
      </c>
      <c r="D972" t="str">
        <f>IF('Raw Data - Crowdfunding'!$H965="failed","failed","")</f>
        <v>failed</v>
      </c>
      <c r="E972" s="31">
        <f>IF(D972="","",'Raw Data - Crowdfunding'!$I965)</f>
        <v>114</v>
      </c>
    </row>
    <row r="973" spans="1:5" x14ac:dyDescent="0.2">
      <c r="A973" t="str">
        <f>IF('Raw Data - Crowdfunding'!H966="successful","successful","")</f>
        <v>successful</v>
      </c>
      <c r="B973" s="31">
        <f>IF(A973="","",'Raw Data - Crowdfunding'!I966)</f>
        <v>155</v>
      </c>
      <c r="D973" t="str">
        <f>IF('Raw Data - Crowdfunding'!$H966="failed","failed","")</f>
        <v/>
      </c>
      <c r="E973" s="31" t="str">
        <f>IF(D973="","",'Raw Data - Crowdfunding'!$I966)</f>
        <v/>
      </c>
    </row>
    <row r="974" spans="1:5" x14ac:dyDescent="0.2">
      <c r="A974" t="str">
        <f>IF('Raw Data - Crowdfunding'!H967="successful","successful","")</f>
        <v>successful</v>
      </c>
      <c r="B974" s="31">
        <f>IF(A974="","",'Raw Data - Crowdfunding'!I967)</f>
        <v>207</v>
      </c>
      <c r="D974" t="str">
        <f>IF('Raw Data - Crowdfunding'!$H967="failed","failed","")</f>
        <v/>
      </c>
      <c r="E974" s="31" t="str">
        <f>IF(D974="","",'Raw Data - Crowdfunding'!$I967)</f>
        <v/>
      </c>
    </row>
    <row r="975" spans="1:5" x14ac:dyDescent="0.2">
      <c r="A975" t="str">
        <f>IF('Raw Data - Crowdfunding'!H968="successful","successful","")</f>
        <v>successful</v>
      </c>
      <c r="B975" s="31">
        <f>IF(A975="","",'Raw Data - Crowdfunding'!I968)</f>
        <v>245</v>
      </c>
      <c r="D975" t="str">
        <f>IF('Raw Data - Crowdfunding'!$H968="failed","failed","")</f>
        <v/>
      </c>
      <c r="E975" s="31" t="str">
        <f>IF(D975="","",'Raw Data - Crowdfunding'!$I968)</f>
        <v/>
      </c>
    </row>
    <row r="976" spans="1:5" x14ac:dyDescent="0.2">
      <c r="A976" t="str">
        <f>IF('Raw Data - Crowdfunding'!H969="successful","successful","")</f>
        <v>successful</v>
      </c>
      <c r="B976" s="31">
        <f>IF(A976="","",'Raw Data - Crowdfunding'!I969)</f>
        <v>1573</v>
      </c>
      <c r="D976" t="str">
        <f>IF('Raw Data - Crowdfunding'!$H969="failed","failed","")</f>
        <v/>
      </c>
      <c r="E976" s="31" t="str">
        <f>IF(D976="","",'Raw Data - Crowdfunding'!$I969)</f>
        <v/>
      </c>
    </row>
    <row r="977" spans="1:5" x14ac:dyDescent="0.2">
      <c r="A977" t="str">
        <f>IF('Raw Data - Crowdfunding'!H970="successful","successful","")</f>
        <v>successful</v>
      </c>
      <c r="B977" s="31">
        <f>IF(A977="","",'Raw Data - Crowdfunding'!I970)</f>
        <v>114</v>
      </c>
      <c r="D977" t="str">
        <f>IF('Raw Data - Crowdfunding'!$H970="failed","failed","")</f>
        <v/>
      </c>
      <c r="E977" s="31" t="str">
        <f>IF(D977="","",'Raw Data - Crowdfunding'!$I970)</f>
        <v/>
      </c>
    </row>
    <row r="978" spans="1:5" x14ac:dyDescent="0.2">
      <c r="A978" t="str">
        <f>IF('Raw Data - Crowdfunding'!H971="successful","successful","")</f>
        <v>successful</v>
      </c>
      <c r="B978" s="31">
        <f>IF(A978="","",'Raw Data - Crowdfunding'!I971)</f>
        <v>93</v>
      </c>
      <c r="D978" t="str">
        <f>IF('Raw Data - Crowdfunding'!$H971="failed","failed","")</f>
        <v/>
      </c>
      <c r="E978" s="31" t="str">
        <f>IF(D978="","",'Raw Data - Crowdfunding'!$I971)</f>
        <v/>
      </c>
    </row>
    <row r="979" spans="1:5" x14ac:dyDescent="0.2">
      <c r="A979" t="str">
        <f>IF('Raw Data - Crowdfunding'!H972="successful","successful","")</f>
        <v/>
      </c>
      <c r="B979" s="31" t="str">
        <f>IF(A979="","",'Raw Data - Crowdfunding'!I972)</f>
        <v/>
      </c>
      <c r="D979" t="str">
        <f>IF('Raw Data - Crowdfunding'!$H972="failed","failed","")</f>
        <v>failed</v>
      </c>
      <c r="E979" s="31">
        <f>IF(D979="","",'Raw Data - Crowdfunding'!$I972)</f>
        <v>594</v>
      </c>
    </row>
    <row r="980" spans="1:5" x14ac:dyDescent="0.2">
      <c r="A980" t="str">
        <f>IF('Raw Data - Crowdfunding'!H973="successful","successful","")</f>
        <v/>
      </c>
      <c r="B980" s="31" t="str">
        <f>IF(A980="","",'Raw Data - Crowdfunding'!I973)</f>
        <v/>
      </c>
      <c r="D980" t="str">
        <f>IF('Raw Data - Crowdfunding'!$H973="failed","failed","")</f>
        <v>failed</v>
      </c>
      <c r="E980" s="31">
        <f>IF(D980="","",'Raw Data - Crowdfunding'!$I973)</f>
        <v>24</v>
      </c>
    </row>
    <row r="981" spans="1:5" x14ac:dyDescent="0.2">
      <c r="A981" t="str">
        <f>IF('Raw Data - Crowdfunding'!H974="successful","successful","")</f>
        <v>successful</v>
      </c>
      <c r="B981" s="31">
        <f>IF(A981="","",'Raw Data - Crowdfunding'!I974)</f>
        <v>1681</v>
      </c>
      <c r="D981" t="str">
        <f>IF('Raw Data - Crowdfunding'!$H974="failed","failed","")</f>
        <v/>
      </c>
      <c r="E981" s="31" t="str">
        <f>IF(D981="","",'Raw Data - Crowdfunding'!$I974)</f>
        <v/>
      </c>
    </row>
    <row r="982" spans="1:5" x14ac:dyDescent="0.2">
      <c r="A982" t="str">
        <f>IF('Raw Data - Crowdfunding'!H975="successful","successful","")</f>
        <v/>
      </c>
      <c r="B982" s="31" t="str">
        <f>IF(A982="","",'Raw Data - Crowdfunding'!I975)</f>
        <v/>
      </c>
      <c r="D982" t="str">
        <f>IF('Raw Data - Crowdfunding'!$H975="failed","failed","")</f>
        <v>failed</v>
      </c>
      <c r="E982" s="31">
        <f>IF(D982="","",'Raw Data - Crowdfunding'!$I975)</f>
        <v>252</v>
      </c>
    </row>
    <row r="983" spans="1:5" x14ac:dyDescent="0.2">
      <c r="A983" t="str">
        <f>IF('Raw Data - Crowdfunding'!H976="successful","successful","")</f>
        <v>successful</v>
      </c>
      <c r="B983" s="31">
        <f>IF(A983="","",'Raw Data - Crowdfunding'!I976)</f>
        <v>32</v>
      </c>
      <c r="D983" t="str">
        <f>IF('Raw Data - Crowdfunding'!$H976="failed","failed","")</f>
        <v/>
      </c>
      <c r="E983" s="31" t="str">
        <f>IF(D983="","",'Raw Data - Crowdfunding'!$I976)</f>
        <v/>
      </c>
    </row>
    <row r="984" spans="1:5" x14ac:dyDescent="0.2">
      <c r="A984" t="str">
        <f>IF('Raw Data - Crowdfunding'!H977="successful","successful","")</f>
        <v>successful</v>
      </c>
      <c r="B984" s="31">
        <f>IF(A984="","",'Raw Data - Crowdfunding'!I977)</f>
        <v>135</v>
      </c>
      <c r="D984" t="str">
        <f>IF('Raw Data - Crowdfunding'!$H977="failed","failed","")</f>
        <v/>
      </c>
      <c r="E984" s="31" t="str">
        <f>IF(D984="","",'Raw Data - Crowdfunding'!$I977)</f>
        <v/>
      </c>
    </row>
    <row r="985" spans="1:5" x14ac:dyDescent="0.2">
      <c r="A985" t="str">
        <f>IF('Raw Data - Crowdfunding'!H978="successful","successful","")</f>
        <v>successful</v>
      </c>
      <c r="B985" s="31">
        <f>IF(A985="","",'Raw Data - Crowdfunding'!I978)</f>
        <v>140</v>
      </c>
      <c r="D985" t="str">
        <f>IF('Raw Data - Crowdfunding'!$H978="failed","failed","")</f>
        <v/>
      </c>
      <c r="E985" s="31" t="str">
        <f>IF(D985="","",'Raw Data - Crowdfunding'!$I978)</f>
        <v/>
      </c>
    </row>
    <row r="986" spans="1:5" x14ac:dyDescent="0.2">
      <c r="A986" t="str">
        <f>IF('Raw Data - Crowdfunding'!H979="successful","successful","")</f>
        <v/>
      </c>
      <c r="B986" s="31" t="str">
        <f>IF(A986="","",'Raw Data - Crowdfunding'!I979)</f>
        <v/>
      </c>
      <c r="D986" t="str">
        <f>IF('Raw Data - Crowdfunding'!$H979="failed","failed","")</f>
        <v>failed</v>
      </c>
      <c r="E986" s="31">
        <f>IF(D986="","",'Raw Data - Crowdfunding'!$I979)</f>
        <v>67</v>
      </c>
    </row>
    <row r="987" spans="1:5" x14ac:dyDescent="0.2">
      <c r="A987" t="str">
        <f>IF('Raw Data - Crowdfunding'!H980="successful","successful","")</f>
        <v>successful</v>
      </c>
      <c r="B987" s="31">
        <f>IF(A987="","",'Raw Data - Crowdfunding'!I980)</f>
        <v>92</v>
      </c>
      <c r="D987" t="str">
        <f>IF('Raw Data - Crowdfunding'!$H980="failed","failed","")</f>
        <v/>
      </c>
      <c r="E987" s="31" t="str">
        <f>IF(D987="","",'Raw Data - Crowdfunding'!$I980)</f>
        <v/>
      </c>
    </row>
    <row r="988" spans="1:5" x14ac:dyDescent="0.2">
      <c r="A988" t="str">
        <f>IF('Raw Data - Crowdfunding'!H981="successful","successful","")</f>
        <v>successful</v>
      </c>
      <c r="B988" s="31">
        <f>IF(A988="","",'Raw Data - Crowdfunding'!I981)</f>
        <v>1015</v>
      </c>
      <c r="D988" t="str">
        <f>IF('Raw Data - Crowdfunding'!$H981="failed","failed","")</f>
        <v/>
      </c>
      <c r="E988" s="31" t="str">
        <f>IF(D988="","",'Raw Data - Crowdfunding'!$I981)</f>
        <v/>
      </c>
    </row>
    <row r="989" spans="1:5" x14ac:dyDescent="0.2">
      <c r="A989" t="str">
        <f>IF('Raw Data - Crowdfunding'!H982="successful","successful","")</f>
        <v/>
      </c>
      <c r="B989" s="31" t="str">
        <f>IF(A989="","",'Raw Data - Crowdfunding'!I982)</f>
        <v/>
      </c>
      <c r="D989" t="str">
        <f>IF('Raw Data - Crowdfunding'!$H982="failed","failed","")</f>
        <v>failed</v>
      </c>
      <c r="E989" s="31">
        <f>IF(D989="","",'Raw Data - Crowdfunding'!$I982)</f>
        <v>742</v>
      </c>
    </row>
    <row r="990" spans="1:5" x14ac:dyDescent="0.2">
      <c r="A990" t="str">
        <f>IF('Raw Data - Crowdfunding'!H983="successful","successful","")</f>
        <v>successful</v>
      </c>
      <c r="B990" s="31">
        <f>IF(A990="","",'Raw Data - Crowdfunding'!I983)</f>
        <v>323</v>
      </c>
      <c r="D990" t="str">
        <f>IF('Raw Data - Crowdfunding'!$H983="failed","failed","")</f>
        <v/>
      </c>
      <c r="E990" s="31" t="str">
        <f>IF(D990="","",'Raw Data - Crowdfunding'!$I983)</f>
        <v/>
      </c>
    </row>
    <row r="991" spans="1:5" x14ac:dyDescent="0.2">
      <c r="A991" t="str">
        <f>IF('Raw Data - Crowdfunding'!H984="successful","successful","")</f>
        <v/>
      </c>
      <c r="B991" s="31" t="str">
        <f>IF(A991="","",'Raw Data - Crowdfunding'!I984)</f>
        <v/>
      </c>
      <c r="D991" t="str">
        <f>IF('Raw Data - Crowdfunding'!$H984="failed","failed","")</f>
        <v>failed</v>
      </c>
      <c r="E991" s="31">
        <f>IF(D991="","",'Raw Data - Crowdfunding'!$I984)</f>
        <v>75</v>
      </c>
    </row>
    <row r="992" spans="1:5" x14ac:dyDescent="0.2">
      <c r="A992" t="str">
        <f>IF('Raw Data - Crowdfunding'!H985="successful","successful","")</f>
        <v>successful</v>
      </c>
      <c r="B992" s="31">
        <f>IF(A992="","",'Raw Data - Crowdfunding'!I985)</f>
        <v>2326</v>
      </c>
      <c r="D992" t="str">
        <f>IF('Raw Data - Crowdfunding'!$H985="failed","failed","")</f>
        <v/>
      </c>
      <c r="E992" s="31" t="str">
        <f>IF(D992="","",'Raw Data - Crowdfunding'!$I985)</f>
        <v/>
      </c>
    </row>
    <row r="993" spans="1:5" x14ac:dyDescent="0.2">
      <c r="A993" t="str">
        <f>IF('Raw Data - Crowdfunding'!H986="successful","successful","")</f>
        <v>successful</v>
      </c>
      <c r="B993" s="31">
        <f>IF(A993="","",'Raw Data - Crowdfunding'!I986)</f>
        <v>381</v>
      </c>
      <c r="D993" t="str">
        <f>IF('Raw Data - Crowdfunding'!$H986="failed","failed","")</f>
        <v/>
      </c>
      <c r="E993" s="31" t="str">
        <f>IF(D993="","",'Raw Data - Crowdfunding'!$I986)</f>
        <v/>
      </c>
    </row>
    <row r="994" spans="1:5" x14ac:dyDescent="0.2">
      <c r="A994" t="str">
        <f>IF('Raw Data - Crowdfunding'!H987="successful","successful","")</f>
        <v/>
      </c>
      <c r="B994" s="31" t="str">
        <f>IF(A994="","",'Raw Data - Crowdfunding'!I987)</f>
        <v/>
      </c>
      <c r="D994" t="str">
        <f>IF('Raw Data - Crowdfunding'!$H987="failed","failed","")</f>
        <v>failed</v>
      </c>
      <c r="E994" s="31">
        <f>IF(D994="","",'Raw Data - Crowdfunding'!$I987)</f>
        <v>4405</v>
      </c>
    </row>
    <row r="995" spans="1:5" x14ac:dyDescent="0.2">
      <c r="A995" t="str">
        <f>IF('Raw Data - Crowdfunding'!H988="successful","successful","")</f>
        <v/>
      </c>
      <c r="B995" s="31" t="str">
        <f>IF(A995="","",'Raw Data - Crowdfunding'!I988)</f>
        <v/>
      </c>
      <c r="D995" t="str">
        <f>IF('Raw Data - Crowdfunding'!$H988="failed","failed","")</f>
        <v>failed</v>
      </c>
      <c r="E995" s="31">
        <f>IF(D995="","",'Raw Data - Crowdfunding'!$I988)</f>
        <v>92</v>
      </c>
    </row>
    <row r="996" spans="1:5" x14ac:dyDescent="0.2">
      <c r="A996" t="str">
        <f>IF('Raw Data - Crowdfunding'!H989="successful","successful","")</f>
        <v>successful</v>
      </c>
      <c r="B996" s="31">
        <f>IF(A996="","",'Raw Data - Crowdfunding'!I989)</f>
        <v>480</v>
      </c>
      <c r="D996" t="str">
        <f>IF('Raw Data - Crowdfunding'!$H989="failed","failed","")</f>
        <v/>
      </c>
      <c r="E996" s="31" t="str">
        <f>IF(D996="","",'Raw Data - Crowdfunding'!$I989)</f>
        <v/>
      </c>
    </row>
    <row r="997" spans="1:5" x14ac:dyDescent="0.2">
      <c r="A997" t="str">
        <f>IF('Raw Data - Crowdfunding'!H990="successful","successful","")</f>
        <v/>
      </c>
      <c r="B997" s="31" t="str">
        <f>IF(A997="","",'Raw Data - Crowdfunding'!I990)</f>
        <v/>
      </c>
      <c r="D997" t="str">
        <f>IF('Raw Data - Crowdfunding'!$H990="failed","failed","")</f>
        <v>failed</v>
      </c>
      <c r="E997" s="31">
        <f>IF(D997="","",'Raw Data - Crowdfunding'!$I990)</f>
        <v>64</v>
      </c>
    </row>
    <row r="998" spans="1:5" x14ac:dyDescent="0.2">
      <c r="A998" t="str">
        <f>IF('Raw Data - Crowdfunding'!H991="successful","successful","")</f>
        <v>successful</v>
      </c>
      <c r="B998" s="31">
        <f>IF(A998="","",'Raw Data - Crowdfunding'!I991)</f>
        <v>226</v>
      </c>
      <c r="D998" t="str">
        <f>IF('Raw Data - Crowdfunding'!$H991="failed","failed","")</f>
        <v/>
      </c>
      <c r="E998" s="31" t="str">
        <f>IF(D998="","",'Raw Data - Crowdfunding'!$I991)</f>
        <v/>
      </c>
    </row>
    <row r="999" spans="1:5" x14ac:dyDescent="0.2">
      <c r="A999" t="str">
        <f>IF('Raw Data - Crowdfunding'!H992="successful","successful","")</f>
        <v/>
      </c>
      <c r="B999" s="31" t="str">
        <f>IF(A999="","",'Raw Data - Crowdfunding'!I992)</f>
        <v/>
      </c>
      <c r="D999" t="str">
        <f>IF('Raw Data - Crowdfunding'!$H992="failed","failed","")</f>
        <v>failed</v>
      </c>
      <c r="E999" s="31">
        <f>IF(D999="","",'Raw Data - Crowdfunding'!$I992)</f>
        <v>64</v>
      </c>
    </row>
    <row r="1000" spans="1:5" x14ac:dyDescent="0.2">
      <c r="A1000" t="str">
        <f>IF('Raw Data - Crowdfunding'!H993="successful","successful","")</f>
        <v>successful</v>
      </c>
      <c r="B1000" s="31">
        <f>IF(A1000="","",'Raw Data - Crowdfunding'!I993)</f>
        <v>241</v>
      </c>
      <c r="D1000" t="str">
        <f>IF('Raw Data - Crowdfunding'!$H993="failed","failed","")</f>
        <v/>
      </c>
      <c r="E1000" s="31" t="str">
        <f>IF(D1000="","",'Raw Data - Crowdfunding'!$I993)</f>
        <v/>
      </c>
    </row>
    <row r="1001" spans="1:5" x14ac:dyDescent="0.2">
      <c r="A1001" t="str">
        <f>IF('Raw Data - Crowdfunding'!H994="successful","successful","")</f>
        <v>successful</v>
      </c>
      <c r="B1001" s="31">
        <f>IF(A1001="","",'Raw Data - Crowdfunding'!I994)</f>
        <v>132</v>
      </c>
      <c r="D1001" t="str">
        <f>IF('Raw Data - Crowdfunding'!$H994="failed","failed","")</f>
        <v/>
      </c>
      <c r="E1001" s="31" t="str">
        <f>IF(D1001="","",'Raw Data - Crowdfunding'!$I994)</f>
        <v/>
      </c>
    </row>
    <row r="1002" spans="1:5" x14ac:dyDescent="0.2">
      <c r="A1002" t="str">
        <f>IF('Raw Data - Crowdfunding'!H995="successful","successful","")</f>
        <v/>
      </c>
      <c r="B1002" s="31" t="str">
        <f>IF(A1002="","",'Raw Data - Crowdfunding'!I995)</f>
        <v/>
      </c>
      <c r="D1002" t="str">
        <f>IF('Raw Data - Crowdfunding'!$H995="failed","failed","")</f>
        <v/>
      </c>
      <c r="E1002" s="31" t="str">
        <f>IF(D1002="","",'Raw Data - Crowdfunding'!$I995)</f>
        <v/>
      </c>
    </row>
    <row r="1003" spans="1:5" x14ac:dyDescent="0.2">
      <c r="A1003" t="str">
        <f>IF('Raw Data - Crowdfunding'!H996="successful","successful","")</f>
        <v/>
      </c>
      <c r="B1003" s="31" t="str">
        <f>IF(A1003="","",'Raw Data - Crowdfunding'!I996)</f>
        <v/>
      </c>
      <c r="D1003" t="str">
        <f>IF('Raw Data - Crowdfunding'!$H996="failed","failed","")</f>
        <v>failed</v>
      </c>
      <c r="E1003" s="31">
        <f>IF(D1003="","",'Raw Data - Crowdfunding'!$I996)</f>
        <v>842</v>
      </c>
    </row>
    <row r="1004" spans="1:5" x14ac:dyDescent="0.2">
      <c r="A1004" t="str">
        <f>IF('Raw Data - Crowdfunding'!H997="successful","successful","")</f>
        <v>successful</v>
      </c>
      <c r="B1004" s="31">
        <f>IF(A1004="","",'Raw Data - Crowdfunding'!I997)</f>
        <v>2043</v>
      </c>
      <c r="D1004" t="str">
        <f>IF('Raw Data - Crowdfunding'!$H997="failed","failed","")</f>
        <v/>
      </c>
      <c r="E1004" s="31" t="str">
        <f>IF(D1004="","",'Raw Data - Crowdfunding'!$I997)</f>
        <v/>
      </c>
    </row>
    <row r="1005" spans="1:5" x14ac:dyDescent="0.2">
      <c r="A1005" t="str">
        <f>IF('Raw Data - Crowdfunding'!H998="successful","successful","")</f>
        <v/>
      </c>
      <c r="B1005" s="31" t="str">
        <f>IF(A1005="","",'Raw Data - Crowdfunding'!I998)</f>
        <v/>
      </c>
      <c r="D1005" t="str">
        <f>IF('Raw Data - Crowdfunding'!$H998="failed","failed","")</f>
        <v>failed</v>
      </c>
      <c r="E1005" s="31">
        <f>IF(D1005="","",'Raw Data - Crowdfunding'!$I998)</f>
        <v>112</v>
      </c>
    </row>
    <row r="1006" spans="1:5" x14ac:dyDescent="0.2">
      <c r="A1006" t="str">
        <f>IF('Raw Data - Crowdfunding'!H999="successful","successful","")</f>
        <v/>
      </c>
      <c r="B1006" s="31" t="str">
        <f>IF(A1006="","",'Raw Data - Crowdfunding'!I999)</f>
        <v/>
      </c>
      <c r="D1006" t="str">
        <f>IF('Raw Data - Crowdfunding'!$H999="failed","failed","")</f>
        <v/>
      </c>
      <c r="E1006" s="31" t="str">
        <f>IF(D1006="","",'Raw Data - Crowdfunding'!$I999)</f>
        <v/>
      </c>
    </row>
    <row r="1007" spans="1:5" x14ac:dyDescent="0.2">
      <c r="A1007" t="str">
        <f>IF('Raw Data - Crowdfunding'!H1000="successful","successful","")</f>
        <v/>
      </c>
      <c r="B1007" s="31" t="str">
        <f>IF(A1007="","",'Raw Data - Crowdfunding'!I1000)</f>
        <v/>
      </c>
      <c r="D1007" t="str">
        <f>IF('Raw Data - Crowdfunding'!$H1000="failed","failed","")</f>
        <v>failed</v>
      </c>
      <c r="E1007" s="31">
        <f>IF(D1007="","",'Raw Data - Crowdfunding'!$I1000)</f>
        <v>374</v>
      </c>
    </row>
    <row r="1008" spans="1:5" x14ac:dyDescent="0.2">
      <c r="A1008" t="str">
        <f>IF('Raw Data - Crowdfunding'!H1001="successful","successful","")</f>
        <v/>
      </c>
      <c r="B1008" s="31" t="str">
        <f>IF(A1008="","",'Raw Data - Crowdfunding'!I1001)</f>
        <v/>
      </c>
      <c r="D1008" t="str">
        <f>IF('Raw Data - Crowdfunding'!$H1001="failed","failed","")</f>
        <v/>
      </c>
      <c r="E1008" s="31" t="str">
        <f>IF(D1008="","",'Raw Data - Crowdfunding'!$I1001)</f>
        <v/>
      </c>
    </row>
    <row r="1009" spans="1:5" x14ac:dyDescent="0.2">
      <c r="A1009" t="str">
        <f>IF('Raw Data - Crowdfunding'!H1002="successful","successful","")</f>
        <v/>
      </c>
      <c r="B1009" s="31" t="str">
        <f>IF(A1009="","",'Raw Data - Crowdfunding'!I1002)</f>
        <v/>
      </c>
      <c r="D1009" t="str">
        <f>IF('Raw Data - Crowdfunding'!$H1002="failed","failed","")</f>
        <v/>
      </c>
      <c r="E1009" s="31" t="str">
        <f>IF(D1009="","",'Raw Data - Crowdfunding'!$I1002)</f>
        <v/>
      </c>
    </row>
    <row r="1010" spans="1:5" x14ac:dyDescent="0.2">
      <c r="A1010" t="str">
        <f>IF('Raw Data - Crowdfunding'!H1003="successful","successful","")</f>
        <v/>
      </c>
      <c r="B1010" s="31" t="str">
        <f>IF(A1010="","",'Raw Data - Crowdfunding'!I1003)</f>
        <v/>
      </c>
      <c r="D1010" t="str">
        <f>IF('Raw Data - Crowdfunding'!$H1003="failed","failed","")</f>
        <v/>
      </c>
      <c r="E1010" s="31" t="str">
        <f>IF(D1010="","",'Raw Data - Crowdfunding'!$I1003)</f>
        <v/>
      </c>
    </row>
    <row r="1011" spans="1:5" x14ac:dyDescent="0.2">
      <c r="A1011" t="str">
        <f>IF('Raw Data - Crowdfunding'!H1004="successful","successful","")</f>
        <v/>
      </c>
      <c r="B1011" s="31" t="str">
        <f>IF(A1011="","",'Raw Data - Crowdfunding'!I1004)</f>
        <v/>
      </c>
      <c r="D1011" t="str">
        <f>IF('Raw Data - Crowdfunding'!$H1004="failed","failed","")</f>
        <v/>
      </c>
      <c r="E1011" s="31" t="str">
        <f>IF(D1011="","",'Raw Data - Crowdfunding'!$I1004)</f>
        <v/>
      </c>
    </row>
    <row r="1012" spans="1:5" x14ac:dyDescent="0.2">
      <c r="A1012" t="str">
        <f>IF('Raw Data - Crowdfunding'!H1005="successful","successful","")</f>
        <v/>
      </c>
      <c r="B1012" s="31" t="str">
        <f>IF(A1012="","",'Raw Data - Crowdfunding'!I1005)</f>
        <v/>
      </c>
      <c r="D1012" t="str">
        <f>IF('Raw Data - Crowdfunding'!$H1005="failed","failed","")</f>
        <v/>
      </c>
      <c r="E1012" s="31" t="str">
        <f>IF(D1012="","",'Raw Data - Crowdfunding'!$I1005)</f>
        <v/>
      </c>
    </row>
  </sheetData>
  <conditionalFormatting sqref="A1:A1048576">
    <cfRule type="cellIs" dxfId="12" priority="2" operator="equal">
      <formula>"successful"</formula>
    </cfRule>
  </conditionalFormatting>
  <conditionalFormatting sqref="D1:D1048576">
    <cfRule type="cellIs" dxfId="11" priority="1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zoomScale="110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baseColWidth="10" defaultRowHeight="16" x14ac:dyDescent="0.2"/>
  <cols>
    <col min="1" max="1" width="4.1640625" style="7" bestFit="1" customWidth="1"/>
    <col min="2" max="2" width="30.6640625" style="7" bestFit="1" customWidth="1"/>
    <col min="3" max="3" width="33.5" style="15" customWidth="1"/>
    <col min="4" max="5" width="11.5" style="5" bestFit="1" customWidth="1"/>
    <col min="6" max="6" width="16.5" style="5" bestFit="1" customWidth="1"/>
    <col min="7" max="7" width="14" style="6" bestFit="1" customWidth="1"/>
    <col min="8" max="8" width="10.83203125" style="7"/>
    <col min="9" max="9" width="13" style="10" bestFit="1" customWidth="1"/>
    <col min="10" max="10" width="17.5" style="10" bestFit="1" customWidth="1"/>
    <col min="11" max="11" width="12.1640625" style="7" bestFit="1" customWidth="1"/>
    <col min="12" max="12" width="10.83203125" style="7"/>
    <col min="13" max="13" width="11.1640625" style="7" customWidth="1"/>
    <col min="14" max="14" width="11.1640625" style="7" bestFit="1" customWidth="1"/>
    <col min="15" max="15" width="22.1640625" style="17" bestFit="1" customWidth="1"/>
    <col min="16" max="16" width="13.6640625" style="7" bestFit="1" customWidth="1"/>
    <col min="17" max="17" width="12" style="17" bestFit="1" customWidth="1"/>
    <col min="18" max="18" width="20.83203125" style="17" bestFit="1" customWidth="1"/>
    <col min="19" max="19" width="12.6640625" style="17" bestFit="1" customWidth="1"/>
    <col min="20" max="20" width="20.83203125" style="17" customWidth="1"/>
    <col min="21" max="22" width="10.83203125" style="7"/>
    <col min="23" max="23" width="28" style="7" bestFit="1" customWidth="1"/>
    <col min="24" max="24" width="14.33203125" style="7" bestFit="1" customWidth="1"/>
    <col min="25" max="25" width="12.1640625" style="7" bestFit="1" customWidth="1"/>
    <col min="26" max="30" width="10.83203125" style="7"/>
    <col min="31" max="32" width="10.6640625" style="4" bestFit="1" customWidth="1"/>
    <col min="33" max="33" width="27" style="7" bestFit="1" customWidth="1"/>
    <col min="34" max="16384" width="10.83203125" style="7"/>
  </cols>
  <sheetData>
    <row r="1" spans="1:33" s="1" customFormat="1" ht="17" x14ac:dyDescent="0.2">
      <c r="A1" s="1" t="s">
        <v>2026</v>
      </c>
      <c r="B1" s="1" t="s">
        <v>0</v>
      </c>
      <c r="C1" s="2" t="s">
        <v>1</v>
      </c>
      <c r="D1" s="8" t="s">
        <v>2</v>
      </c>
      <c r="E1" s="8" t="s">
        <v>3</v>
      </c>
      <c r="F1" s="8" t="s">
        <v>2097</v>
      </c>
      <c r="G1" s="1" t="s">
        <v>2064</v>
      </c>
      <c r="H1" s="1" t="s">
        <v>4</v>
      </c>
      <c r="I1" s="9" t="s">
        <v>5</v>
      </c>
      <c r="J1" s="9" t="s">
        <v>2065</v>
      </c>
      <c r="K1" s="1" t="s">
        <v>2069</v>
      </c>
      <c r="L1" s="1" t="s">
        <v>6</v>
      </c>
      <c r="M1" s="1" t="s">
        <v>7</v>
      </c>
      <c r="N1" s="1" t="s">
        <v>8</v>
      </c>
      <c r="O1" s="14" t="s">
        <v>2073</v>
      </c>
      <c r="P1" s="1" t="s">
        <v>2093</v>
      </c>
      <c r="Q1" s="14" t="s">
        <v>2075</v>
      </c>
      <c r="R1" s="14" t="s">
        <v>2074</v>
      </c>
      <c r="S1" s="14" t="s">
        <v>2094</v>
      </c>
      <c r="T1" s="14" t="s">
        <v>2076</v>
      </c>
      <c r="U1" s="1" t="s">
        <v>9</v>
      </c>
      <c r="V1" s="1" t="s">
        <v>10</v>
      </c>
      <c r="W1" s="1" t="s">
        <v>2066</v>
      </c>
      <c r="X1" s="1" t="s">
        <v>2067</v>
      </c>
      <c r="Y1" s="1" t="s">
        <v>2068</v>
      </c>
      <c r="AB1" s="1" t="s">
        <v>2095</v>
      </c>
      <c r="AC1" s="1" t="s">
        <v>2096</v>
      </c>
      <c r="AE1" s="27" t="s">
        <v>2098</v>
      </c>
      <c r="AF1" s="27" t="s">
        <v>2099</v>
      </c>
      <c r="AG1" s="1" t="s">
        <v>2097</v>
      </c>
    </row>
    <row r="2" spans="1:33" ht="23" x14ac:dyDescent="0.3">
      <c r="A2" s="7">
        <v>0</v>
      </c>
      <c r="B2" s="7" t="s">
        <v>11</v>
      </c>
      <c r="C2" s="15" t="s">
        <v>12</v>
      </c>
      <c r="D2" s="5">
        <v>100</v>
      </c>
      <c r="E2" s="5">
        <v>0</v>
      </c>
      <c r="G2" s="6">
        <f>E2/D2</f>
        <v>0</v>
      </c>
      <c r="H2" s="7" t="s">
        <v>13</v>
      </c>
      <c r="I2" s="10">
        <v>0</v>
      </c>
      <c r="J2" s="10">
        <f>IF(I2=0,0,E2/I2)</f>
        <v>0</v>
      </c>
      <c r="K2" s="7" t="s">
        <v>14</v>
      </c>
      <c r="L2" s="7" t="s">
        <v>15</v>
      </c>
      <c r="M2" s="7">
        <v>1448690400</v>
      </c>
      <c r="N2" s="7">
        <v>1450159200</v>
      </c>
      <c r="O2" s="16">
        <f>((((M2/60)/60)/24)+DATE(1970,1,1))</f>
        <v>42336.25</v>
      </c>
      <c r="P2" s="23" t="str">
        <f>VLOOKUP(MONTH(O2),$AB$2:$AC$13,2,FALSE)</f>
        <v>Nov</v>
      </c>
      <c r="Q2" s="18">
        <f>O2</f>
        <v>42336.25</v>
      </c>
      <c r="R2" s="16">
        <f>((((N2/60)/60)/24)+DATE(1970,1,1))</f>
        <v>42353.25</v>
      </c>
      <c r="S2" s="23" t="str">
        <f>VLOOKUP(MONTH(R2),$AB$2:$AC$13,2,FALSE)</f>
        <v>Dec</v>
      </c>
      <c r="T2" s="18">
        <f>R2</f>
        <v>42353.25</v>
      </c>
      <c r="U2" s="7" t="b">
        <v>0</v>
      </c>
      <c r="V2" s="7" t="b">
        <v>0</v>
      </c>
      <c r="W2" s="7" t="s">
        <v>16</v>
      </c>
      <c r="X2" s="7" t="str" cm="1">
        <f t="array" ref="X2:Y2">_xlfn.TEXTSPLIT($W2,"/")</f>
        <v>food</v>
      </c>
      <c r="Y2" s="7" t="str">
        <v>food trucks</v>
      </c>
      <c r="AB2" s="7">
        <v>1</v>
      </c>
      <c r="AC2" s="7" t="s">
        <v>2080</v>
      </c>
      <c r="AE2" s="4">
        <v>0</v>
      </c>
      <c r="AF2" s="4">
        <v>999</v>
      </c>
      <c r="AG2" s="7" t="s">
        <v>2100</v>
      </c>
    </row>
    <row r="3" spans="1:33" ht="23" x14ac:dyDescent="0.3">
      <c r="A3" s="7">
        <v>1</v>
      </c>
      <c r="B3" s="7" t="s">
        <v>17</v>
      </c>
      <c r="C3" s="15" t="s">
        <v>18</v>
      </c>
      <c r="D3" s="5">
        <v>1400</v>
      </c>
      <c r="E3" s="5">
        <v>14560</v>
      </c>
      <c r="G3" s="6">
        <f t="shared" ref="G3:G66" si="0">E3/D3</f>
        <v>10.4</v>
      </c>
      <c r="H3" s="7" t="s">
        <v>19</v>
      </c>
      <c r="I3" s="10">
        <v>158</v>
      </c>
      <c r="J3" s="10">
        <f t="shared" ref="J3:J66" si="1">IF(I3=0,0,E3/I3)</f>
        <v>92.151898734177209</v>
      </c>
      <c r="K3" s="7" t="s">
        <v>20</v>
      </c>
      <c r="L3" s="7" t="s">
        <v>21</v>
      </c>
      <c r="M3" s="7">
        <v>1408424400</v>
      </c>
      <c r="N3" s="7">
        <v>1408597200</v>
      </c>
      <c r="O3" s="16">
        <f t="shared" ref="O3:O66" si="2">((((M3/60)/60)/24)+DATE(1970,1,1))</f>
        <v>41870.208333333336</v>
      </c>
      <c r="P3" s="23" t="str">
        <f t="shared" ref="P3:P66" si="3">VLOOKUP(MONTH(O3),$AB$2:$AC$13,2,FALSE)</f>
        <v>Aug</v>
      </c>
      <c r="Q3" s="18">
        <f t="shared" ref="Q3:Q66" si="4">O3</f>
        <v>41870.208333333336</v>
      </c>
      <c r="R3" s="16">
        <f t="shared" ref="R3:R66" si="5">((((N3/60)/60)/24)+DATE(1970,1,1))</f>
        <v>41872.208333333336</v>
      </c>
      <c r="S3" s="23" t="str">
        <f t="shared" ref="S3:S66" si="6">VLOOKUP(MONTH(R3),$AB$2:$AC$13,2,FALSE)</f>
        <v>Aug</v>
      </c>
      <c r="T3" s="18">
        <f t="shared" ref="T3:T66" si="7">R3</f>
        <v>41872.208333333336</v>
      </c>
      <c r="U3" s="7" t="b">
        <v>0</v>
      </c>
      <c r="V3" s="7" t="b">
        <v>1</v>
      </c>
      <c r="W3" s="7" t="s">
        <v>22</v>
      </c>
      <c r="X3" s="7" t="str" cm="1">
        <f t="array" ref="X3:Y3">_xlfn.TEXTSPLIT($W3,"/")</f>
        <v>music</v>
      </c>
      <c r="Y3" s="7" t="str">
        <v>rock</v>
      </c>
      <c r="AB3" s="7">
        <f>1+AB2</f>
        <v>2</v>
      </c>
      <c r="AC3" s="7" t="s">
        <v>2081</v>
      </c>
      <c r="AE3" s="4">
        <v>1000</v>
      </c>
      <c r="AF3" s="4">
        <v>4999</v>
      </c>
      <c r="AG3" s="7" t="s">
        <v>2101</v>
      </c>
    </row>
    <row r="4" spans="1:33" ht="36" x14ac:dyDescent="0.3">
      <c r="A4" s="7">
        <v>2</v>
      </c>
      <c r="B4" s="7" t="s">
        <v>23</v>
      </c>
      <c r="C4" s="15" t="s">
        <v>24</v>
      </c>
      <c r="D4" s="5">
        <v>108400</v>
      </c>
      <c r="E4" s="5">
        <v>142523</v>
      </c>
      <c r="G4" s="6">
        <f t="shared" si="0"/>
        <v>1.3147878228782288</v>
      </c>
      <c r="H4" s="7" t="s">
        <v>19</v>
      </c>
      <c r="I4" s="10">
        <v>1425</v>
      </c>
      <c r="J4" s="10">
        <f t="shared" si="1"/>
        <v>100.01614035087719</v>
      </c>
      <c r="K4" s="7" t="s">
        <v>25</v>
      </c>
      <c r="L4" s="7" t="s">
        <v>26</v>
      </c>
      <c r="M4" s="7">
        <v>1384668000</v>
      </c>
      <c r="N4" s="7">
        <v>1384840800</v>
      </c>
      <c r="O4" s="16">
        <f t="shared" si="2"/>
        <v>41595.25</v>
      </c>
      <c r="P4" s="23" t="str">
        <f t="shared" si="3"/>
        <v>Nov</v>
      </c>
      <c r="Q4" s="18">
        <f t="shared" si="4"/>
        <v>41595.25</v>
      </c>
      <c r="R4" s="16">
        <f t="shared" si="5"/>
        <v>41597.25</v>
      </c>
      <c r="S4" s="23" t="str">
        <f t="shared" si="6"/>
        <v>Nov</v>
      </c>
      <c r="T4" s="18">
        <f t="shared" si="7"/>
        <v>41597.25</v>
      </c>
      <c r="U4" s="7" t="b">
        <v>0</v>
      </c>
      <c r="V4" s="7" t="b">
        <v>0</v>
      </c>
      <c r="W4" s="7" t="s">
        <v>27</v>
      </c>
      <c r="X4" s="7" t="str" cm="1">
        <f t="array" ref="X4:Y4">_xlfn.TEXTSPLIT($W4,"/")</f>
        <v>technology</v>
      </c>
      <c r="Y4" s="7" t="str">
        <v>web</v>
      </c>
      <c r="AB4" s="7">
        <f t="shared" ref="AB4:AB13" si="8">1+AB3</f>
        <v>3</v>
      </c>
      <c r="AC4" s="7" t="s">
        <v>2082</v>
      </c>
      <c r="AE4" s="4">
        <v>5000</v>
      </c>
      <c r="AF4" s="4">
        <v>9999</v>
      </c>
      <c r="AG4" s="7" t="s">
        <v>2102</v>
      </c>
    </row>
    <row r="5" spans="1:33" ht="36" x14ac:dyDescent="0.3">
      <c r="A5" s="7">
        <v>3</v>
      </c>
      <c r="B5" s="7" t="s">
        <v>28</v>
      </c>
      <c r="C5" s="15" t="s">
        <v>29</v>
      </c>
      <c r="D5" s="5">
        <v>4200</v>
      </c>
      <c r="E5" s="5">
        <v>2477</v>
      </c>
      <c r="G5" s="6">
        <f t="shared" si="0"/>
        <v>0.58976190476190471</v>
      </c>
      <c r="H5" s="7" t="s">
        <v>13</v>
      </c>
      <c r="I5" s="10">
        <v>24</v>
      </c>
      <c r="J5" s="10">
        <f t="shared" si="1"/>
        <v>103.20833333333333</v>
      </c>
      <c r="K5" s="7" t="s">
        <v>20</v>
      </c>
      <c r="L5" s="7" t="s">
        <v>21</v>
      </c>
      <c r="M5" s="7">
        <v>1565499600</v>
      </c>
      <c r="N5" s="7">
        <v>1568955600</v>
      </c>
      <c r="O5" s="16">
        <f t="shared" si="2"/>
        <v>43688.208333333328</v>
      </c>
      <c r="P5" s="23" t="str">
        <f t="shared" si="3"/>
        <v>Aug</v>
      </c>
      <c r="Q5" s="18">
        <f t="shared" si="4"/>
        <v>43688.208333333328</v>
      </c>
      <c r="R5" s="16">
        <f t="shared" si="5"/>
        <v>43728.208333333328</v>
      </c>
      <c r="S5" s="23" t="str">
        <f t="shared" si="6"/>
        <v>Sep</v>
      </c>
      <c r="T5" s="18">
        <f t="shared" si="7"/>
        <v>43728.208333333328</v>
      </c>
      <c r="U5" s="7" t="b">
        <v>0</v>
      </c>
      <c r="V5" s="7" t="b">
        <v>0</v>
      </c>
      <c r="W5" s="7" t="s">
        <v>22</v>
      </c>
      <c r="X5" s="7" t="str" cm="1">
        <f t="array" ref="X5:Y5">_xlfn.TEXTSPLIT($W5,"/")</f>
        <v>music</v>
      </c>
      <c r="Y5" s="7" t="str">
        <v>rock</v>
      </c>
      <c r="AB5" s="7">
        <f t="shared" si="8"/>
        <v>4</v>
      </c>
      <c r="AC5" s="7" t="s">
        <v>2083</v>
      </c>
      <c r="AE5" s="4">
        <v>10000</v>
      </c>
      <c r="AF5" s="4">
        <v>14999</v>
      </c>
      <c r="AG5" s="7" t="s">
        <v>2103</v>
      </c>
    </row>
    <row r="6" spans="1:33" ht="23" x14ac:dyDescent="0.3">
      <c r="A6" s="7">
        <v>4</v>
      </c>
      <c r="B6" s="7" t="s">
        <v>30</v>
      </c>
      <c r="C6" s="15" t="s">
        <v>31</v>
      </c>
      <c r="D6" s="5">
        <v>7600</v>
      </c>
      <c r="E6" s="5">
        <v>5265</v>
      </c>
      <c r="G6" s="6">
        <f t="shared" si="0"/>
        <v>0.69276315789473686</v>
      </c>
      <c r="H6" s="7" t="s">
        <v>13</v>
      </c>
      <c r="I6" s="10">
        <v>53</v>
      </c>
      <c r="J6" s="10">
        <f t="shared" si="1"/>
        <v>99.339622641509436</v>
      </c>
      <c r="K6" s="7" t="s">
        <v>20</v>
      </c>
      <c r="L6" s="7" t="s">
        <v>21</v>
      </c>
      <c r="M6" s="7">
        <v>1547964000</v>
      </c>
      <c r="N6" s="7">
        <v>1548309600</v>
      </c>
      <c r="O6" s="16">
        <f t="shared" si="2"/>
        <v>43485.25</v>
      </c>
      <c r="P6" s="23" t="str">
        <f t="shared" si="3"/>
        <v>Jan</v>
      </c>
      <c r="Q6" s="18">
        <f t="shared" si="4"/>
        <v>43485.25</v>
      </c>
      <c r="R6" s="16">
        <f t="shared" si="5"/>
        <v>43489.25</v>
      </c>
      <c r="S6" s="23" t="str">
        <f t="shared" si="6"/>
        <v>Jan</v>
      </c>
      <c r="T6" s="18">
        <f t="shared" si="7"/>
        <v>43489.25</v>
      </c>
      <c r="U6" s="7" t="b">
        <v>0</v>
      </c>
      <c r="V6" s="7" t="b">
        <v>0</v>
      </c>
      <c r="W6" s="7" t="s">
        <v>32</v>
      </c>
      <c r="X6" s="7" t="str" cm="1">
        <f t="array" ref="X6:Y6">_xlfn.TEXTSPLIT($W6,"/")</f>
        <v>theater</v>
      </c>
      <c r="Y6" s="7" t="str">
        <v>plays</v>
      </c>
      <c r="AB6" s="7">
        <f t="shared" si="8"/>
        <v>5</v>
      </c>
      <c r="AC6" s="7" t="s">
        <v>2084</v>
      </c>
      <c r="AE6" s="4">
        <v>15000</v>
      </c>
      <c r="AF6" s="4">
        <v>19999</v>
      </c>
      <c r="AG6" s="7" t="s">
        <v>2104</v>
      </c>
    </row>
    <row r="7" spans="1:33" ht="23" x14ac:dyDescent="0.3">
      <c r="A7" s="7">
        <v>5</v>
      </c>
      <c r="B7" s="7" t="s">
        <v>33</v>
      </c>
      <c r="C7" s="15" t="s">
        <v>34</v>
      </c>
      <c r="D7" s="5">
        <v>7600</v>
      </c>
      <c r="E7" s="5">
        <v>13195</v>
      </c>
      <c r="G7" s="6">
        <f t="shared" si="0"/>
        <v>1.7361842105263159</v>
      </c>
      <c r="H7" s="7" t="s">
        <v>19</v>
      </c>
      <c r="I7" s="10">
        <v>174</v>
      </c>
      <c r="J7" s="10">
        <f t="shared" si="1"/>
        <v>75.833333333333329</v>
      </c>
      <c r="K7" s="7" t="s">
        <v>35</v>
      </c>
      <c r="L7" s="7" t="s">
        <v>36</v>
      </c>
      <c r="M7" s="7">
        <v>1346130000</v>
      </c>
      <c r="N7" s="7">
        <v>1347080400</v>
      </c>
      <c r="O7" s="16">
        <f t="shared" si="2"/>
        <v>41149.208333333336</v>
      </c>
      <c r="P7" s="23" t="str">
        <f t="shared" si="3"/>
        <v>Aug</v>
      </c>
      <c r="Q7" s="18">
        <f t="shared" si="4"/>
        <v>41149.208333333336</v>
      </c>
      <c r="R7" s="16">
        <f t="shared" si="5"/>
        <v>41160.208333333336</v>
      </c>
      <c r="S7" s="23" t="str">
        <f t="shared" si="6"/>
        <v>Sep</v>
      </c>
      <c r="T7" s="18">
        <f t="shared" si="7"/>
        <v>41160.208333333336</v>
      </c>
      <c r="U7" s="7" t="b">
        <v>0</v>
      </c>
      <c r="V7" s="7" t="b">
        <v>0</v>
      </c>
      <c r="W7" s="7" t="s">
        <v>32</v>
      </c>
      <c r="X7" s="7" t="str" cm="1">
        <f t="array" ref="X7:Y7">_xlfn.TEXTSPLIT($W7,"/")</f>
        <v>theater</v>
      </c>
      <c r="Y7" s="7" t="str">
        <v>plays</v>
      </c>
      <c r="AB7" s="7">
        <f t="shared" si="8"/>
        <v>6</v>
      </c>
      <c r="AC7" s="7" t="s">
        <v>2085</v>
      </c>
      <c r="AE7" s="4">
        <v>20000</v>
      </c>
      <c r="AF7" s="4">
        <v>24999</v>
      </c>
      <c r="AG7" s="7" t="s">
        <v>2105</v>
      </c>
    </row>
    <row r="8" spans="1:33" ht="23" x14ac:dyDescent="0.3">
      <c r="A8" s="7">
        <v>6</v>
      </c>
      <c r="B8" s="7" t="s">
        <v>37</v>
      </c>
      <c r="C8" s="15" t="s">
        <v>38</v>
      </c>
      <c r="D8" s="5">
        <v>5200</v>
      </c>
      <c r="E8" s="5">
        <v>1090</v>
      </c>
      <c r="G8" s="6">
        <f t="shared" si="0"/>
        <v>0.20961538461538462</v>
      </c>
      <c r="H8" s="7" t="s">
        <v>13</v>
      </c>
      <c r="I8" s="10">
        <v>18</v>
      </c>
      <c r="J8" s="10">
        <f t="shared" si="1"/>
        <v>60.555555555555557</v>
      </c>
      <c r="K8" s="7" t="s">
        <v>39</v>
      </c>
      <c r="L8" s="7" t="s">
        <v>40</v>
      </c>
      <c r="M8" s="7">
        <v>1505278800</v>
      </c>
      <c r="N8" s="7">
        <v>1505365200</v>
      </c>
      <c r="O8" s="16">
        <f t="shared" si="2"/>
        <v>42991.208333333328</v>
      </c>
      <c r="P8" s="23" t="str">
        <f t="shared" si="3"/>
        <v>Sep</v>
      </c>
      <c r="Q8" s="18">
        <f t="shared" si="4"/>
        <v>42991.208333333328</v>
      </c>
      <c r="R8" s="16">
        <f t="shared" si="5"/>
        <v>42992.208333333328</v>
      </c>
      <c r="S8" s="23" t="str">
        <f t="shared" si="6"/>
        <v>Sep</v>
      </c>
      <c r="T8" s="18">
        <f t="shared" si="7"/>
        <v>42992.208333333328</v>
      </c>
      <c r="U8" s="7" t="b">
        <v>0</v>
      </c>
      <c r="V8" s="7" t="b">
        <v>0</v>
      </c>
      <c r="W8" s="7" t="s">
        <v>41</v>
      </c>
      <c r="X8" s="7" t="str" cm="1">
        <f t="array" ref="X8:Y8">_xlfn.TEXTSPLIT($W8,"/")</f>
        <v>film &amp; video</v>
      </c>
      <c r="Y8" s="7" t="str">
        <v>documentary</v>
      </c>
      <c r="AB8" s="7">
        <f t="shared" si="8"/>
        <v>7</v>
      </c>
      <c r="AC8" s="7" t="s">
        <v>2086</v>
      </c>
      <c r="AE8" s="4">
        <v>25000</v>
      </c>
      <c r="AF8" s="4">
        <v>29999</v>
      </c>
      <c r="AG8" s="7" t="s">
        <v>2106</v>
      </c>
    </row>
    <row r="9" spans="1:33" ht="23" x14ac:dyDescent="0.3">
      <c r="A9" s="7">
        <v>7</v>
      </c>
      <c r="B9" s="7" t="s">
        <v>42</v>
      </c>
      <c r="C9" s="15" t="s">
        <v>43</v>
      </c>
      <c r="D9" s="5">
        <v>4500</v>
      </c>
      <c r="E9" s="5">
        <v>14741</v>
      </c>
      <c r="G9" s="6">
        <f t="shared" si="0"/>
        <v>3.2757777777777779</v>
      </c>
      <c r="H9" s="7" t="s">
        <v>19</v>
      </c>
      <c r="I9" s="10">
        <v>227</v>
      </c>
      <c r="J9" s="10">
        <f t="shared" si="1"/>
        <v>64.93832599118943</v>
      </c>
      <c r="K9" s="7" t="s">
        <v>35</v>
      </c>
      <c r="L9" s="7" t="s">
        <v>36</v>
      </c>
      <c r="M9" s="7">
        <v>1439442000</v>
      </c>
      <c r="N9" s="7">
        <v>1439614800</v>
      </c>
      <c r="O9" s="16">
        <f t="shared" si="2"/>
        <v>42229.208333333328</v>
      </c>
      <c r="P9" s="23" t="str">
        <f t="shared" si="3"/>
        <v>Aug</v>
      </c>
      <c r="Q9" s="18">
        <f t="shared" si="4"/>
        <v>42229.208333333328</v>
      </c>
      <c r="R9" s="16">
        <f t="shared" si="5"/>
        <v>42231.208333333328</v>
      </c>
      <c r="S9" s="23" t="str">
        <f t="shared" si="6"/>
        <v>Aug</v>
      </c>
      <c r="T9" s="18">
        <f t="shared" si="7"/>
        <v>42231.208333333328</v>
      </c>
      <c r="U9" s="7" t="b">
        <v>0</v>
      </c>
      <c r="V9" s="7" t="b">
        <v>0</v>
      </c>
      <c r="W9" s="7" t="s">
        <v>32</v>
      </c>
      <c r="X9" s="7" t="str" cm="1">
        <f t="array" ref="X9:Y9">_xlfn.TEXTSPLIT($W9,"/")</f>
        <v>theater</v>
      </c>
      <c r="Y9" s="7" t="str">
        <v>plays</v>
      </c>
      <c r="AB9" s="7">
        <f t="shared" si="8"/>
        <v>8</v>
      </c>
      <c r="AC9" s="7" t="s">
        <v>2087</v>
      </c>
      <c r="AE9" s="4">
        <v>30000</v>
      </c>
      <c r="AF9" s="4">
        <v>34999</v>
      </c>
      <c r="AG9" s="7" t="s">
        <v>2107</v>
      </c>
    </row>
    <row r="10" spans="1:33" ht="23" x14ac:dyDescent="0.3">
      <c r="A10" s="7">
        <v>8</v>
      </c>
      <c r="B10" s="7" t="s">
        <v>44</v>
      </c>
      <c r="C10" s="15" t="s">
        <v>45</v>
      </c>
      <c r="D10" s="5">
        <v>110100</v>
      </c>
      <c r="E10" s="5">
        <v>21946</v>
      </c>
      <c r="G10" s="6">
        <f t="shared" si="0"/>
        <v>0.19932788374205268</v>
      </c>
      <c r="H10" s="7" t="s">
        <v>46</v>
      </c>
      <c r="I10" s="10">
        <v>708</v>
      </c>
      <c r="J10" s="10">
        <f t="shared" si="1"/>
        <v>30.997175141242938</v>
      </c>
      <c r="K10" s="7" t="s">
        <v>35</v>
      </c>
      <c r="L10" s="7" t="s">
        <v>36</v>
      </c>
      <c r="M10" s="7">
        <v>1281330000</v>
      </c>
      <c r="N10" s="7">
        <v>1281502800</v>
      </c>
      <c r="O10" s="16">
        <f t="shared" si="2"/>
        <v>40399.208333333336</v>
      </c>
      <c r="P10" s="23" t="str">
        <f t="shared" si="3"/>
        <v>Aug</v>
      </c>
      <c r="Q10" s="18">
        <f t="shared" si="4"/>
        <v>40399.208333333336</v>
      </c>
      <c r="R10" s="16">
        <f t="shared" si="5"/>
        <v>40401.208333333336</v>
      </c>
      <c r="S10" s="23" t="str">
        <f t="shared" si="6"/>
        <v>Aug</v>
      </c>
      <c r="T10" s="18">
        <f t="shared" si="7"/>
        <v>40401.208333333336</v>
      </c>
      <c r="U10" s="7" t="b">
        <v>0</v>
      </c>
      <c r="V10" s="7" t="b">
        <v>0</v>
      </c>
      <c r="W10" s="7" t="s">
        <v>32</v>
      </c>
      <c r="X10" s="7" t="str" cm="1">
        <f t="array" ref="X10:Y10">_xlfn.TEXTSPLIT($W10,"/")</f>
        <v>theater</v>
      </c>
      <c r="Y10" s="7" t="str">
        <v>plays</v>
      </c>
      <c r="AB10" s="7">
        <f t="shared" si="8"/>
        <v>9</v>
      </c>
      <c r="AC10" s="7" t="s">
        <v>2088</v>
      </c>
      <c r="AE10" s="4">
        <v>35000</v>
      </c>
      <c r="AF10" s="4">
        <v>39999</v>
      </c>
      <c r="AG10" s="7" t="s">
        <v>2108</v>
      </c>
    </row>
    <row r="11" spans="1:33" ht="23" x14ac:dyDescent="0.3">
      <c r="A11" s="7">
        <v>9</v>
      </c>
      <c r="B11" s="7" t="s">
        <v>47</v>
      </c>
      <c r="C11" s="15" t="s">
        <v>48</v>
      </c>
      <c r="D11" s="5">
        <v>6200</v>
      </c>
      <c r="E11" s="5">
        <v>3208</v>
      </c>
      <c r="G11" s="6">
        <f t="shared" si="0"/>
        <v>0.51741935483870971</v>
      </c>
      <c r="H11" s="7" t="s">
        <v>13</v>
      </c>
      <c r="I11" s="10">
        <v>44</v>
      </c>
      <c r="J11" s="10">
        <f t="shared" si="1"/>
        <v>72.909090909090907</v>
      </c>
      <c r="K11" s="7" t="s">
        <v>20</v>
      </c>
      <c r="L11" s="7" t="s">
        <v>21</v>
      </c>
      <c r="M11" s="7">
        <v>1379566800</v>
      </c>
      <c r="N11" s="7">
        <v>1383804000</v>
      </c>
      <c r="O11" s="16">
        <f t="shared" si="2"/>
        <v>41536.208333333336</v>
      </c>
      <c r="P11" s="23" t="str">
        <f t="shared" si="3"/>
        <v>Sep</v>
      </c>
      <c r="Q11" s="18">
        <f t="shared" si="4"/>
        <v>41536.208333333336</v>
      </c>
      <c r="R11" s="16">
        <f t="shared" si="5"/>
        <v>41585.25</v>
      </c>
      <c r="S11" s="23" t="str">
        <f t="shared" si="6"/>
        <v>Nov</v>
      </c>
      <c r="T11" s="18">
        <f t="shared" si="7"/>
        <v>41585.25</v>
      </c>
      <c r="U11" s="7" t="b">
        <v>0</v>
      </c>
      <c r="V11" s="7" t="b">
        <v>0</v>
      </c>
      <c r="W11" s="7" t="s">
        <v>49</v>
      </c>
      <c r="X11" s="7" t="str" cm="1">
        <f t="array" ref="X11:Y11">_xlfn.TEXTSPLIT($W11,"/")</f>
        <v>music</v>
      </c>
      <c r="Y11" s="7" t="str">
        <v>electric music</v>
      </c>
      <c r="AB11" s="7">
        <f t="shared" si="8"/>
        <v>10</v>
      </c>
      <c r="AC11" s="7" t="s">
        <v>2089</v>
      </c>
      <c r="AE11" s="4">
        <v>40000</v>
      </c>
      <c r="AF11" s="4">
        <v>44999</v>
      </c>
      <c r="AG11" s="7" t="s">
        <v>2109</v>
      </c>
    </row>
    <row r="12" spans="1:33" ht="23" x14ac:dyDescent="0.3">
      <c r="A12" s="7">
        <v>10</v>
      </c>
      <c r="B12" s="7" t="s">
        <v>50</v>
      </c>
      <c r="C12" s="15" t="s">
        <v>51</v>
      </c>
      <c r="D12" s="5">
        <v>5200</v>
      </c>
      <c r="E12" s="5">
        <v>13838</v>
      </c>
      <c r="G12" s="6">
        <f t="shared" si="0"/>
        <v>2.6611538461538462</v>
      </c>
      <c r="H12" s="7" t="s">
        <v>19</v>
      </c>
      <c r="I12" s="10">
        <v>220</v>
      </c>
      <c r="J12" s="10">
        <f t="shared" si="1"/>
        <v>62.9</v>
      </c>
      <c r="K12" s="7" t="s">
        <v>20</v>
      </c>
      <c r="L12" s="7" t="s">
        <v>21</v>
      </c>
      <c r="M12" s="7">
        <v>1281762000</v>
      </c>
      <c r="N12" s="7">
        <v>1285909200</v>
      </c>
      <c r="O12" s="16">
        <f t="shared" si="2"/>
        <v>40404.208333333336</v>
      </c>
      <c r="P12" s="23" t="str">
        <f t="shared" si="3"/>
        <v>Aug</v>
      </c>
      <c r="Q12" s="18">
        <f t="shared" si="4"/>
        <v>40404.208333333336</v>
      </c>
      <c r="R12" s="16">
        <f t="shared" si="5"/>
        <v>40452.208333333336</v>
      </c>
      <c r="S12" s="23" t="str">
        <f t="shared" si="6"/>
        <v>Oct</v>
      </c>
      <c r="T12" s="18">
        <f t="shared" si="7"/>
        <v>40452.208333333336</v>
      </c>
      <c r="U12" s="7" t="b">
        <v>0</v>
      </c>
      <c r="V12" s="7" t="b">
        <v>0</v>
      </c>
      <c r="W12" s="7" t="s">
        <v>52</v>
      </c>
      <c r="X12" s="7" t="str" cm="1">
        <f t="array" ref="X12:Y12">_xlfn.TEXTSPLIT($W12,"/")</f>
        <v>film &amp; video</v>
      </c>
      <c r="Y12" s="7" t="str">
        <v>drama</v>
      </c>
      <c r="AB12" s="7">
        <f t="shared" si="8"/>
        <v>11</v>
      </c>
      <c r="AC12" s="7" t="s">
        <v>2090</v>
      </c>
      <c r="AE12" s="4">
        <v>45000</v>
      </c>
      <c r="AF12" s="4">
        <v>49999</v>
      </c>
      <c r="AG12" s="7" t="s">
        <v>2110</v>
      </c>
    </row>
    <row r="13" spans="1:33" ht="36" x14ac:dyDescent="0.3">
      <c r="A13" s="7">
        <v>11</v>
      </c>
      <c r="B13" s="7" t="s">
        <v>53</v>
      </c>
      <c r="C13" s="15" t="s">
        <v>54</v>
      </c>
      <c r="D13" s="5">
        <v>6300</v>
      </c>
      <c r="E13" s="5">
        <v>3030</v>
      </c>
      <c r="G13" s="6">
        <f t="shared" si="0"/>
        <v>0.48095238095238096</v>
      </c>
      <c r="H13" s="7" t="s">
        <v>13</v>
      </c>
      <c r="I13" s="10">
        <v>27</v>
      </c>
      <c r="J13" s="10">
        <f t="shared" si="1"/>
        <v>112.22222222222223</v>
      </c>
      <c r="K13" s="7" t="s">
        <v>20</v>
      </c>
      <c r="L13" s="7" t="s">
        <v>21</v>
      </c>
      <c r="M13" s="7">
        <v>1285045200</v>
      </c>
      <c r="N13" s="7">
        <v>1285563600</v>
      </c>
      <c r="O13" s="16">
        <f t="shared" si="2"/>
        <v>40442.208333333336</v>
      </c>
      <c r="P13" s="23" t="str">
        <f t="shared" si="3"/>
        <v>Sep</v>
      </c>
      <c r="Q13" s="18">
        <f t="shared" si="4"/>
        <v>40442.208333333336</v>
      </c>
      <c r="R13" s="16">
        <f t="shared" si="5"/>
        <v>40448.208333333336</v>
      </c>
      <c r="S13" s="23" t="str">
        <f t="shared" si="6"/>
        <v>Sep</v>
      </c>
      <c r="T13" s="18">
        <f t="shared" si="7"/>
        <v>40448.208333333336</v>
      </c>
      <c r="U13" s="7" t="b">
        <v>0</v>
      </c>
      <c r="V13" s="7" t="b">
        <v>1</v>
      </c>
      <c r="W13" s="7" t="s">
        <v>32</v>
      </c>
      <c r="X13" s="7" t="str" cm="1">
        <f t="array" ref="X13:Y13">_xlfn.TEXTSPLIT($W13,"/")</f>
        <v>theater</v>
      </c>
      <c r="Y13" s="7" t="str">
        <v>plays</v>
      </c>
      <c r="AB13" s="7">
        <f t="shared" si="8"/>
        <v>12</v>
      </c>
      <c r="AC13" s="7" t="s">
        <v>2091</v>
      </c>
      <c r="AE13" s="4">
        <v>50000</v>
      </c>
      <c r="AG13" s="7" t="s">
        <v>2111</v>
      </c>
    </row>
    <row r="14" spans="1:33" ht="23" x14ac:dyDescent="0.3">
      <c r="A14" s="7">
        <v>12</v>
      </c>
      <c r="B14" s="7" t="s">
        <v>55</v>
      </c>
      <c r="C14" s="15" t="s">
        <v>56</v>
      </c>
      <c r="D14" s="5">
        <v>6300</v>
      </c>
      <c r="E14" s="5">
        <v>5629</v>
      </c>
      <c r="G14" s="6">
        <f t="shared" si="0"/>
        <v>0.89349206349206345</v>
      </c>
      <c r="H14" s="7" t="s">
        <v>13</v>
      </c>
      <c r="I14" s="10">
        <v>55</v>
      </c>
      <c r="J14" s="10">
        <f t="shared" si="1"/>
        <v>102.34545454545454</v>
      </c>
      <c r="K14" s="7" t="s">
        <v>20</v>
      </c>
      <c r="L14" s="7" t="s">
        <v>21</v>
      </c>
      <c r="M14" s="7">
        <v>1571720400</v>
      </c>
      <c r="N14" s="7">
        <v>1572411600</v>
      </c>
      <c r="O14" s="16">
        <f t="shared" si="2"/>
        <v>43760.208333333328</v>
      </c>
      <c r="P14" s="23" t="str">
        <f t="shared" si="3"/>
        <v>Oct</v>
      </c>
      <c r="Q14" s="18">
        <f t="shared" si="4"/>
        <v>43760.208333333328</v>
      </c>
      <c r="R14" s="16">
        <f t="shared" si="5"/>
        <v>43768.208333333328</v>
      </c>
      <c r="S14" s="23" t="str">
        <f t="shared" si="6"/>
        <v>Oct</v>
      </c>
      <c r="T14" s="18">
        <f t="shared" si="7"/>
        <v>43768.208333333328</v>
      </c>
      <c r="U14" s="7" t="b">
        <v>0</v>
      </c>
      <c r="V14" s="7" t="b">
        <v>0</v>
      </c>
      <c r="W14" s="7" t="s">
        <v>52</v>
      </c>
      <c r="X14" s="7" t="str" cm="1">
        <f t="array" ref="X14:Y14">_xlfn.TEXTSPLIT($W14,"/")</f>
        <v>film &amp; video</v>
      </c>
      <c r="Y14" s="7" t="str">
        <v>drama</v>
      </c>
    </row>
    <row r="15" spans="1:33" ht="36" x14ac:dyDescent="0.3">
      <c r="A15" s="7">
        <v>13</v>
      </c>
      <c r="B15" s="7" t="s">
        <v>57</v>
      </c>
      <c r="C15" s="15" t="s">
        <v>58</v>
      </c>
      <c r="D15" s="5">
        <v>4200</v>
      </c>
      <c r="E15" s="5">
        <v>10295</v>
      </c>
      <c r="G15" s="6">
        <f t="shared" si="0"/>
        <v>2.4511904761904764</v>
      </c>
      <c r="H15" s="7" t="s">
        <v>19</v>
      </c>
      <c r="I15" s="10">
        <v>98</v>
      </c>
      <c r="J15" s="10">
        <f t="shared" si="1"/>
        <v>105.05102040816327</v>
      </c>
      <c r="K15" s="7" t="s">
        <v>20</v>
      </c>
      <c r="L15" s="7" t="s">
        <v>21</v>
      </c>
      <c r="M15" s="7">
        <v>1465621200</v>
      </c>
      <c r="N15" s="7">
        <v>1466658000</v>
      </c>
      <c r="O15" s="16">
        <f t="shared" si="2"/>
        <v>42532.208333333328</v>
      </c>
      <c r="P15" s="23" t="str">
        <f t="shared" si="3"/>
        <v>Jun</v>
      </c>
      <c r="Q15" s="18">
        <f t="shared" si="4"/>
        <v>42532.208333333328</v>
      </c>
      <c r="R15" s="16">
        <f t="shared" si="5"/>
        <v>42544.208333333328</v>
      </c>
      <c r="S15" s="23" t="str">
        <f t="shared" si="6"/>
        <v>Jun</v>
      </c>
      <c r="T15" s="18">
        <f t="shared" si="7"/>
        <v>42544.208333333328</v>
      </c>
      <c r="U15" s="7" t="b">
        <v>0</v>
      </c>
      <c r="V15" s="7" t="b">
        <v>0</v>
      </c>
      <c r="W15" s="7" t="s">
        <v>59</v>
      </c>
      <c r="X15" s="7" t="str" cm="1">
        <f t="array" ref="X15:Y15">_xlfn.TEXTSPLIT($W15,"/")</f>
        <v>music</v>
      </c>
      <c r="Y15" s="7" t="str">
        <v>indie rock</v>
      </c>
    </row>
    <row r="16" spans="1:33" ht="23" x14ac:dyDescent="0.3">
      <c r="A16" s="7">
        <v>14</v>
      </c>
      <c r="B16" s="7" t="s">
        <v>60</v>
      </c>
      <c r="C16" s="15" t="s">
        <v>61</v>
      </c>
      <c r="D16" s="5">
        <v>28200</v>
      </c>
      <c r="E16" s="5">
        <v>18829</v>
      </c>
      <c r="G16" s="6">
        <f t="shared" si="0"/>
        <v>0.66769503546099296</v>
      </c>
      <c r="H16" s="7" t="s">
        <v>13</v>
      </c>
      <c r="I16" s="10">
        <v>200</v>
      </c>
      <c r="J16" s="10">
        <f t="shared" si="1"/>
        <v>94.144999999999996</v>
      </c>
      <c r="K16" s="7" t="s">
        <v>20</v>
      </c>
      <c r="L16" s="7" t="s">
        <v>21</v>
      </c>
      <c r="M16" s="7">
        <v>1331013600</v>
      </c>
      <c r="N16" s="7">
        <v>1333342800</v>
      </c>
      <c r="O16" s="16">
        <f t="shared" si="2"/>
        <v>40974.25</v>
      </c>
      <c r="P16" s="23" t="str">
        <f t="shared" si="3"/>
        <v>Mar</v>
      </c>
      <c r="Q16" s="18">
        <f t="shared" si="4"/>
        <v>40974.25</v>
      </c>
      <c r="R16" s="16">
        <f t="shared" si="5"/>
        <v>41001.208333333336</v>
      </c>
      <c r="S16" s="23" t="str">
        <f t="shared" si="6"/>
        <v>Apr</v>
      </c>
      <c r="T16" s="18">
        <f t="shared" si="7"/>
        <v>41001.208333333336</v>
      </c>
      <c r="U16" s="7" t="b">
        <v>0</v>
      </c>
      <c r="V16" s="7" t="b">
        <v>0</v>
      </c>
      <c r="W16" s="7" t="s">
        <v>59</v>
      </c>
      <c r="X16" s="7" t="str" cm="1">
        <f t="array" ref="X16:Y16">_xlfn.TEXTSPLIT($W16,"/")</f>
        <v>music</v>
      </c>
      <c r="Y16" s="7" t="str">
        <v>indie rock</v>
      </c>
    </row>
    <row r="17" spans="1:25" ht="23" x14ac:dyDescent="0.3">
      <c r="A17" s="7">
        <v>15</v>
      </c>
      <c r="B17" s="7" t="s">
        <v>62</v>
      </c>
      <c r="C17" s="15" t="s">
        <v>63</v>
      </c>
      <c r="D17" s="5">
        <v>81200</v>
      </c>
      <c r="E17" s="5">
        <v>38414</v>
      </c>
      <c r="G17" s="6">
        <f t="shared" si="0"/>
        <v>0.47307881773399013</v>
      </c>
      <c r="H17" s="7" t="s">
        <v>13</v>
      </c>
      <c r="I17" s="10">
        <v>452</v>
      </c>
      <c r="J17" s="10">
        <f t="shared" si="1"/>
        <v>84.986725663716811</v>
      </c>
      <c r="K17" s="7" t="s">
        <v>20</v>
      </c>
      <c r="L17" s="7" t="s">
        <v>21</v>
      </c>
      <c r="M17" s="7">
        <v>1575957600</v>
      </c>
      <c r="N17" s="7">
        <v>1576303200</v>
      </c>
      <c r="O17" s="16">
        <f t="shared" si="2"/>
        <v>43809.25</v>
      </c>
      <c r="P17" s="23" t="str">
        <f t="shared" si="3"/>
        <v>Dec</v>
      </c>
      <c r="Q17" s="18">
        <f t="shared" si="4"/>
        <v>43809.25</v>
      </c>
      <c r="R17" s="16">
        <f t="shared" si="5"/>
        <v>43813.25</v>
      </c>
      <c r="S17" s="23" t="str">
        <f t="shared" si="6"/>
        <v>Dec</v>
      </c>
      <c r="T17" s="18">
        <f t="shared" si="7"/>
        <v>43813.25</v>
      </c>
      <c r="U17" s="7" t="b">
        <v>0</v>
      </c>
      <c r="V17" s="7" t="b">
        <v>0</v>
      </c>
      <c r="W17" s="7" t="s">
        <v>64</v>
      </c>
      <c r="X17" s="7" t="str" cm="1">
        <f t="array" ref="X17:Y17">_xlfn.TEXTSPLIT($W17,"/")</f>
        <v>technology</v>
      </c>
      <c r="Y17" s="7" t="str">
        <v>wearables</v>
      </c>
    </row>
    <row r="18" spans="1:25" ht="23" x14ac:dyDescent="0.3">
      <c r="A18" s="7">
        <v>16</v>
      </c>
      <c r="B18" s="7" t="s">
        <v>65</v>
      </c>
      <c r="C18" s="15" t="s">
        <v>66</v>
      </c>
      <c r="D18" s="5">
        <v>1700</v>
      </c>
      <c r="E18" s="5">
        <v>11041</v>
      </c>
      <c r="G18" s="6">
        <f t="shared" si="0"/>
        <v>6.4947058823529416</v>
      </c>
      <c r="H18" s="7" t="s">
        <v>19</v>
      </c>
      <c r="I18" s="10">
        <v>100</v>
      </c>
      <c r="J18" s="10">
        <f t="shared" si="1"/>
        <v>110.41</v>
      </c>
      <c r="K18" s="7" t="s">
        <v>20</v>
      </c>
      <c r="L18" s="7" t="s">
        <v>21</v>
      </c>
      <c r="M18" s="7">
        <v>1390370400</v>
      </c>
      <c r="N18" s="7">
        <v>1392271200</v>
      </c>
      <c r="O18" s="16">
        <f t="shared" si="2"/>
        <v>41661.25</v>
      </c>
      <c r="P18" s="23" t="str">
        <f t="shared" si="3"/>
        <v>Jan</v>
      </c>
      <c r="Q18" s="18">
        <f t="shared" si="4"/>
        <v>41661.25</v>
      </c>
      <c r="R18" s="16">
        <f t="shared" si="5"/>
        <v>41683.25</v>
      </c>
      <c r="S18" s="23" t="str">
        <f t="shared" si="6"/>
        <v>Feb</v>
      </c>
      <c r="T18" s="18">
        <f t="shared" si="7"/>
        <v>41683.25</v>
      </c>
      <c r="U18" s="7" t="b">
        <v>0</v>
      </c>
      <c r="V18" s="7" t="b">
        <v>0</v>
      </c>
      <c r="W18" s="7" t="s">
        <v>67</v>
      </c>
      <c r="X18" s="7" t="str" cm="1">
        <f t="array" ref="X18:Y18">_xlfn.TEXTSPLIT($W18,"/")</f>
        <v>publishing</v>
      </c>
      <c r="Y18" s="7" t="str">
        <v>nonfiction</v>
      </c>
    </row>
    <row r="19" spans="1:25" ht="23" x14ac:dyDescent="0.3">
      <c r="A19" s="7">
        <v>17</v>
      </c>
      <c r="B19" s="7" t="s">
        <v>68</v>
      </c>
      <c r="C19" s="15" t="s">
        <v>69</v>
      </c>
      <c r="D19" s="5">
        <v>84600</v>
      </c>
      <c r="E19" s="5">
        <v>134845</v>
      </c>
      <c r="G19" s="6">
        <f t="shared" si="0"/>
        <v>1.5939125295508274</v>
      </c>
      <c r="H19" s="7" t="s">
        <v>19</v>
      </c>
      <c r="I19" s="10">
        <v>1249</v>
      </c>
      <c r="J19" s="10">
        <f t="shared" si="1"/>
        <v>107.96236989591674</v>
      </c>
      <c r="K19" s="7" t="s">
        <v>20</v>
      </c>
      <c r="L19" s="7" t="s">
        <v>21</v>
      </c>
      <c r="M19" s="7">
        <v>1294812000</v>
      </c>
      <c r="N19" s="7">
        <v>1294898400</v>
      </c>
      <c r="O19" s="16">
        <f t="shared" si="2"/>
        <v>40555.25</v>
      </c>
      <c r="P19" s="23" t="str">
        <f t="shared" si="3"/>
        <v>Jan</v>
      </c>
      <c r="Q19" s="18">
        <f t="shared" si="4"/>
        <v>40555.25</v>
      </c>
      <c r="R19" s="16">
        <f t="shared" si="5"/>
        <v>40556.25</v>
      </c>
      <c r="S19" s="23" t="str">
        <f t="shared" si="6"/>
        <v>Jan</v>
      </c>
      <c r="T19" s="18">
        <f t="shared" si="7"/>
        <v>40556.25</v>
      </c>
      <c r="U19" s="7" t="b">
        <v>0</v>
      </c>
      <c r="V19" s="7" t="b">
        <v>0</v>
      </c>
      <c r="W19" s="7" t="s">
        <v>70</v>
      </c>
      <c r="X19" s="7" t="str" cm="1">
        <f t="array" ref="X19:Y19">_xlfn.TEXTSPLIT($W19,"/")</f>
        <v>film &amp; video</v>
      </c>
      <c r="Y19" s="7" t="str">
        <v>animation</v>
      </c>
    </row>
    <row r="20" spans="1:25" ht="23" x14ac:dyDescent="0.3">
      <c r="A20" s="7">
        <v>18</v>
      </c>
      <c r="B20" s="7" t="s">
        <v>71</v>
      </c>
      <c r="C20" s="15" t="s">
        <v>72</v>
      </c>
      <c r="D20" s="5">
        <v>9100</v>
      </c>
      <c r="E20" s="5">
        <v>6089</v>
      </c>
      <c r="G20" s="6">
        <f t="shared" si="0"/>
        <v>0.66912087912087914</v>
      </c>
      <c r="H20" s="7" t="s">
        <v>73</v>
      </c>
      <c r="I20" s="10">
        <v>135</v>
      </c>
      <c r="J20" s="10">
        <f t="shared" si="1"/>
        <v>45.103703703703701</v>
      </c>
      <c r="K20" s="7" t="s">
        <v>20</v>
      </c>
      <c r="L20" s="7" t="s">
        <v>21</v>
      </c>
      <c r="M20" s="7">
        <v>1536382800</v>
      </c>
      <c r="N20" s="7">
        <v>1537074000</v>
      </c>
      <c r="O20" s="16">
        <f t="shared" si="2"/>
        <v>43351.208333333328</v>
      </c>
      <c r="P20" s="23" t="str">
        <f t="shared" si="3"/>
        <v>Sep</v>
      </c>
      <c r="Q20" s="18">
        <f t="shared" si="4"/>
        <v>43351.208333333328</v>
      </c>
      <c r="R20" s="16">
        <f t="shared" si="5"/>
        <v>43359.208333333328</v>
      </c>
      <c r="S20" s="23" t="str">
        <f t="shared" si="6"/>
        <v>Sep</v>
      </c>
      <c r="T20" s="18">
        <f t="shared" si="7"/>
        <v>43359.208333333328</v>
      </c>
      <c r="U20" s="7" t="b">
        <v>0</v>
      </c>
      <c r="V20" s="7" t="b">
        <v>0</v>
      </c>
      <c r="W20" s="7" t="s">
        <v>32</v>
      </c>
      <c r="X20" s="7" t="str" cm="1">
        <f t="array" ref="X20:Y20">_xlfn.TEXTSPLIT($W20,"/")</f>
        <v>theater</v>
      </c>
      <c r="Y20" s="7" t="str">
        <v>plays</v>
      </c>
    </row>
    <row r="21" spans="1:25" ht="23" x14ac:dyDescent="0.3">
      <c r="A21" s="7">
        <v>19</v>
      </c>
      <c r="B21" s="7" t="s">
        <v>74</v>
      </c>
      <c r="C21" s="15" t="s">
        <v>75</v>
      </c>
      <c r="D21" s="5">
        <v>62500</v>
      </c>
      <c r="E21" s="5">
        <v>30331</v>
      </c>
      <c r="G21" s="6">
        <f t="shared" si="0"/>
        <v>0.48529600000000001</v>
      </c>
      <c r="H21" s="7" t="s">
        <v>13</v>
      </c>
      <c r="I21" s="10">
        <v>674</v>
      </c>
      <c r="J21" s="10">
        <f t="shared" si="1"/>
        <v>45.001483679525222</v>
      </c>
      <c r="K21" s="7" t="s">
        <v>20</v>
      </c>
      <c r="L21" s="7" t="s">
        <v>21</v>
      </c>
      <c r="M21" s="7">
        <v>1551679200</v>
      </c>
      <c r="N21" s="7">
        <v>1553490000</v>
      </c>
      <c r="O21" s="16">
        <f t="shared" si="2"/>
        <v>43528.25</v>
      </c>
      <c r="P21" s="23" t="str">
        <f t="shared" si="3"/>
        <v>Mar</v>
      </c>
      <c r="Q21" s="18">
        <f t="shared" si="4"/>
        <v>43528.25</v>
      </c>
      <c r="R21" s="16">
        <f t="shared" si="5"/>
        <v>43549.208333333328</v>
      </c>
      <c r="S21" s="23" t="str">
        <f t="shared" si="6"/>
        <v>Mar</v>
      </c>
      <c r="T21" s="18">
        <f t="shared" si="7"/>
        <v>43549.208333333328</v>
      </c>
      <c r="U21" s="7" t="b">
        <v>0</v>
      </c>
      <c r="V21" s="7" t="b">
        <v>1</v>
      </c>
      <c r="W21" s="7" t="s">
        <v>32</v>
      </c>
      <c r="X21" s="7" t="str" cm="1">
        <f t="array" ref="X21:Y21">_xlfn.TEXTSPLIT($W21,"/")</f>
        <v>theater</v>
      </c>
      <c r="Y21" s="7" t="str">
        <v>plays</v>
      </c>
    </row>
    <row r="22" spans="1:25" ht="23" x14ac:dyDescent="0.3">
      <c r="A22" s="7">
        <v>20</v>
      </c>
      <c r="B22" s="7" t="s">
        <v>76</v>
      </c>
      <c r="C22" s="15" t="s">
        <v>77</v>
      </c>
      <c r="D22" s="5">
        <v>131800</v>
      </c>
      <c r="E22" s="5">
        <v>147936</v>
      </c>
      <c r="G22" s="6">
        <f t="shared" si="0"/>
        <v>1.1224279210925645</v>
      </c>
      <c r="H22" s="7" t="s">
        <v>19</v>
      </c>
      <c r="I22" s="10">
        <v>1396</v>
      </c>
      <c r="J22" s="10">
        <f t="shared" si="1"/>
        <v>105.97134670487107</v>
      </c>
      <c r="K22" s="7" t="s">
        <v>20</v>
      </c>
      <c r="L22" s="7" t="s">
        <v>21</v>
      </c>
      <c r="M22" s="7">
        <v>1406523600</v>
      </c>
      <c r="N22" s="7">
        <v>1406523600</v>
      </c>
      <c r="O22" s="16">
        <f t="shared" si="2"/>
        <v>41848.208333333336</v>
      </c>
      <c r="P22" s="23" t="str">
        <f t="shared" si="3"/>
        <v>Jul</v>
      </c>
      <c r="Q22" s="18">
        <f t="shared" si="4"/>
        <v>41848.208333333336</v>
      </c>
      <c r="R22" s="16">
        <f t="shared" si="5"/>
        <v>41848.208333333336</v>
      </c>
      <c r="S22" s="23" t="str">
        <f t="shared" si="6"/>
        <v>Jul</v>
      </c>
      <c r="T22" s="18">
        <f t="shared" si="7"/>
        <v>41848.208333333336</v>
      </c>
      <c r="U22" s="7" t="b">
        <v>0</v>
      </c>
      <c r="V22" s="7" t="b">
        <v>0</v>
      </c>
      <c r="W22" s="7" t="s">
        <v>52</v>
      </c>
      <c r="X22" s="7" t="str" cm="1">
        <f t="array" ref="X22:Y22">_xlfn.TEXTSPLIT($W22,"/")</f>
        <v>film &amp; video</v>
      </c>
      <c r="Y22" s="7" t="str">
        <v>drama</v>
      </c>
    </row>
    <row r="23" spans="1:25" ht="23" x14ac:dyDescent="0.3">
      <c r="A23" s="7">
        <v>21</v>
      </c>
      <c r="B23" s="7" t="s">
        <v>78</v>
      </c>
      <c r="C23" s="15" t="s">
        <v>79</v>
      </c>
      <c r="D23" s="5">
        <v>94000</v>
      </c>
      <c r="E23" s="5">
        <v>38533</v>
      </c>
      <c r="G23" s="6">
        <f t="shared" si="0"/>
        <v>0.40992553191489361</v>
      </c>
      <c r="H23" s="7" t="s">
        <v>13</v>
      </c>
      <c r="I23" s="10">
        <v>558</v>
      </c>
      <c r="J23" s="10">
        <f t="shared" si="1"/>
        <v>69.055555555555557</v>
      </c>
      <c r="K23" s="7" t="s">
        <v>20</v>
      </c>
      <c r="L23" s="7" t="s">
        <v>21</v>
      </c>
      <c r="M23" s="7">
        <v>1313384400</v>
      </c>
      <c r="N23" s="7">
        <v>1316322000</v>
      </c>
      <c r="O23" s="16">
        <f t="shared" si="2"/>
        <v>40770.208333333336</v>
      </c>
      <c r="P23" s="23" t="str">
        <f t="shared" si="3"/>
        <v>Aug</v>
      </c>
      <c r="Q23" s="18">
        <f t="shared" si="4"/>
        <v>40770.208333333336</v>
      </c>
      <c r="R23" s="16">
        <f t="shared" si="5"/>
        <v>40804.208333333336</v>
      </c>
      <c r="S23" s="23" t="str">
        <f t="shared" si="6"/>
        <v>Sep</v>
      </c>
      <c r="T23" s="18">
        <f t="shared" si="7"/>
        <v>40804.208333333336</v>
      </c>
      <c r="U23" s="7" t="b">
        <v>0</v>
      </c>
      <c r="V23" s="7" t="b">
        <v>0</v>
      </c>
      <c r="W23" s="7" t="s">
        <v>32</v>
      </c>
      <c r="X23" s="7" t="str" cm="1">
        <f t="array" ref="X23:Y23">_xlfn.TEXTSPLIT($W23,"/")</f>
        <v>theater</v>
      </c>
      <c r="Y23" s="7" t="str">
        <v>plays</v>
      </c>
    </row>
    <row r="24" spans="1:25" ht="23" x14ac:dyDescent="0.3">
      <c r="A24" s="7">
        <v>22</v>
      </c>
      <c r="B24" s="7" t="s">
        <v>80</v>
      </c>
      <c r="C24" s="15" t="s">
        <v>81</v>
      </c>
      <c r="D24" s="5">
        <v>59100</v>
      </c>
      <c r="E24" s="5">
        <v>75690</v>
      </c>
      <c r="G24" s="6">
        <f t="shared" si="0"/>
        <v>1.2807106598984772</v>
      </c>
      <c r="H24" s="7" t="s">
        <v>19</v>
      </c>
      <c r="I24" s="10">
        <v>890</v>
      </c>
      <c r="J24" s="10">
        <f t="shared" si="1"/>
        <v>85.044943820224717</v>
      </c>
      <c r="K24" s="7" t="s">
        <v>20</v>
      </c>
      <c r="L24" s="7" t="s">
        <v>21</v>
      </c>
      <c r="M24" s="7">
        <v>1522731600</v>
      </c>
      <c r="N24" s="7">
        <v>1524027600</v>
      </c>
      <c r="O24" s="16">
        <f t="shared" si="2"/>
        <v>43193.208333333328</v>
      </c>
      <c r="P24" s="23" t="str">
        <f t="shared" si="3"/>
        <v>Apr</v>
      </c>
      <c r="Q24" s="18">
        <f t="shared" si="4"/>
        <v>43193.208333333328</v>
      </c>
      <c r="R24" s="16">
        <f t="shared" si="5"/>
        <v>43208.208333333328</v>
      </c>
      <c r="S24" s="23" t="str">
        <f t="shared" si="6"/>
        <v>Apr</v>
      </c>
      <c r="T24" s="18">
        <f t="shared" si="7"/>
        <v>43208.208333333328</v>
      </c>
      <c r="U24" s="7" t="b">
        <v>0</v>
      </c>
      <c r="V24" s="7" t="b">
        <v>0</v>
      </c>
      <c r="W24" s="7" t="s">
        <v>32</v>
      </c>
      <c r="X24" s="7" t="str" cm="1">
        <f t="array" ref="X24:Y24">_xlfn.TEXTSPLIT($W24,"/")</f>
        <v>theater</v>
      </c>
      <c r="Y24" s="7" t="str">
        <v>plays</v>
      </c>
    </row>
    <row r="25" spans="1:25" ht="23" x14ac:dyDescent="0.3">
      <c r="A25" s="7">
        <v>23</v>
      </c>
      <c r="B25" s="7" t="s">
        <v>82</v>
      </c>
      <c r="C25" s="15" t="s">
        <v>83</v>
      </c>
      <c r="D25" s="5">
        <v>4500</v>
      </c>
      <c r="E25" s="5">
        <v>14942</v>
      </c>
      <c r="G25" s="6">
        <f t="shared" si="0"/>
        <v>3.3204444444444445</v>
      </c>
      <c r="H25" s="7" t="s">
        <v>19</v>
      </c>
      <c r="I25" s="10">
        <v>142</v>
      </c>
      <c r="J25" s="10">
        <f t="shared" si="1"/>
        <v>105.22535211267606</v>
      </c>
      <c r="K25" s="7" t="s">
        <v>39</v>
      </c>
      <c r="L25" s="7" t="s">
        <v>40</v>
      </c>
      <c r="M25" s="7">
        <v>1550124000</v>
      </c>
      <c r="N25" s="7">
        <v>1554699600</v>
      </c>
      <c r="O25" s="16">
        <f t="shared" si="2"/>
        <v>43510.25</v>
      </c>
      <c r="P25" s="23" t="str">
        <f t="shared" si="3"/>
        <v>Feb</v>
      </c>
      <c r="Q25" s="18">
        <f t="shared" si="4"/>
        <v>43510.25</v>
      </c>
      <c r="R25" s="16">
        <f t="shared" si="5"/>
        <v>43563.208333333328</v>
      </c>
      <c r="S25" s="23" t="str">
        <f t="shared" si="6"/>
        <v>Apr</v>
      </c>
      <c r="T25" s="18">
        <f t="shared" si="7"/>
        <v>43563.208333333328</v>
      </c>
      <c r="U25" s="7" t="b">
        <v>0</v>
      </c>
      <c r="V25" s="7" t="b">
        <v>0</v>
      </c>
      <c r="W25" s="7" t="s">
        <v>41</v>
      </c>
      <c r="X25" s="7" t="str" cm="1">
        <f t="array" ref="X25:Y25">_xlfn.TEXTSPLIT($W25,"/")</f>
        <v>film &amp; video</v>
      </c>
      <c r="Y25" s="7" t="str">
        <v>documentary</v>
      </c>
    </row>
    <row r="26" spans="1:25" ht="23" x14ac:dyDescent="0.3">
      <c r="A26" s="7">
        <v>24</v>
      </c>
      <c r="B26" s="7" t="s">
        <v>84</v>
      </c>
      <c r="C26" s="15" t="s">
        <v>85</v>
      </c>
      <c r="D26" s="5">
        <v>92400</v>
      </c>
      <c r="E26" s="5">
        <v>104257</v>
      </c>
      <c r="G26" s="6">
        <f t="shared" si="0"/>
        <v>1.1283225108225108</v>
      </c>
      <c r="H26" s="7" t="s">
        <v>19</v>
      </c>
      <c r="I26" s="10">
        <v>2673</v>
      </c>
      <c r="J26" s="10">
        <f t="shared" si="1"/>
        <v>39.003741114852225</v>
      </c>
      <c r="K26" s="7" t="s">
        <v>20</v>
      </c>
      <c r="L26" s="7" t="s">
        <v>21</v>
      </c>
      <c r="M26" s="7">
        <v>1403326800</v>
      </c>
      <c r="N26" s="7">
        <v>1403499600</v>
      </c>
      <c r="O26" s="16">
        <f t="shared" si="2"/>
        <v>41811.208333333336</v>
      </c>
      <c r="P26" s="23" t="str">
        <f t="shared" si="3"/>
        <v>Jun</v>
      </c>
      <c r="Q26" s="18">
        <f t="shared" si="4"/>
        <v>41811.208333333336</v>
      </c>
      <c r="R26" s="16">
        <f t="shared" si="5"/>
        <v>41813.208333333336</v>
      </c>
      <c r="S26" s="23" t="str">
        <f t="shared" si="6"/>
        <v>Jun</v>
      </c>
      <c r="T26" s="18">
        <f t="shared" si="7"/>
        <v>41813.208333333336</v>
      </c>
      <c r="U26" s="7" t="b">
        <v>0</v>
      </c>
      <c r="V26" s="7" t="b">
        <v>0</v>
      </c>
      <c r="W26" s="7" t="s">
        <v>64</v>
      </c>
      <c r="X26" s="7" t="str" cm="1">
        <f t="array" ref="X26:Y26">_xlfn.TEXTSPLIT($W26,"/")</f>
        <v>technology</v>
      </c>
      <c r="Y26" s="7" t="str">
        <v>wearables</v>
      </c>
    </row>
    <row r="27" spans="1:25" ht="23" x14ac:dyDescent="0.3">
      <c r="A27" s="7">
        <v>25</v>
      </c>
      <c r="B27" s="7" t="s">
        <v>86</v>
      </c>
      <c r="C27" s="15" t="s">
        <v>87</v>
      </c>
      <c r="D27" s="5">
        <v>5500</v>
      </c>
      <c r="E27" s="5">
        <v>11904</v>
      </c>
      <c r="G27" s="6">
        <f t="shared" si="0"/>
        <v>2.1643636363636363</v>
      </c>
      <c r="H27" s="7" t="s">
        <v>19</v>
      </c>
      <c r="I27" s="10">
        <v>163</v>
      </c>
      <c r="J27" s="10">
        <f t="shared" si="1"/>
        <v>73.030674846625772</v>
      </c>
      <c r="K27" s="7" t="s">
        <v>20</v>
      </c>
      <c r="L27" s="7" t="s">
        <v>21</v>
      </c>
      <c r="M27" s="7">
        <v>1305694800</v>
      </c>
      <c r="N27" s="7">
        <v>1307422800</v>
      </c>
      <c r="O27" s="16">
        <f t="shared" si="2"/>
        <v>40681.208333333336</v>
      </c>
      <c r="P27" s="23" t="str">
        <f t="shared" si="3"/>
        <v>May</v>
      </c>
      <c r="Q27" s="18">
        <f t="shared" si="4"/>
        <v>40681.208333333336</v>
      </c>
      <c r="R27" s="16">
        <f t="shared" si="5"/>
        <v>40701.208333333336</v>
      </c>
      <c r="S27" s="23" t="str">
        <f t="shared" si="6"/>
        <v>Jun</v>
      </c>
      <c r="T27" s="18">
        <f t="shared" si="7"/>
        <v>40701.208333333336</v>
      </c>
      <c r="U27" s="7" t="b">
        <v>0</v>
      </c>
      <c r="V27" s="7" t="b">
        <v>1</v>
      </c>
      <c r="W27" s="7" t="s">
        <v>88</v>
      </c>
      <c r="X27" s="7" t="str" cm="1">
        <f t="array" ref="X27:Y27">_xlfn.TEXTSPLIT($W27,"/")</f>
        <v>games</v>
      </c>
      <c r="Y27" s="7" t="str">
        <v>video games</v>
      </c>
    </row>
    <row r="28" spans="1:25" ht="23" x14ac:dyDescent="0.3">
      <c r="A28" s="7">
        <v>26</v>
      </c>
      <c r="B28" s="7" t="s">
        <v>89</v>
      </c>
      <c r="C28" s="15" t="s">
        <v>90</v>
      </c>
      <c r="D28" s="5">
        <v>107500</v>
      </c>
      <c r="E28" s="5">
        <v>51814</v>
      </c>
      <c r="G28" s="6">
        <f t="shared" si="0"/>
        <v>0.4819906976744186</v>
      </c>
      <c r="H28" s="7" t="s">
        <v>73</v>
      </c>
      <c r="I28" s="10">
        <v>1480</v>
      </c>
      <c r="J28" s="10">
        <f t="shared" si="1"/>
        <v>35.009459459459457</v>
      </c>
      <c r="K28" s="7" t="s">
        <v>20</v>
      </c>
      <c r="L28" s="7" t="s">
        <v>21</v>
      </c>
      <c r="M28" s="7">
        <v>1533013200</v>
      </c>
      <c r="N28" s="7">
        <v>1535346000</v>
      </c>
      <c r="O28" s="16">
        <f t="shared" si="2"/>
        <v>43312.208333333328</v>
      </c>
      <c r="P28" s="23" t="str">
        <f t="shared" si="3"/>
        <v>Jul</v>
      </c>
      <c r="Q28" s="18">
        <f t="shared" si="4"/>
        <v>43312.208333333328</v>
      </c>
      <c r="R28" s="16">
        <f t="shared" si="5"/>
        <v>43339.208333333328</v>
      </c>
      <c r="S28" s="23" t="str">
        <f t="shared" si="6"/>
        <v>Aug</v>
      </c>
      <c r="T28" s="18">
        <f t="shared" si="7"/>
        <v>43339.208333333328</v>
      </c>
      <c r="U28" s="7" t="b">
        <v>0</v>
      </c>
      <c r="V28" s="7" t="b">
        <v>0</v>
      </c>
      <c r="W28" s="7" t="s">
        <v>32</v>
      </c>
      <c r="X28" s="7" t="str" cm="1">
        <f t="array" ref="X28:Y28">_xlfn.TEXTSPLIT($W28,"/")</f>
        <v>theater</v>
      </c>
      <c r="Y28" s="7" t="str">
        <v>plays</v>
      </c>
    </row>
    <row r="29" spans="1:25" ht="23" x14ac:dyDescent="0.3">
      <c r="A29" s="7">
        <v>27</v>
      </c>
      <c r="B29" s="7" t="s">
        <v>91</v>
      </c>
      <c r="C29" s="15" t="s">
        <v>92</v>
      </c>
      <c r="D29" s="5">
        <v>2000</v>
      </c>
      <c r="E29" s="5">
        <v>1599</v>
      </c>
      <c r="G29" s="6">
        <f t="shared" si="0"/>
        <v>0.79949999999999999</v>
      </c>
      <c r="H29" s="7" t="s">
        <v>13</v>
      </c>
      <c r="I29" s="10">
        <v>15</v>
      </c>
      <c r="J29" s="10">
        <f t="shared" si="1"/>
        <v>106.6</v>
      </c>
      <c r="K29" s="7" t="s">
        <v>20</v>
      </c>
      <c r="L29" s="7" t="s">
        <v>21</v>
      </c>
      <c r="M29" s="7">
        <v>1443848400</v>
      </c>
      <c r="N29" s="7">
        <v>1444539600</v>
      </c>
      <c r="O29" s="16">
        <f t="shared" si="2"/>
        <v>42280.208333333328</v>
      </c>
      <c r="P29" s="23" t="str">
        <f t="shared" si="3"/>
        <v>Oct</v>
      </c>
      <c r="Q29" s="18">
        <f t="shared" si="4"/>
        <v>42280.208333333328</v>
      </c>
      <c r="R29" s="16">
        <f t="shared" si="5"/>
        <v>42288.208333333328</v>
      </c>
      <c r="S29" s="23" t="str">
        <f t="shared" si="6"/>
        <v>Oct</v>
      </c>
      <c r="T29" s="18">
        <f t="shared" si="7"/>
        <v>42288.208333333328</v>
      </c>
      <c r="U29" s="7" t="b">
        <v>0</v>
      </c>
      <c r="V29" s="7" t="b">
        <v>0</v>
      </c>
      <c r="W29" s="7" t="s">
        <v>22</v>
      </c>
      <c r="X29" s="7" t="str" cm="1">
        <f t="array" ref="X29:Y29">_xlfn.TEXTSPLIT($W29,"/")</f>
        <v>music</v>
      </c>
      <c r="Y29" s="7" t="str">
        <v>rock</v>
      </c>
    </row>
    <row r="30" spans="1:25" ht="23" x14ac:dyDescent="0.3">
      <c r="A30" s="7">
        <v>28</v>
      </c>
      <c r="B30" s="7" t="s">
        <v>93</v>
      </c>
      <c r="C30" s="15" t="s">
        <v>94</v>
      </c>
      <c r="D30" s="5">
        <v>130800</v>
      </c>
      <c r="E30" s="5">
        <v>137635</v>
      </c>
      <c r="G30" s="6">
        <f t="shared" si="0"/>
        <v>1.0522553516819573</v>
      </c>
      <c r="H30" s="7" t="s">
        <v>19</v>
      </c>
      <c r="I30" s="10">
        <v>2220</v>
      </c>
      <c r="J30" s="10">
        <f t="shared" si="1"/>
        <v>61.997747747747745</v>
      </c>
      <c r="K30" s="7" t="s">
        <v>20</v>
      </c>
      <c r="L30" s="7" t="s">
        <v>21</v>
      </c>
      <c r="M30" s="7">
        <v>1265695200</v>
      </c>
      <c r="N30" s="7">
        <v>1267682400</v>
      </c>
      <c r="O30" s="16">
        <f t="shared" si="2"/>
        <v>40218.25</v>
      </c>
      <c r="P30" s="23" t="str">
        <f t="shared" si="3"/>
        <v>Feb</v>
      </c>
      <c r="Q30" s="18">
        <f t="shared" si="4"/>
        <v>40218.25</v>
      </c>
      <c r="R30" s="16">
        <f t="shared" si="5"/>
        <v>40241.25</v>
      </c>
      <c r="S30" s="23" t="str">
        <f t="shared" si="6"/>
        <v>Mar</v>
      </c>
      <c r="T30" s="18">
        <f t="shared" si="7"/>
        <v>40241.25</v>
      </c>
      <c r="U30" s="7" t="b">
        <v>0</v>
      </c>
      <c r="V30" s="7" t="b">
        <v>1</v>
      </c>
      <c r="W30" s="7" t="s">
        <v>32</v>
      </c>
      <c r="X30" s="7" t="str" cm="1">
        <f t="array" ref="X30:Y30">_xlfn.TEXTSPLIT($W30,"/")</f>
        <v>theater</v>
      </c>
      <c r="Y30" s="7" t="str">
        <v>plays</v>
      </c>
    </row>
    <row r="31" spans="1:25" ht="23" x14ac:dyDescent="0.3">
      <c r="A31" s="7">
        <v>29</v>
      </c>
      <c r="B31" s="7" t="s">
        <v>95</v>
      </c>
      <c r="C31" s="15" t="s">
        <v>96</v>
      </c>
      <c r="D31" s="5">
        <v>45900</v>
      </c>
      <c r="E31" s="5">
        <v>150965</v>
      </c>
      <c r="G31" s="6">
        <f t="shared" si="0"/>
        <v>3.2889978213507627</v>
      </c>
      <c r="H31" s="7" t="s">
        <v>19</v>
      </c>
      <c r="I31" s="10">
        <v>1606</v>
      </c>
      <c r="J31" s="10">
        <f t="shared" si="1"/>
        <v>94.000622665006233</v>
      </c>
      <c r="K31" s="7" t="s">
        <v>97</v>
      </c>
      <c r="L31" s="7" t="s">
        <v>98</v>
      </c>
      <c r="M31" s="7">
        <v>1532062800</v>
      </c>
      <c r="N31" s="7">
        <v>1535518800</v>
      </c>
      <c r="O31" s="16">
        <f t="shared" si="2"/>
        <v>43301.208333333328</v>
      </c>
      <c r="P31" s="23" t="str">
        <f t="shared" si="3"/>
        <v>Jul</v>
      </c>
      <c r="Q31" s="18">
        <f t="shared" si="4"/>
        <v>43301.208333333328</v>
      </c>
      <c r="R31" s="16">
        <f t="shared" si="5"/>
        <v>43341.208333333328</v>
      </c>
      <c r="S31" s="23" t="str">
        <f t="shared" si="6"/>
        <v>Aug</v>
      </c>
      <c r="T31" s="18">
        <f t="shared" si="7"/>
        <v>43341.208333333328</v>
      </c>
      <c r="U31" s="7" t="b">
        <v>0</v>
      </c>
      <c r="V31" s="7" t="b">
        <v>0</v>
      </c>
      <c r="W31" s="7" t="s">
        <v>99</v>
      </c>
      <c r="X31" s="7" t="str" cm="1">
        <f t="array" ref="X31:Y31">_xlfn.TEXTSPLIT($W31,"/")</f>
        <v>film &amp; video</v>
      </c>
      <c r="Y31" s="7" t="str">
        <v>shorts</v>
      </c>
    </row>
    <row r="32" spans="1:25" ht="23" x14ac:dyDescent="0.3">
      <c r="A32" s="7">
        <v>30</v>
      </c>
      <c r="B32" s="7" t="s">
        <v>100</v>
      </c>
      <c r="C32" s="15" t="s">
        <v>101</v>
      </c>
      <c r="D32" s="5">
        <v>9000</v>
      </c>
      <c r="E32" s="5">
        <v>14455</v>
      </c>
      <c r="G32" s="6">
        <f t="shared" si="0"/>
        <v>1.606111111111111</v>
      </c>
      <c r="H32" s="7" t="s">
        <v>19</v>
      </c>
      <c r="I32" s="10">
        <v>129</v>
      </c>
      <c r="J32" s="10">
        <f t="shared" si="1"/>
        <v>112.05426356589147</v>
      </c>
      <c r="K32" s="7" t="s">
        <v>20</v>
      </c>
      <c r="L32" s="7" t="s">
        <v>21</v>
      </c>
      <c r="M32" s="7">
        <v>1558674000</v>
      </c>
      <c r="N32" s="7">
        <v>1559106000</v>
      </c>
      <c r="O32" s="16">
        <f t="shared" si="2"/>
        <v>43609.208333333328</v>
      </c>
      <c r="P32" s="23" t="str">
        <f t="shared" si="3"/>
        <v>May</v>
      </c>
      <c r="Q32" s="18">
        <f t="shared" si="4"/>
        <v>43609.208333333328</v>
      </c>
      <c r="R32" s="16">
        <f t="shared" si="5"/>
        <v>43614.208333333328</v>
      </c>
      <c r="S32" s="23" t="str">
        <f t="shared" si="6"/>
        <v>May</v>
      </c>
      <c r="T32" s="18">
        <f t="shared" si="7"/>
        <v>43614.208333333328</v>
      </c>
      <c r="U32" s="7" t="b">
        <v>0</v>
      </c>
      <c r="V32" s="7" t="b">
        <v>0</v>
      </c>
      <c r="W32" s="7" t="s">
        <v>70</v>
      </c>
      <c r="X32" s="7" t="str" cm="1">
        <f t="array" ref="X32:Y32">_xlfn.TEXTSPLIT($W32,"/")</f>
        <v>film &amp; video</v>
      </c>
      <c r="Y32" s="7" t="str">
        <v>animation</v>
      </c>
    </row>
    <row r="33" spans="1:25" ht="23" x14ac:dyDescent="0.3">
      <c r="A33" s="7">
        <v>31</v>
      </c>
      <c r="B33" s="7" t="s">
        <v>102</v>
      </c>
      <c r="C33" s="15" t="s">
        <v>103</v>
      </c>
      <c r="D33" s="5">
        <v>3500</v>
      </c>
      <c r="E33" s="5">
        <v>10850</v>
      </c>
      <c r="G33" s="6">
        <f t="shared" si="0"/>
        <v>3.1</v>
      </c>
      <c r="H33" s="7" t="s">
        <v>19</v>
      </c>
      <c r="I33" s="10">
        <v>226</v>
      </c>
      <c r="J33" s="10">
        <f t="shared" si="1"/>
        <v>48.008849557522126</v>
      </c>
      <c r="K33" s="7" t="s">
        <v>39</v>
      </c>
      <c r="L33" s="7" t="s">
        <v>40</v>
      </c>
      <c r="M33" s="7">
        <v>1451973600</v>
      </c>
      <c r="N33" s="7">
        <v>1454392800</v>
      </c>
      <c r="O33" s="16">
        <f t="shared" si="2"/>
        <v>42374.25</v>
      </c>
      <c r="P33" s="23" t="str">
        <f t="shared" si="3"/>
        <v>Jan</v>
      </c>
      <c r="Q33" s="18">
        <f t="shared" si="4"/>
        <v>42374.25</v>
      </c>
      <c r="R33" s="16">
        <f t="shared" si="5"/>
        <v>42402.25</v>
      </c>
      <c r="S33" s="23" t="str">
        <f t="shared" si="6"/>
        <v>Feb</v>
      </c>
      <c r="T33" s="18">
        <f t="shared" si="7"/>
        <v>42402.25</v>
      </c>
      <c r="U33" s="7" t="b">
        <v>0</v>
      </c>
      <c r="V33" s="7" t="b">
        <v>0</v>
      </c>
      <c r="W33" s="7" t="s">
        <v>88</v>
      </c>
      <c r="X33" s="7" t="str" cm="1">
        <f t="array" ref="X33:Y33">_xlfn.TEXTSPLIT($W33,"/")</f>
        <v>games</v>
      </c>
      <c r="Y33" s="7" t="str">
        <v>video games</v>
      </c>
    </row>
    <row r="34" spans="1:25" ht="23" x14ac:dyDescent="0.3">
      <c r="A34" s="7">
        <v>32</v>
      </c>
      <c r="B34" s="7" t="s">
        <v>104</v>
      </c>
      <c r="C34" s="15" t="s">
        <v>105</v>
      </c>
      <c r="D34" s="5">
        <v>101000</v>
      </c>
      <c r="E34" s="5">
        <v>87676</v>
      </c>
      <c r="G34" s="6">
        <f t="shared" si="0"/>
        <v>0.86807920792079207</v>
      </c>
      <c r="H34" s="7" t="s">
        <v>13</v>
      </c>
      <c r="I34" s="10">
        <v>2307</v>
      </c>
      <c r="J34" s="10">
        <f t="shared" si="1"/>
        <v>38.004334633723452</v>
      </c>
      <c r="K34" s="7" t="s">
        <v>106</v>
      </c>
      <c r="L34" s="7" t="s">
        <v>107</v>
      </c>
      <c r="M34" s="7">
        <v>1515564000</v>
      </c>
      <c r="N34" s="7">
        <v>1517896800</v>
      </c>
      <c r="O34" s="16">
        <f t="shared" si="2"/>
        <v>43110.25</v>
      </c>
      <c r="P34" s="23" t="str">
        <f t="shared" si="3"/>
        <v>Jan</v>
      </c>
      <c r="Q34" s="18">
        <f t="shared" si="4"/>
        <v>43110.25</v>
      </c>
      <c r="R34" s="16">
        <f t="shared" si="5"/>
        <v>43137.25</v>
      </c>
      <c r="S34" s="23" t="str">
        <f t="shared" si="6"/>
        <v>Feb</v>
      </c>
      <c r="T34" s="18">
        <f t="shared" si="7"/>
        <v>43137.25</v>
      </c>
      <c r="U34" s="7" t="b">
        <v>0</v>
      </c>
      <c r="V34" s="7" t="b">
        <v>0</v>
      </c>
      <c r="W34" s="7" t="s">
        <v>41</v>
      </c>
      <c r="X34" s="7" t="str" cm="1">
        <f t="array" ref="X34:Y34">_xlfn.TEXTSPLIT($W34,"/")</f>
        <v>film &amp; video</v>
      </c>
      <c r="Y34" s="7" t="str">
        <v>documentary</v>
      </c>
    </row>
    <row r="35" spans="1:25" ht="23" x14ac:dyDescent="0.3">
      <c r="A35" s="7">
        <v>33</v>
      </c>
      <c r="B35" s="7" t="s">
        <v>108</v>
      </c>
      <c r="C35" s="15" t="s">
        <v>109</v>
      </c>
      <c r="D35" s="5">
        <v>50200</v>
      </c>
      <c r="E35" s="5">
        <v>189666</v>
      </c>
      <c r="G35" s="6">
        <f t="shared" si="0"/>
        <v>3.7782071713147412</v>
      </c>
      <c r="H35" s="7" t="s">
        <v>19</v>
      </c>
      <c r="I35" s="10">
        <v>5419</v>
      </c>
      <c r="J35" s="10">
        <f t="shared" si="1"/>
        <v>35.000184535892231</v>
      </c>
      <c r="K35" s="7" t="s">
        <v>20</v>
      </c>
      <c r="L35" s="7" t="s">
        <v>21</v>
      </c>
      <c r="M35" s="7">
        <v>1412485200</v>
      </c>
      <c r="N35" s="7">
        <v>1415685600</v>
      </c>
      <c r="O35" s="16">
        <f t="shared" si="2"/>
        <v>41917.208333333336</v>
      </c>
      <c r="P35" s="23" t="str">
        <f t="shared" si="3"/>
        <v>Oct</v>
      </c>
      <c r="Q35" s="18">
        <f t="shared" si="4"/>
        <v>41917.208333333336</v>
      </c>
      <c r="R35" s="16">
        <f t="shared" si="5"/>
        <v>41954.25</v>
      </c>
      <c r="S35" s="23" t="str">
        <f t="shared" si="6"/>
        <v>Nov</v>
      </c>
      <c r="T35" s="18">
        <f t="shared" si="7"/>
        <v>41954.25</v>
      </c>
      <c r="U35" s="7" t="b">
        <v>0</v>
      </c>
      <c r="V35" s="7" t="b">
        <v>0</v>
      </c>
      <c r="W35" s="7" t="s">
        <v>32</v>
      </c>
      <c r="X35" s="7" t="str" cm="1">
        <f t="array" ref="X35:Y35">_xlfn.TEXTSPLIT($W35,"/")</f>
        <v>theater</v>
      </c>
      <c r="Y35" s="7" t="str">
        <v>plays</v>
      </c>
    </row>
    <row r="36" spans="1:25" ht="36" x14ac:dyDescent="0.3">
      <c r="A36" s="7">
        <v>34</v>
      </c>
      <c r="B36" s="7" t="s">
        <v>110</v>
      </c>
      <c r="C36" s="15" t="s">
        <v>111</v>
      </c>
      <c r="D36" s="5">
        <v>9300</v>
      </c>
      <c r="E36" s="5">
        <v>14025</v>
      </c>
      <c r="G36" s="6">
        <f t="shared" si="0"/>
        <v>1.5080645161290323</v>
      </c>
      <c r="H36" s="7" t="s">
        <v>19</v>
      </c>
      <c r="I36" s="10">
        <v>165</v>
      </c>
      <c r="J36" s="10">
        <f t="shared" si="1"/>
        <v>85</v>
      </c>
      <c r="K36" s="7" t="s">
        <v>20</v>
      </c>
      <c r="L36" s="7" t="s">
        <v>21</v>
      </c>
      <c r="M36" s="7">
        <v>1490245200</v>
      </c>
      <c r="N36" s="7">
        <v>1490677200</v>
      </c>
      <c r="O36" s="16">
        <f t="shared" si="2"/>
        <v>42817.208333333328</v>
      </c>
      <c r="P36" s="23" t="str">
        <f t="shared" si="3"/>
        <v>Mar</v>
      </c>
      <c r="Q36" s="18">
        <f t="shared" si="4"/>
        <v>42817.208333333328</v>
      </c>
      <c r="R36" s="16">
        <f t="shared" si="5"/>
        <v>42822.208333333328</v>
      </c>
      <c r="S36" s="23" t="str">
        <f t="shared" si="6"/>
        <v>Mar</v>
      </c>
      <c r="T36" s="18">
        <f t="shared" si="7"/>
        <v>42822.208333333328</v>
      </c>
      <c r="U36" s="7" t="b">
        <v>0</v>
      </c>
      <c r="V36" s="7" t="b">
        <v>0</v>
      </c>
      <c r="W36" s="7" t="s">
        <v>41</v>
      </c>
      <c r="X36" s="7" t="str" cm="1">
        <f t="array" ref="X36:Y36">_xlfn.TEXTSPLIT($W36,"/")</f>
        <v>film &amp; video</v>
      </c>
      <c r="Y36" s="7" t="str">
        <v>documentary</v>
      </c>
    </row>
    <row r="37" spans="1:25" ht="23" x14ac:dyDescent="0.3">
      <c r="A37" s="7">
        <v>35</v>
      </c>
      <c r="B37" s="7" t="s">
        <v>112</v>
      </c>
      <c r="C37" s="15" t="s">
        <v>113</v>
      </c>
      <c r="D37" s="5">
        <v>125500</v>
      </c>
      <c r="E37" s="5">
        <v>188628</v>
      </c>
      <c r="G37" s="6">
        <f t="shared" si="0"/>
        <v>1.5030119521912351</v>
      </c>
      <c r="H37" s="7" t="s">
        <v>19</v>
      </c>
      <c r="I37" s="10">
        <v>1965</v>
      </c>
      <c r="J37" s="10">
        <f t="shared" si="1"/>
        <v>95.993893129770996</v>
      </c>
      <c r="K37" s="7" t="s">
        <v>35</v>
      </c>
      <c r="L37" s="7" t="s">
        <v>36</v>
      </c>
      <c r="M37" s="7">
        <v>1547877600</v>
      </c>
      <c r="N37" s="7">
        <v>1551506400</v>
      </c>
      <c r="O37" s="16">
        <f t="shared" si="2"/>
        <v>43484.25</v>
      </c>
      <c r="P37" s="23" t="str">
        <f t="shared" si="3"/>
        <v>Jan</v>
      </c>
      <c r="Q37" s="18">
        <f t="shared" si="4"/>
        <v>43484.25</v>
      </c>
      <c r="R37" s="16">
        <f t="shared" si="5"/>
        <v>43526.25</v>
      </c>
      <c r="S37" s="23" t="str">
        <f t="shared" si="6"/>
        <v>Mar</v>
      </c>
      <c r="T37" s="18">
        <f t="shared" si="7"/>
        <v>43526.25</v>
      </c>
      <c r="U37" s="7" t="b">
        <v>0</v>
      </c>
      <c r="V37" s="7" t="b">
        <v>1</v>
      </c>
      <c r="W37" s="7" t="s">
        <v>52</v>
      </c>
      <c r="X37" s="7" t="str" cm="1">
        <f t="array" ref="X37:Y37">_xlfn.TEXTSPLIT($W37,"/")</f>
        <v>film &amp; video</v>
      </c>
      <c r="Y37" s="7" t="str">
        <v>drama</v>
      </c>
    </row>
    <row r="38" spans="1:25" ht="23" x14ac:dyDescent="0.3">
      <c r="A38" s="7">
        <v>36</v>
      </c>
      <c r="B38" s="7" t="s">
        <v>114</v>
      </c>
      <c r="C38" s="15" t="s">
        <v>115</v>
      </c>
      <c r="D38" s="5">
        <v>700</v>
      </c>
      <c r="E38" s="5">
        <v>1101</v>
      </c>
      <c r="G38" s="6">
        <f t="shared" si="0"/>
        <v>1.572857142857143</v>
      </c>
      <c r="H38" s="7" t="s">
        <v>19</v>
      </c>
      <c r="I38" s="10">
        <v>16</v>
      </c>
      <c r="J38" s="10">
        <f t="shared" si="1"/>
        <v>68.8125</v>
      </c>
      <c r="K38" s="7" t="s">
        <v>20</v>
      </c>
      <c r="L38" s="7" t="s">
        <v>21</v>
      </c>
      <c r="M38" s="7">
        <v>1298700000</v>
      </c>
      <c r="N38" s="7">
        <v>1300856400</v>
      </c>
      <c r="O38" s="16">
        <f t="shared" si="2"/>
        <v>40600.25</v>
      </c>
      <c r="P38" s="23" t="str">
        <f t="shared" si="3"/>
        <v>Feb</v>
      </c>
      <c r="Q38" s="18">
        <f t="shared" si="4"/>
        <v>40600.25</v>
      </c>
      <c r="R38" s="16">
        <f t="shared" si="5"/>
        <v>40625.208333333336</v>
      </c>
      <c r="S38" s="23" t="str">
        <f t="shared" si="6"/>
        <v>Mar</v>
      </c>
      <c r="T38" s="18">
        <f t="shared" si="7"/>
        <v>40625.208333333336</v>
      </c>
      <c r="U38" s="7" t="b">
        <v>0</v>
      </c>
      <c r="V38" s="7" t="b">
        <v>0</v>
      </c>
      <c r="W38" s="7" t="s">
        <v>32</v>
      </c>
      <c r="X38" s="7" t="str" cm="1">
        <f t="array" ref="X38:Y38">_xlfn.TEXTSPLIT($W38,"/")</f>
        <v>theater</v>
      </c>
      <c r="Y38" s="7" t="str">
        <v>plays</v>
      </c>
    </row>
    <row r="39" spans="1:25" ht="36" x14ac:dyDescent="0.3">
      <c r="A39" s="7">
        <v>37</v>
      </c>
      <c r="B39" s="7" t="s">
        <v>116</v>
      </c>
      <c r="C39" s="15" t="s">
        <v>117</v>
      </c>
      <c r="D39" s="5">
        <v>8100</v>
      </c>
      <c r="E39" s="5">
        <v>11339</v>
      </c>
      <c r="G39" s="6">
        <f t="shared" si="0"/>
        <v>1.3998765432098765</v>
      </c>
      <c r="H39" s="7" t="s">
        <v>19</v>
      </c>
      <c r="I39" s="10">
        <v>107</v>
      </c>
      <c r="J39" s="10">
        <f t="shared" si="1"/>
        <v>105.97196261682242</v>
      </c>
      <c r="K39" s="7" t="s">
        <v>20</v>
      </c>
      <c r="L39" s="7" t="s">
        <v>21</v>
      </c>
      <c r="M39" s="7">
        <v>1570338000</v>
      </c>
      <c r="N39" s="7">
        <v>1573192800</v>
      </c>
      <c r="O39" s="16">
        <f t="shared" si="2"/>
        <v>43744.208333333328</v>
      </c>
      <c r="P39" s="23" t="str">
        <f t="shared" si="3"/>
        <v>Oct</v>
      </c>
      <c r="Q39" s="18">
        <f t="shared" si="4"/>
        <v>43744.208333333328</v>
      </c>
      <c r="R39" s="16">
        <f t="shared" si="5"/>
        <v>43777.25</v>
      </c>
      <c r="S39" s="23" t="str">
        <f t="shared" si="6"/>
        <v>Nov</v>
      </c>
      <c r="T39" s="18">
        <f t="shared" si="7"/>
        <v>43777.25</v>
      </c>
      <c r="U39" s="7" t="b">
        <v>0</v>
      </c>
      <c r="V39" s="7" t="b">
        <v>1</v>
      </c>
      <c r="W39" s="7" t="s">
        <v>118</v>
      </c>
      <c r="X39" s="7" t="str" cm="1">
        <f t="array" ref="X39:Y39">_xlfn.TEXTSPLIT($W39,"/")</f>
        <v>publishing</v>
      </c>
      <c r="Y39" s="7" t="str">
        <v>fiction</v>
      </c>
    </row>
    <row r="40" spans="1:25" ht="23" x14ac:dyDescent="0.3">
      <c r="A40" s="7">
        <v>38</v>
      </c>
      <c r="B40" s="7" t="s">
        <v>119</v>
      </c>
      <c r="C40" s="15" t="s">
        <v>120</v>
      </c>
      <c r="D40" s="5">
        <v>3100</v>
      </c>
      <c r="E40" s="5">
        <v>10085</v>
      </c>
      <c r="G40" s="6">
        <f t="shared" si="0"/>
        <v>3.2532258064516131</v>
      </c>
      <c r="H40" s="7" t="s">
        <v>19</v>
      </c>
      <c r="I40" s="10">
        <v>134</v>
      </c>
      <c r="J40" s="10">
        <f t="shared" si="1"/>
        <v>75.261194029850742</v>
      </c>
      <c r="K40" s="7" t="s">
        <v>20</v>
      </c>
      <c r="L40" s="7" t="s">
        <v>21</v>
      </c>
      <c r="M40" s="7">
        <v>1287378000</v>
      </c>
      <c r="N40" s="7">
        <v>1287810000</v>
      </c>
      <c r="O40" s="16">
        <f t="shared" si="2"/>
        <v>40469.208333333336</v>
      </c>
      <c r="P40" s="23" t="str">
        <f t="shared" si="3"/>
        <v>Oct</v>
      </c>
      <c r="Q40" s="18">
        <f t="shared" si="4"/>
        <v>40469.208333333336</v>
      </c>
      <c r="R40" s="16">
        <f t="shared" si="5"/>
        <v>40474.208333333336</v>
      </c>
      <c r="S40" s="23" t="str">
        <f t="shared" si="6"/>
        <v>Oct</v>
      </c>
      <c r="T40" s="18">
        <f t="shared" si="7"/>
        <v>40474.208333333336</v>
      </c>
      <c r="U40" s="7" t="b">
        <v>0</v>
      </c>
      <c r="V40" s="7" t="b">
        <v>0</v>
      </c>
      <c r="W40" s="7" t="s">
        <v>121</v>
      </c>
      <c r="X40" s="7" t="str" cm="1">
        <f t="array" ref="X40:Y40">_xlfn.TEXTSPLIT($W40,"/")</f>
        <v>photography</v>
      </c>
      <c r="Y40" s="7" t="str">
        <v>photography books</v>
      </c>
    </row>
    <row r="41" spans="1:25" ht="23" x14ac:dyDescent="0.3">
      <c r="A41" s="7">
        <v>39</v>
      </c>
      <c r="B41" s="7" t="s">
        <v>122</v>
      </c>
      <c r="C41" s="15" t="s">
        <v>123</v>
      </c>
      <c r="D41" s="5">
        <v>9900</v>
      </c>
      <c r="E41" s="5">
        <v>5027</v>
      </c>
      <c r="G41" s="6">
        <f t="shared" si="0"/>
        <v>0.50777777777777777</v>
      </c>
      <c r="H41" s="7" t="s">
        <v>13</v>
      </c>
      <c r="I41" s="10">
        <v>88</v>
      </c>
      <c r="J41" s="10">
        <f t="shared" si="1"/>
        <v>57.125</v>
      </c>
      <c r="K41" s="7" t="s">
        <v>35</v>
      </c>
      <c r="L41" s="7" t="s">
        <v>36</v>
      </c>
      <c r="M41" s="7">
        <v>1361772000</v>
      </c>
      <c r="N41" s="7">
        <v>1362978000</v>
      </c>
      <c r="O41" s="16">
        <f t="shared" si="2"/>
        <v>41330.25</v>
      </c>
      <c r="P41" s="23" t="str">
        <f t="shared" si="3"/>
        <v>Feb</v>
      </c>
      <c r="Q41" s="18">
        <f t="shared" si="4"/>
        <v>41330.25</v>
      </c>
      <c r="R41" s="16">
        <f t="shared" si="5"/>
        <v>41344.208333333336</v>
      </c>
      <c r="S41" s="23" t="str">
        <f t="shared" si="6"/>
        <v>Mar</v>
      </c>
      <c r="T41" s="18">
        <f t="shared" si="7"/>
        <v>41344.208333333336</v>
      </c>
      <c r="U41" s="7" t="b">
        <v>0</v>
      </c>
      <c r="V41" s="7" t="b">
        <v>0</v>
      </c>
      <c r="W41" s="7" t="s">
        <v>32</v>
      </c>
      <c r="X41" s="7" t="str" cm="1">
        <f t="array" ref="X41:Y41">_xlfn.TEXTSPLIT($W41,"/")</f>
        <v>theater</v>
      </c>
      <c r="Y41" s="7" t="str">
        <v>plays</v>
      </c>
    </row>
    <row r="42" spans="1:25" ht="23" x14ac:dyDescent="0.3">
      <c r="A42" s="7">
        <v>40</v>
      </c>
      <c r="B42" s="7" t="s">
        <v>124</v>
      </c>
      <c r="C42" s="15" t="s">
        <v>125</v>
      </c>
      <c r="D42" s="5">
        <v>8800</v>
      </c>
      <c r="E42" s="5">
        <v>14878</v>
      </c>
      <c r="G42" s="6">
        <f t="shared" si="0"/>
        <v>1.6906818181818182</v>
      </c>
      <c r="H42" s="7" t="s">
        <v>19</v>
      </c>
      <c r="I42" s="10">
        <v>198</v>
      </c>
      <c r="J42" s="10">
        <f t="shared" si="1"/>
        <v>75.141414141414145</v>
      </c>
      <c r="K42" s="7" t="s">
        <v>20</v>
      </c>
      <c r="L42" s="7" t="s">
        <v>21</v>
      </c>
      <c r="M42" s="7">
        <v>1275714000</v>
      </c>
      <c r="N42" s="7">
        <v>1277355600</v>
      </c>
      <c r="O42" s="16">
        <f t="shared" si="2"/>
        <v>40334.208333333336</v>
      </c>
      <c r="P42" s="23" t="str">
        <f t="shared" si="3"/>
        <v>Jun</v>
      </c>
      <c r="Q42" s="18">
        <f t="shared" si="4"/>
        <v>40334.208333333336</v>
      </c>
      <c r="R42" s="16">
        <f t="shared" si="5"/>
        <v>40353.208333333336</v>
      </c>
      <c r="S42" s="23" t="str">
        <f t="shared" si="6"/>
        <v>Jun</v>
      </c>
      <c r="T42" s="18">
        <f t="shared" si="7"/>
        <v>40353.208333333336</v>
      </c>
      <c r="U42" s="7" t="b">
        <v>0</v>
      </c>
      <c r="V42" s="7" t="b">
        <v>1</v>
      </c>
      <c r="W42" s="7" t="s">
        <v>64</v>
      </c>
      <c r="X42" s="7" t="str" cm="1">
        <f t="array" ref="X42:Y42">_xlfn.TEXTSPLIT($W42,"/")</f>
        <v>technology</v>
      </c>
      <c r="Y42" s="7" t="str">
        <v>wearables</v>
      </c>
    </row>
    <row r="43" spans="1:25" ht="23" x14ac:dyDescent="0.3">
      <c r="A43" s="7">
        <v>41</v>
      </c>
      <c r="B43" s="7" t="s">
        <v>126</v>
      </c>
      <c r="C43" s="15" t="s">
        <v>127</v>
      </c>
      <c r="D43" s="5">
        <v>5600</v>
      </c>
      <c r="E43" s="5">
        <v>11924</v>
      </c>
      <c r="G43" s="6">
        <f t="shared" si="0"/>
        <v>2.1292857142857144</v>
      </c>
      <c r="H43" s="7" t="s">
        <v>19</v>
      </c>
      <c r="I43" s="10">
        <v>111</v>
      </c>
      <c r="J43" s="10">
        <f t="shared" si="1"/>
        <v>107.42342342342343</v>
      </c>
      <c r="K43" s="7" t="s">
        <v>106</v>
      </c>
      <c r="L43" s="7" t="s">
        <v>107</v>
      </c>
      <c r="M43" s="7">
        <v>1346734800</v>
      </c>
      <c r="N43" s="7">
        <v>1348981200</v>
      </c>
      <c r="O43" s="16">
        <f t="shared" si="2"/>
        <v>41156.208333333336</v>
      </c>
      <c r="P43" s="23" t="str">
        <f t="shared" si="3"/>
        <v>Sep</v>
      </c>
      <c r="Q43" s="18">
        <f t="shared" si="4"/>
        <v>41156.208333333336</v>
      </c>
      <c r="R43" s="16">
        <f t="shared" si="5"/>
        <v>41182.208333333336</v>
      </c>
      <c r="S43" s="23" t="str">
        <f t="shared" si="6"/>
        <v>Sep</v>
      </c>
      <c r="T43" s="18">
        <f t="shared" si="7"/>
        <v>41182.208333333336</v>
      </c>
      <c r="U43" s="7" t="b">
        <v>0</v>
      </c>
      <c r="V43" s="7" t="b">
        <v>1</v>
      </c>
      <c r="W43" s="7" t="s">
        <v>22</v>
      </c>
      <c r="X43" s="7" t="str" cm="1">
        <f t="array" ref="X43:Y43">_xlfn.TEXTSPLIT($W43,"/")</f>
        <v>music</v>
      </c>
      <c r="Y43" s="7" t="str">
        <v>rock</v>
      </c>
    </row>
    <row r="44" spans="1:25" ht="23" x14ac:dyDescent="0.3">
      <c r="A44" s="7">
        <v>42</v>
      </c>
      <c r="B44" s="7" t="s">
        <v>128</v>
      </c>
      <c r="C44" s="15" t="s">
        <v>129</v>
      </c>
      <c r="D44" s="5">
        <v>1800</v>
      </c>
      <c r="E44" s="5">
        <v>7991</v>
      </c>
      <c r="G44" s="6">
        <f t="shared" si="0"/>
        <v>4.4394444444444447</v>
      </c>
      <c r="H44" s="7" t="s">
        <v>19</v>
      </c>
      <c r="I44" s="10">
        <v>222</v>
      </c>
      <c r="J44" s="10">
        <f t="shared" si="1"/>
        <v>35.995495495495497</v>
      </c>
      <c r="K44" s="7" t="s">
        <v>20</v>
      </c>
      <c r="L44" s="7" t="s">
        <v>21</v>
      </c>
      <c r="M44" s="7">
        <v>1309755600</v>
      </c>
      <c r="N44" s="7">
        <v>1310533200</v>
      </c>
      <c r="O44" s="16">
        <f t="shared" si="2"/>
        <v>40728.208333333336</v>
      </c>
      <c r="P44" s="23" t="str">
        <f t="shared" si="3"/>
        <v>Jul</v>
      </c>
      <c r="Q44" s="18">
        <f t="shared" si="4"/>
        <v>40728.208333333336</v>
      </c>
      <c r="R44" s="16">
        <f t="shared" si="5"/>
        <v>40737.208333333336</v>
      </c>
      <c r="S44" s="23" t="str">
        <f t="shared" si="6"/>
        <v>Jul</v>
      </c>
      <c r="T44" s="18">
        <f t="shared" si="7"/>
        <v>40737.208333333336</v>
      </c>
      <c r="U44" s="7" t="b">
        <v>0</v>
      </c>
      <c r="V44" s="7" t="b">
        <v>0</v>
      </c>
      <c r="W44" s="7" t="s">
        <v>16</v>
      </c>
      <c r="X44" s="7" t="str" cm="1">
        <f t="array" ref="X44:Y44">_xlfn.TEXTSPLIT($W44,"/")</f>
        <v>food</v>
      </c>
      <c r="Y44" s="7" t="str">
        <v>food trucks</v>
      </c>
    </row>
    <row r="45" spans="1:25" ht="23" x14ac:dyDescent="0.3">
      <c r="A45" s="7">
        <v>43</v>
      </c>
      <c r="B45" s="7" t="s">
        <v>130</v>
      </c>
      <c r="C45" s="15" t="s">
        <v>131</v>
      </c>
      <c r="D45" s="5">
        <v>90200</v>
      </c>
      <c r="E45" s="5">
        <v>167717</v>
      </c>
      <c r="G45" s="6">
        <f t="shared" si="0"/>
        <v>1.859390243902439</v>
      </c>
      <c r="H45" s="7" t="s">
        <v>19</v>
      </c>
      <c r="I45" s="10">
        <v>6212</v>
      </c>
      <c r="J45" s="10">
        <f t="shared" si="1"/>
        <v>26.998873148744366</v>
      </c>
      <c r="K45" s="7" t="s">
        <v>20</v>
      </c>
      <c r="L45" s="7" t="s">
        <v>21</v>
      </c>
      <c r="M45" s="7">
        <v>1406178000</v>
      </c>
      <c r="N45" s="7">
        <v>1407560400</v>
      </c>
      <c r="O45" s="16">
        <f t="shared" si="2"/>
        <v>41844.208333333336</v>
      </c>
      <c r="P45" s="23" t="str">
        <f t="shared" si="3"/>
        <v>Jul</v>
      </c>
      <c r="Q45" s="18">
        <f t="shared" si="4"/>
        <v>41844.208333333336</v>
      </c>
      <c r="R45" s="16">
        <f t="shared" si="5"/>
        <v>41860.208333333336</v>
      </c>
      <c r="S45" s="23" t="str">
        <f t="shared" si="6"/>
        <v>Aug</v>
      </c>
      <c r="T45" s="18">
        <f t="shared" si="7"/>
        <v>41860.208333333336</v>
      </c>
      <c r="U45" s="7" t="b">
        <v>0</v>
      </c>
      <c r="V45" s="7" t="b">
        <v>0</v>
      </c>
      <c r="W45" s="7" t="s">
        <v>132</v>
      </c>
      <c r="X45" s="7" t="str" cm="1">
        <f t="array" ref="X45:Y45">_xlfn.TEXTSPLIT($W45,"/")</f>
        <v>publishing</v>
      </c>
      <c r="Y45" s="7" t="str">
        <v>radio &amp; podcasts</v>
      </c>
    </row>
    <row r="46" spans="1:25" ht="23" x14ac:dyDescent="0.3">
      <c r="A46" s="7">
        <v>44</v>
      </c>
      <c r="B46" s="7" t="s">
        <v>133</v>
      </c>
      <c r="C46" s="15" t="s">
        <v>134</v>
      </c>
      <c r="D46" s="5">
        <v>1600</v>
      </c>
      <c r="E46" s="5">
        <v>10541</v>
      </c>
      <c r="G46" s="6">
        <f t="shared" si="0"/>
        <v>6.5881249999999998</v>
      </c>
      <c r="H46" s="7" t="s">
        <v>19</v>
      </c>
      <c r="I46" s="10">
        <v>98</v>
      </c>
      <c r="J46" s="10">
        <f t="shared" si="1"/>
        <v>107.56122448979592</v>
      </c>
      <c r="K46" s="7" t="s">
        <v>35</v>
      </c>
      <c r="L46" s="7" t="s">
        <v>36</v>
      </c>
      <c r="M46" s="7">
        <v>1552798800</v>
      </c>
      <c r="N46" s="7">
        <v>1552885200</v>
      </c>
      <c r="O46" s="16">
        <f t="shared" si="2"/>
        <v>43541.208333333328</v>
      </c>
      <c r="P46" s="23" t="str">
        <f t="shared" si="3"/>
        <v>Mar</v>
      </c>
      <c r="Q46" s="18">
        <f t="shared" si="4"/>
        <v>43541.208333333328</v>
      </c>
      <c r="R46" s="16">
        <f t="shared" si="5"/>
        <v>43542.208333333328</v>
      </c>
      <c r="S46" s="23" t="str">
        <f t="shared" si="6"/>
        <v>Mar</v>
      </c>
      <c r="T46" s="18">
        <f t="shared" si="7"/>
        <v>43542.208333333328</v>
      </c>
      <c r="U46" s="7" t="b">
        <v>0</v>
      </c>
      <c r="V46" s="7" t="b">
        <v>0</v>
      </c>
      <c r="W46" s="7" t="s">
        <v>118</v>
      </c>
      <c r="X46" s="7" t="str" cm="1">
        <f t="array" ref="X46:Y46">_xlfn.TEXTSPLIT($W46,"/")</f>
        <v>publishing</v>
      </c>
      <c r="Y46" s="7" t="str">
        <v>fiction</v>
      </c>
    </row>
    <row r="47" spans="1:25" ht="36" x14ac:dyDescent="0.3">
      <c r="A47" s="7">
        <v>45</v>
      </c>
      <c r="B47" s="7" t="s">
        <v>135</v>
      </c>
      <c r="C47" s="15" t="s">
        <v>136</v>
      </c>
      <c r="D47" s="5">
        <v>9500</v>
      </c>
      <c r="E47" s="5">
        <v>4530</v>
      </c>
      <c r="G47" s="6">
        <f t="shared" si="0"/>
        <v>0.4768421052631579</v>
      </c>
      <c r="H47" s="7" t="s">
        <v>13</v>
      </c>
      <c r="I47" s="10">
        <v>48</v>
      </c>
      <c r="J47" s="10">
        <f t="shared" si="1"/>
        <v>94.375</v>
      </c>
      <c r="K47" s="7" t="s">
        <v>20</v>
      </c>
      <c r="L47" s="7" t="s">
        <v>21</v>
      </c>
      <c r="M47" s="7">
        <v>1478062800</v>
      </c>
      <c r="N47" s="7">
        <v>1479362400</v>
      </c>
      <c r="O47" s="16">
        <f t="shared" si="2"/>
        <v>42676.208333333328</v>
      </c>
      <c r="P47" s="23" t="str">
        <f t="shared" si="3"/>
        <v>Nov</v>
      </c>
      <c r="Q47" s="18">
        <f t="shared" si="4"/>
        <v>42676.208333333328</v>
      </c>
      <c r="R47" s="16">
        <f t="shared" si="5"/>
        <v>42691.25</v>
      </c>
      <c r="S47" s="23" t="str">
        <f t="shared" si="6"/>
        <v>Nov</v>
      </c>
      <c r="T47" s="18">
        <f t="shared" si="7"/>
        <v>42691.25</v>
      </c>
      <c r="U47" s="7" t="b">
        <v>0</v>
      </c>
      <c r="V47" s="7" t="b">
        <v>1</v>
      </c>
      <c r="W47" s="7" t="s">
        <v>32</v>
      </c>
      <c r="X47" s="7" t="str" cm="1">
        <f t="array" ref="X47:Y47">_xlfn.TEXTSPLIT($W47,"/")</f>
        <v>theater</v>
      </c>
      <c r="Y47" s="7" t="str">
        <v>plays</v>
      </c>
    </row>
    <row r="48" spans="1:25" ht="23" x14ac:dyDescent="0.3">
      <c r="A48" s="7">
        <v>46</v>
      </c>
      <c r="B48" s="7" t="s">
        <v>137</v>
      </c>
      <c r="C48" s="15" t="s">
        <v>138</v>
      </c>
      <c r="D48" s="5">
        <v>3700</v>
      </c>
      <c r="E48" s="5">
        <v>4247</v>
      </c>
      <c r="G48" s="6">
        <f t="shared" si="0"/>
        <v>1.1478378378378378</v>
      </c>
      <c r="H48" s="7" t="s">
        <v>19</v>
      </c>
      <c r="I48" s="10">
        <v>92</v>
      </c>
      <c r="J48" s="10">
        <f t="shared" si="1"/>
        <v>46.163043478260867</v>
      </c>
      <c r="K48" s="7" t="s">
        <v>20</v>
      </c>
      <c r="L48" s="7" t="s">
        <v>21</v>
      </c>
      <c r="M48" s="7">
        <v>1278565200</v>
      </c>
      <c r="N48" s="7">
        <v>1280552400</v>
      </c>
      <c r="O48" s="16">
        <f t="shared" si="2"/>
        <v>40367.208333333336</v>
      </c>
      <c r="P48" s="23" t="str">
        <f t="shared" si="3"/>
        <v>Jul</v>
      </c>
      <c r="Q48" s="18">
        <f t="shared" si="4"/>
        <v>40367.208333333336</v>
      </c>
      <c r="R48" s="16">
        <f t="shared" si="5"/>
        <v>40390.208333333336</v>
      </c>
      <c r="S48" s="23" t="str">
        <f t="shared" si="6"/>
        <v>Jul</v>
      </c>
      <c r="T48" s="18">
        <f t="shared" si="7"/>
        <v>40390.208333333336</v>
      </c>
      <c r="U48" s="7" t="b">
        <v>0</v>
      </c>
      <c r="V48" s="7" t="b">
        <v>0</v>
      </c>
      <c r="W48" s="7" t="s">
        <v>22</v>
      </c>
      <c r="X48" s="7" t="str" cm="1">
        <f t="array" ref="X48:Y48">_xlfn.TEXTSPLIT($W48,"/")</f>
        <v>music</v>
      </c>
      <c r="Y48" s="7" t="str">
        <v>rock</v>
      </c>
    </row>
    <row r="49" spans="1:25" ht="23" x14ac:dyDescent="0.3">
      <c r="A49" s="7">
        <v>47</v>
      </c>
      <c r="B49" s="7" t="s">
        <v>139</v>
      </c>
      <c r="C49" s="15" t="s">
        <v>140</v>
      </c>
      <c r="D49" s="5">
        <v>1500</v>
      </c>
      <c r="E49" s="5">
        <v>7129</v>
      </c>
      <c r="G49" s="6">
        <f t="shared" si="0"/>
        <v>4.7526666666666664</v>
      </c>
      <c r="H49" s="7" t="s">
        <v>19</v>
      </c>
      <c r="I49" s="10">
        <v>149</v>
      </c>
      <c r="J49" s="10">
        <f t="shared" si="1"/>
        <v>47.845637583892618</v>
      </c>
      <c r="K49" s="7" t="s">
        <v>20</v>
      </c>
      <c r="L49" s="7" t="s">
        <v>21</v>
      </c>
      <c r="M49" s="7">
        <v>1396069200</v>
      </c>
      <c r="N49" s="7">
        <v>1398661200</v>
      </c>
      <c r="O49" s="16">
        <f t="shared" si="2"/>
        <v>41727.208333333336</v>
      </c>
      <c r="P49" s="23" t="str">
        <f t="shared" si="3"/>
        <v>Mar</v>
      </c>
      <c r="Q49" s="18">
        <f t="shared" si="4"/>
        <v>41727.208333333336</v>
      </c>
      <c r="R49" s="16">
        <f t="shared" si="5"/>
        <v>41757.208333333336</v>
      </c>
      <c r="S49" s="23" t="str">
        <f t="shared" si="6"/>
        <v>Apr</v>
      </c>
      <c r="T49" s="18">
        <f t="shared" si="7"/>
        <v>41757.208333333336</v>
      </c>
      <c r="U49" s="7" t="b">
        <v>0</v>
      </c>
      <c r="V49" s="7" t="b">
        <v>0</v>
      </c>
      <c r="W49" s="7" t="s">
        <v>32</v>
      </c>
      <c r="X49" s="7" t="str" cm="1">
        <f t="array" ref="X49:Y49">_xlfn.TEXTSPLIT($W49,"/")</f>
        <v>theater</v>
      </c>
      <c r="Y49" s="7" t="str">
        <v>plays</v>
      </c>
    </row>
    <row r="50" spans="1:25" ht="23" x14ac:dyDescent="0.3">
      <c r="A50" s="7">
        <v>48</v>
      </c>
      <c r="B50" s="7" t="s">
        <v>141</v>
      </c>
      <c r="C50" s="15" t="s">
        <v>142</v>
      </c>
      <c r="D50" s="5">
        <v>33300</v>
      </c>
      <c r="E50" s="5">
        <v>128862</v>
      </c>
      <c r="G50" s="6">
        <f t="shared" si="0"/>
        <v>3.86972972972973</v>
      </c>
      <c r="H50" s="7" t="s">
        <v>19</v>
      </c>
      <c r="I50" s="10">
        <v>2431</v>
      </c>
      <c r="J50" s="10">
        <f t="shared" si="1"/>
        <v>53.007815713698065</v>
      </c>
      <c r="K50" s="7" t="s">
        <v>20</v>
      </c>
      <c r="L50" s="7" t="s">
        <v>21</v>
      </c>
      <c r="M50" s="7">
        <v>1435208400</v>
      </c>
      <c r="N50" s="7">
        <v>1436245200</v>
      </c>
      <c r="O50" s="16">
        <f t="shared" si="2"/>
        <v>42180.208333333328</v>
      </c>
      <c r="P50" s="23" t="str">
        <f t="shared" si="3"/>
        <v>Jun</v>
      </c>
      <c r="Q50" s="18">
        <f t="shared" si="4"/>
        <v>42180.208333333328</v>
      </c>
      <c r="R50" s="16">
        <f t="shared" si="5"/>
        <v>42192.208333333328</v>
      </c>
      <c r="S50" s="23" t="str">
        <f t="shared" si="6"/>
        <v>Jul</v>
      </c>
      <c r="T50" s="18">
        <f t="shared" si="7"/>
        <v>42192.208333333328</v>
      </c>
      <c r="U50" s="7" t="b">
        <v>0</v>
      </c>
      <c r="V50" s="7" t="b">
        <v>0</v>
      </c>
      <c r="W50" s="7" t="s">
        <v>32</v>
      </c>
      <c r="X50" s="7" t="str" cm="1">
        <f t="array" ref="X50:Y50">_xlfn.TEXTSPLIT($W50,"/")</f>
        <v>theater</v>
      </c>
      <c r="Y50" s="7" t="str">
        <v>plays</v>
      </c>
    </row>
    <row r="51" spans="1:25" ht="23" x14ac:dyDescent="0.3">
      <c r="A51" s="7">
        <v>49</v>
      </c>
      <c r="B51" s="7" t="s">
        <v>143</v>
      </c>
      <c r="C51" s="15" t="s">
        <v>144</v>
      </c>
      <c r="D51" s="5">
        <v>7200</v>
      </c>
      <c r="E51" s="5">
        <v>13653</v>
      </c>
      <c r="G51" s="6">
        <f t="shared" si="0"/>
        <v>1.89625</v>
      </c>
      <c r="H51" s="7" t="s">
        <v>19</v>
      </c>
      <c r="I51" s="10">
        <v>303</v>
      </c>
      <c r="J51" s="10">
        <f t="shared" si="1"/>
        <v>45.059405940594061</v>
      </c>
      <c r="K51" s="7" t="s">
        <v>20</v>
      </c>
      <c r="L51" s="7" t="s">
        <v>21</v>
      </c>
      <c r="M51" s="7">
        <v>1571547600</v>
      </c>
      <c r="N51" s="7">
        <v>1575439200</v>
      </c>
      <c r="O51" s="16">
        <f t="shared" si="2"/>
        <v>43758.208333333328</v>
      </c>
      <c r="P51" s="23" t="str">
        <f t="shared" si="3"/>
        <v>Oct</v>
      </c>
      <c r="Q51" s="18">
        <f t="shared" si="4"/>
        <v>43758.208333333328</v>
      </c>
      <c r="R51" s="16">
        <f t="shared" si="5"/>
        <v>43803.25</v>
      </c>
      <c r="S51" s="23" t="str">
        <f t="shared" si="6"/>
        <v>Dec</v>
      </c>
      <c r="T51" s="18">
        <f t="shared" si="7"/>
        <v>43803.25</v>
      </c>
      <c r="U51" s="7" t="b">
        <v>0</v>
      </c>
      <c r="V51" s="7" t="b">
        <v>0</v>
      </c>
      <c r="W51" s="7" t="s">
        <v>22</v>
      </c>
      <c r="X51" s="7" t="str" cm="1">
        <f t="array" ref="X51:Y51">_xlfn.TEXTSPLIT($W51,"/")</f>
        <v>music</v>
      </c>
      <c r="Y51" s="7" t="str">
        <v>rock</v>
      </c>
    </row>
    <row r="52" spans="1:25" ht="36" x14ac:dyDescent="0.3">
      <c r="A52" s="7">
        <v>50</v>
      </c>
      <c r="B52" s="7" t="s">
        <v>145</v>
      </c>
      <c r="C52" s="15" t="s">
        <v>146</v>
      </c>
      <c r="D52" s="5">
        <v>100</v>
      </c>
      <c r="E52" s="5">
        <v>2</v>
      </c>
      <c r="G52" s="6">
        <f t="shared" si="0"/>
        <v>0.02</v>
      </c>
      <c r="H52" s="7" t="s">
        <v>13</v>
      </c>
      <c r="I52" s="10">
        <v>1</v>
      </c>
      <c r="J52" s="10">
        <f t="shared" si="1"/>
        <v>2</v>
      </c>
      <c r="K52" s="7" t="s">
        <v>106</v>
      </c>
      <c r="L52" s="7" t="s">
        <v>107</v>
      </c>
      <c r="M52" s="7">
        <v>1375333200</v>
      </c>
      <c r="N52" s="7">
        <v>1377752400</v>
      </c>
      <c r="O52" s="16">
        <f t="shared" si="2"/>
        <v>41487.208333333336</v>
      </c>
      <c r="P52" s="23" t="str">
        <f t="shared" si="3"/>
        <v>Aug</v>
      </c>
      <c r="Q52" s="18">
        <f t="shared" si="4"/>
        <v>41487.208333333336</v>
      </c>
      <c r="R52" s="16">
        <f t="shared" si="5"/>
        <v>41515.208333333336</v>
      </c>
      <c r="S52" s="23" t="str">
        <f t="shared" si="6"/>
        <v>Aug</v>
      </c>
      <c r="T52" s="18">
        <f t="shared" si="7"/>
        <v>41515.208333333336</v>
      </c>
      <c r="U52" s="7" t="b">
        <v>0</v>
      </c>
      <c r="V52" s="7" t="b">
        <v>0</v>
      </c>
      <c r="W52" s="7" t="s">
        <v>147</v>
      </c>
      <c r="X52" s="7" t="str" cm="1">
        <f t="array" ref="X52:Y52">_xlfn.TEXTSPLIT($W52,"/")</f>
        <v>music</v>
      </c>
      <c r="Y52" s="7" t="str">
        <v>metal</v>
      </c>
    </row>
    <row r="53" spans="1:25" ht="23" x14ac:dyDescent="0.3">
      <c r="A53" s="7">
        <v>51</v>
      </c>
      <c r="B53" s="7" t="s">
        <v>148</v>
      </c>
      <c r="C53" s="15" t="s">
        <v>149</v>
      </c>
      <c r="D53" s="5">
        <v>158100</v>
      </c>
      <c r="E53" s="5">
        <v>145243</v>
      </c>
      <c r="G53" s="6">
        <f t="shared" si="0"/>
        <v>0.91867805186590767</v>
      </c>
      <c r="H53" s="7" t="s">
        <v>13</v>
      </c>
      <c r="I53" s="10">
        <v>1467</v>
      </c>
      <c r="J53" s="10">
        <f t="shared" si="1"/>
        <v>99.006816632583508</v>
      </c>
      <c r="K53" s="7" t="s">
        <v>39</v>
      </c>
      <c r="L53" s="7" t="s">
        <v>40</v>
      </c>
      <c r="M53" s="7">
        <v>1332824400</v>
      </c>
      <c r="N53" s="7">
        <v>1334206800</v>
      </c>
      <c r="O53" s="16">
        <f t="shared" si="2"/>
        <v>40995.208333333336</v>
      </c>
      <c r="P53" s="23" t="str">
        <f t="shared" si="3"/>
        <v>Mar</v>
      </c>
      <c r="Q53" s="18">
        <f t="shared" si="4"/>
        <v>40995.208333333336</v>
      </c>
      <c r="R53" s="16">
        <f t="shared" si="5"/>
        <v>41011.208333333336</v>
      </c>
      <c r="S53" s="23" t="str">
        <f t="shared" si="6"/>
        <v>Apr</v>
      </c>
      <c r="T53" s="18">
        <f t="shared" si="7"/>
        <v>41011.208333333336</v>
      </c>
      <c r="U53" s="7" t="b">
        <v>0</v>
      </c>
      <c r="V53" s="7" t="b">
        <v>1</v>
      </c>
      <c r="W53" s="7" t="s">
        <v>64</v>
      </c>
      <c r="X53" s="7" t="str" cm="1">
        <f t="array" ref="X53:Y53">_xlfn.TEXTSPLIT($W53,"/")</f>
        <v>technology</v>
      </c>
      <c r="Y53" s="7" t="str">
        <v>wearables</v>
      </c>
    </row>
    <row r="54" spans="1:25" ht="23" x14ac:dyDescent="0.3">
      <c r="A54" s="7">
        <v>52</v>
      </c>
      <c r="B54" s="7" t="s">
        <v>150</v>
      </c>
      <c r="C54" s="15" t="s">
        <v>151</v>
      </c>
      <c r="D54" s="5">
        <v>7200</v>
      </c>
      <c r="E54" s="5">
        <v>2459</v>
      </c>
      <c r="G54" s="6">
        <f t="shared" si="0"/>
        <v>0.34152777777777776</v>
      </c>
      <c r="H54" s="7" t="s">
        <v>13</v>
      </c>
      <c r="I54" s="10">
        <v>75</v>
      </c>
      <c r="J54" s="10">
        <f t="shared" si="1"/>
        <v>32.786666666666669</v>
      </c>
      <c r="K54" s="7" t="s">
        <v>20</v>
      </c>
      <c r="L54" s="7" t="s">
        <v>21</v>
      </c>
      <c r="M54" s="7">
        <v>1284526800</v>
      </c>
      <c r="N54" s="7">
        <v>1284872400</v>
      </c>
      <c r="O54" s="16">
        <f t="shared" si="2"/>
        <v>40436.208333333336</v>
      </c>
      <c r="P54" s="23" t="str">
        <f t="shared" si="3"/>
        <v>Sep</v>
      </c>
      <c r="Q54" s="18">
        <f t="shared" si="4"/>
        <v>40436.208333333336</v>
      </c>
      <c r="R54" s="16">
        <f t="shared" si="5"/>
        <v>40440.208333333336</v>
      </c>
      <c r="S54" s="23" t="str">
        <f t="shared" si="6"/>
        <v>Sep</v>
      </c>
      <c r="T54" s="18">
        <f t="shared" si="7"/>
        <v>40440.208333333336</v>
      </c>
      <c r="U54" s="7" t="b">
        <v>0</v>
      </c>
      <c r="V54" s="7" t="b">
        <v>0</v>
      </c>
      <c r="W54" s="7" t="s">
        <v>32</v>
      </c>
      <c r="X54" s="7" t="str" cm="1">
        <f t="array" ref="X54:Y54">_xlfn.TEXTSPLIT($W54,"/")</f>
        <v>theater</v>
      </c>
      <c r="Y54" s="7" t="str">
        <v>plays</v>
      </c>
    </row>
    <row r="55" spans="1:25" ht="23" x14ac:dyDescent="0.3">
      <c r="A55" s="7">
        <v>53</v>
      </c>
      <c r="B55" s="7" t="s">
        <v>152</v>
      </c>
      <c r="C55" s="15" t="s">
        <v>153</v>
      </c>
      <c r="D55" s="5">
        <v>8800</v>
      </c>
      <c r="E55" s="5">
        <v>12356</v>
      </c>
      <c r="G55" s="6">
        <f t="shared" si="0"/>
        <v>1.4040909090909091</v>
      </c>
      <c r="H55" s="7" t="s">
        <v>19</v>
      </c>
      <c r="I55" s="10">
        <v>209</v>
      </c>
      <c r="J55" s="10">
        <f t="shared" si="1"/>
        <v>59.119617224880386</v>
      </c>
      <c r="K55" s="7" t="s">
        <v>20</v>
      </c>
      <c r="L55" s="7" t="s">
        <v>21</v>
      </c>
      <c r="M55" s="7">
        <v>1400562000</v>
      </c>
      <c r="N55" s="7">
        <v>1403931600</v>
      </c>
      <c r="O55" s="16">
        <f t="shared" si="2"/>
        <v>41779.208333333336</v>
      </c>
      <c r="P55" s="23" t="str">
        <f t="shared" si="3"/>
        <v>May</v>
      </c>
      <c r="Q55" s="18">
        <f t="shared" si="4"/>
        <v>41779.208333333336</v>
      </c>
      <c r="R55" s="16">
        <f t="shared" si="5"/>
        <v>41818.208333333336</v>
      </c>
      <c r="S55" s="23" t="str">
        <f t="shared" si="6"/>
        <v>Jun</v>
      </c>
      <c r="T55" s="18">
        <f t="shared" si="7"/>
        <v>41818.208333333336</v>
      </c>
      <c r="U55" s="7" t="b">
        <v>0</v>
      </c>
      <c r="V55" s="7" t="b">
        <v>0</v>
      </c>
      <c r="W55" s="7" t="s">
        <v>52</v>
      </c>
      <c r="X55" s="7" t="str" cm="1">
        <f t="array" ref="X55:Y55">_xlfn.TEXTSPLIT($W55,"/")</f>
        <v>film &amp; video</v>
      </c>
      <c r="Y55" s="7" t="str">
        <v>drama</v>
      </c>
    </row>
    <row r="56" spans="1:25" ht="36" x14ac:dyDescent="0.3">
      <c r="A56" s="7">
        <v>54</v>
      </c>
      <c r="B56" s="7" t="s">
        <v>154</v>
      </c>
      <c r="C56" s="15" t="s">
        <v>155</v>
      </c>
      <c r="D56" s="5">
        <v>6000</v>
      </c>
      <c r="E56" s="5">
        <v>5392</v>
      </c>
      <c r="G56" s="6">
        <f t="shared" si="0"/>
        <v>0.89866666666666661</v>
      </c>
      <c r="H56" s="7" t="s">
        <v>13</v>
      </c>
      <c r="I56" s="10">
        <v>120</v>
      </c>
      <c r="J56" s="10">
        <f t="shared" si="1"/>
        <v>44.93333333333333</v>
      </c>
      <c r="K56" s="7" t="s">
        <v>20</v>
      </c>
      <c r="L56" s="7" t="s">
        <v>21</v>
      </c>
      <c r="M56" s="7">
        <v>1520748000</v>
      </c>
      <c r="N56" s="7">
        <v>1521262800</v>
      </c>
      <c r="O56" s="16">
        <f t="shared" si="2"/>
        <v>43170.25</v>
      </c>
      <c r="P56" s="23" t="str">
        <f t="shared" si="3"/>
        <v>Mar</v>
      </c>
      <c r="Q56" s="18">
        <f t="shared" si="4"/>
        <v>43170.25</v>
      </c>
      <c r="R56" s="16">
        <f t="shared" si="5"/>
        <v>43176.208333333328</v>
      </c>
      <c r="S56" s="23" t="str">
        <f t="shared" si="6"/>
        <v>Mar</v>
      </c>
      <c r="T56" s="18">
        <f t="shared" si="7"/>
        <v>43176.208333333328</v>
      </c>
      <c r="U56" s="7" t="b">
        <v>0</v>
      </c>
      <c r="V56" s="7" t="b">
        <v>0</v>
      </c>
      <c r="W56" s="7" t="s">
        <v>64</v>
      </c>
      <c r="X56" s="7" t="str" cm="1">
        <f t="array" ref="X56:Y56">_xlfn.TEXTSPLIT($W56,"/")</f>
        <v>technology</v>
      </c>
      <c r="Y56" s="7" t="str">
        <v>wearables</v>
      </c>
    </row>
    <row r="57" spans="1:25" ht="36" x14ac:dyDescent="0.3">
      <c r="A57" s="7">
        <v>55</v>
      </c>
      <c r="B57" s="7" t="s">
        <v>156</v>
      </c>
      <c r="C57" s="15" t="s">
        <v>157</v>
      </c>
      <c r="D57" s="5">
        <v>6600</v>
      </c>
      <c r="E57" s="5">
        <v>11746</v>
      </c>
      <c r="G57" s="6">
        <f t="shared" si="0"/>
        <v>1.7796969696969698</v>
      </c>
      <c r="H57" s="7" t="s">
        <v>19</v>
      </c>
      <c r="I57" s="10">
        <v>131</v>
      </c>
      <c r="J57" s="10">
        <f t="shared" si="1"/>
        <v>89.664122137404576</v>
      </c>
      <c r="K57" s="7" t="s">
        <v>20</v>
      </c>
      <c r="L57" s="7" t="s">
        <v>21</v>
      </c>
      <c r="M57" s="7">
        <v>1532926800</v>
      </c>
      <c r="N57" s="7">
        <v>1533358800</v>
      </c>
      <c r="O57" s="16">
        <f t="shared" si="2"/>
        <v>43311.208333333328</v>
      </c>
      <c r="P57" s="23" t="str">
        <f t="shared" si="3"/>
        <v>Jul</v>
      </c>
      <c r="Q57" s="18">
        <f t="shared" si="4"/>
        <v>43311.208333333328</v>
      </c>
      <c r="R57" s="16">
        <f t="shared" si="5"/>
        <v>43316.208333333328</v>
      </c>
      <c r="S57" s="23" t="str">
        <f t="shared" si="6"/>
        <v>Aug</v>
      </c>
      <c r="T57" s="18">
        <f t="shared" si="7"/>
        <v>43316.208333333328</v>
      </c>
      <c r="U57" s="7" t="b">
        <v>0</v>
      </c>
      <c r="V57" s="7" t="b">
        <v>0</v>
      </c>
      <c r="W57" s="7" t="s">
        <v>158</v>
      </c>
      <c r="X57" s="7" t="str" cm="1">
        <f t="array" ref="X57:Y57">_xlfn.TEXTSPLIT($W57,"/")</f>
        <v>music</v>
      </c>
      <c r="Y57" s="7" t="str">
        <v>jazz</v>
      </c>
    </row>
    <row r="58" spans="1:25" ht="36" x14ac:dyDescent="0.3">
      <c r="A58" s="7">
        <v>56</v>
      </c>
      <c r="B58" s="7" t="s">
        <v>159</v>
      </c>
      <c r="C58" s="15" t="s">
        <v>160</v>
      </c>
      <c r="D58" s="5">
        <v>8000</v>
      </c>
      <c r="E58" s="5">
        <v>11493</v>
      </c>
      <c r="G58" s="6">
        <f t="shared" si="0"/>
        <v>1.436625</v>
      </c>
      <c r="H58" s="7" t="s">
        <v>19</v>
      </c>
      <c r="I58" s="10">
        <v>164</v>
      </c>
      <c r="J58" s="10">
        <f t="shared" si="1"/>
        <v>70.079268292682926</v>
      </c>
      <c r="K58" s="7" t="s">
        <v>20</v>
      </c>
      <c r="L58" s="7" t="s">
        <v>21</v>
      </c>
      <c r="M58" s="7">
        <v>1420869600</v>
      </c>
      <c r="N58" s="7">
        <v>1421474400</v>
      </c>
      <c r="O58" s="16">
        <f t="shared" si="2"/>
        <v>42014.25</v>
      </c>
      <c r="P58" s="23" t="str">
        <f t="shared" si="3"/>
        <v>Jan</v>
      </c>
      <c r="Q58" s="18">
        <f t="shared" si="4"/>
        <v>42014.25</v>
      </c>
      <c r="R58" s="16">
        <f t="shared" si="5"/>
        <v>42021.25</v>
      </c>
      <c r="S58" s="23" t="str">
        <f t="shared" si="6"/>
        <v>Jan</v>
      </c>
      <c r="T58" s="18">
        <f t="shared" si="7"/>
        <v>42021.25</v>
      </c>
      <c r="U58" s="7" t="b">
        <v>0</v>
      </c>
      <c r="V58" s="7" t="b">
        <v>0</v>
      </c>
      <c r="W58" s="7" t="s">
        <v>64</v>
      </c>
      <c r="X58" s="7" t="str" cm="1">
        <f t="array" ref="X58:Y58">_xlfn.TEXTSPLIT($W58,"/")</f>
        <v>technology</v>
      </c>
      <c r="Y58" s="7" t="str">
        <v>wearables</v>
      </c>
    </row>
    <row r="59" spans="1:25" ht="23" x14ac:dyDescent="0.3">
      <c r="A59" s="7">
        <v>57</v>
      </c>
      <c r="B59" s="7" t="s">
        <v>161</v>
      </c>
      <c r="C59" s="15" t="s">
        <v>162</v>
      </c>
      <c r="D59" s="5">
        <v>2900</v>
      </c>
      <c r="E59" s="5">
        <v>6243</v>
      </c>
      <c r="G59" s="6">
        <f t="shared" si="0"/>
        <v>2.1527586206896552</v>
      </c>
      <c r="H59" s="7" t="s">
        <v>19</v>
      </c>
      <c r="I59" s="10">
        <v>201</v>
      </c>
      <c r="J59" s="10">
        <f t="shared" si="1"/>
        <v>31.059701492537314</v>
      </c>
      <c r="K59" s="7" t="s">
        <v>20</v>
      </c>
      <c r="L59" s="7" t="s">
        <v>21</v>
      </c>
      <c r="M59" s="7">
        <v>1504242000</v>
      </c>
      <c r="N59" s="7">
        <v>1505278800</v>
      </c>
      <c r="O59" s="16">
        <f t="shared" si="2"/>
        <v>42979.208333333328</v>
      </c>
      <c r="P59" s="23" t="str">
        <f t="shared" si="3"/>
        <v>Sep</v>
      </c>
      <c r="Q59" s="18">
        <f t="shared" si="4"/>
        <v>42979.208333333328</v>
      </c>
      <c r="R59" s="16">
        <f t="shared" si="5"/>
        <v>42991.208333333328</v>
      </c>
      <c r="S59" s="23" t="str">
        <f t="shared" si="6"/>
        <v>Sep</v>
      </c>
      <c r="T59" s="18">
        <f t="shared" si="7"/>
        <v>42991.208333333328</v>
      </c>
      <c r="U59" s="7" t="b">
        <v>0</v>
      </c>
      <c r="V59" s="7" t="b">
        <v>0</v>
      </c>
      <c r="W59" s="7" t="s">
        <v>88</v>
      </c>
      <c r="X59" s="7" t="str" cm="1">
        <f t="array" ref="X59:Y59">_xlfn.TEXTSPLIT($W59,"/")</f>
        <v>games</v>
      </c>
      <c r="Y59" s="7" t="str">
        <v>video games</v>
      </c>
    </row>
    <row r="60" spans="1:25" ht="23" x14ac:dyDescent="0.3">
      <c r="A60" s="7">
        <v>58</v>
      </c>
      <c r="B60" s="7" t="s">
        <v>163</v>
      </c>
      <c r="C60" s="15" t="s">
        <v>164</v>
      </c>
      <c r="D60" s="5">
        <v>2700</v>
      </c>
      <c r="E60" s="5">
        <v>6132</v>
      </c>
      <c r="G60" s="6">
        <f t="shared" si="0"/>
        <v>2.2711111111111113</v>
      </c>
      <c r="H60" s="7" t="s">
        <v>19</v>
      </c>
      <c r="I60" s="10">
        <v>211</v>
      </c>
      <c r="J60" s="10">
        <f t="shared" si="1"/>
        <v>29.061611374407583</v>
      </c>
      <c r="K60" s="7" t="s">
        <v>20</v>
      </c>
      <c r="L60" s="7" t="s">
        <v>21</v>
      </c>
      <c r="M60" s="7">
        <v>1442811600</v>
      </c>
      <c r="N60" s="7">
        <v>1443934800</v>
      </c>
      <c r="O60" s="16">
        <f t="shared" si="2"/>
        <v>42268.208333333328</v>
      </c>
      <c r="P60" s="23" t="str">
        <f t="shared" si="3"/>
        <v>Sep</v>
      </c>
      <c r="Q60" s="18">
        <f t="shared" si="4"/>
        <v>42268.208333333328</v>
      </c>
      <c r="R60" s="16">
        <f t="shared" si="5"/>
        <v>42281.208333333328</v>
      </c>
      <c r="S60" s="23" t="str">
        <f t="shared" si="6"/>
        <v>Oct</v>
      </c>
      <c r="T60" s="18">
        <f t="shared" si="7"/>
        <v>42281.208333333328</v>
      </c>
      <c r="U60" s="7" t="b">
        <v>0</v>
      </c>
      <c r="V60" s="7" t="b">
        <v>0</v>
      </c>
      <c r="W60" s="7" t="s">
        <v>32</v>
      </c>
      <c r="X60" s="7" t="str" cm="1">
        <f t="array" ref="X60:Y60">_xlfn.TEXTSPLIT($W60,"/")</f>
        <v>theater</v>
      </c>
      <c r="Y60" s="7" t="str">
        <v>plays</v>
      </c>
    </row>
    <row r="61" spans="1:25" ht="23" x14ac:dyDescent="0.3">
      <c r="A61" s="7">
        <v>59</v>
      </c>
      <c r="B61" s="7" t="s">
        <v>165</v>
      </c>
      <c r="C61" s="15" t="s">
        <v>166</v>
      </c>
      <c r="D61" s="5">
        <v>1400</v>
      </c>
      <c r="E61" s="5">
        <v>3851</v>
      </c>
      <c r="G61" s="6">
        <f t="shared" si="0"/>
        <v>2.7507142857142859</v>
      </c>
      <c r="H61" s="7" t="s">
        <v>19</v>
      </c>
      <c r="I61" s="10">
        <v>128</v>
      </c>
      <c r="J61" s="10">
        <f t="shared" si="1"/>
        <v>30.0859375</v>
      </c>
      <c r="K61" s="7" t="s">
        <v>20</v>
      </c>
      <c r="L61" s="7" t="s">
        <v>21</v>
      </c>
      <c r="M61" s="7">
        <v>1497243600</v>
      </c>
      <c r="N61" s="7">
        <v>1498539600</v>
      </c>
      <c r="O61" s="16">
        <f t="shared" si="2"/>
        <v>42898.208333333328</v>
      </c>
      <c r="P61" s="23" t="str">
        <f t="shared" si="3"/>
        <v>Jun</v>
      </c>
      <c r="Q61" s="18">
        <f t="shared" si="4"/>
        <v>42898.208333333328</v>
      </c>
      <c r="R61" s="16">
        <f t="shared" si="5"/>
        <v>42913.208333333328</v>
      </c>
      <c r="S61" s="23" t="str">
        <f t="shared" si="6"/>
        <v>Jun</v>
      </c>
      <c r="T61" s="18">
        <f t="shared" si="7"/>
        <v>42913.208333333328</v>
      </c>
      <c r="U61" s="7" t="b">
        <v>0</v>
      </c>
      <c r="V61" s="7" t="b">
        <v>1</v>
      </c>
      <c r="W61" s="7" t="s">
        <v>32</v>
      </c>
      <c r="X61" s="7" t="str" cm="1">
        <f t="array" ref="X61:Y61">_xlfn.TEXTSPLIT($W61,"/")</f>
        <v>theater</v>
      </c>
      <c r="Y61" s="7" t="str">
        <v>plays</v>
      </c>
    </row>
    <row r="62" spans="1:25" ht="23" x14ac:dyDescent="0.3">
      <c r="A62" s="7">
        <v>60</v>
      </c>
      <c r="B62" s="7" t="s">
        <v>167</v>
      </c>
      <c r="C62" s="15" t="s">
        <v>168</v>
      </c>
      <c r="D62" s="5">
        <v>94200</v>
      </c>
      <c r="E62" s="5">
        <v>135997</v>
      </c>
      <c r="G62" s="6">
        <f t="shared" si="0"/>
        <v>1.4437048832271762</v>
      </c>
      <c r="H62" s="7" t="s">
        <v>19</v>
      </c>
      <c r="I62" s="10">
        <v>1600</v>
      </c>
      <c r="J62" s="10">
        <f t="shared" si="1"/>
        <v>84.998125000000002</v>
      </c>
      <c r="K62" s="7" t="s">
        <v>14</v>
      </c>
      <c r="L62" s="7" t="s">
        <v>15</v>
      </c>
      <c r="M62" s="7">
        <v>1342501200</v>
      </c>
      <c r="N62" s="7">
        <v>1342760400</v>
      </c>
      <c r="O62" s="16">
        <f t="shared" si="2"/>
        <v>41107.208333333336</v>
      </c>
      <c r="P62" s="23" t="str">
        <f t="shared" si="3"/>
        <v>Jul</v>
      </c>
      <c r="Q62" s="18">
        <f t="shared" si="4"/>
        <v>41107.208333333336</v>
      </c>
      <c r="R62" s="16">
        <f t="shared" si="5"/>
        <v>41110.208333333336</v>
      </c>
      <c r="S62" s="23" t="str">
        <f t="shared" si="6"/>
        <v>Jul</v>
      </c>
      <c r="T62" s="18">
        <f t="shared" si="7"/>
        <v>41110.208333333336</v>
      </c>
      <c r="U62" s="7" t="b">
        <v>0</v>
      </c>
      <c r="V62" s="7" t="b">
        <v>0</v>
      </c>
      <c r="W62" s="7" t="s">
        <v>32</v>
      </c>
      <c r="X62" s="7" t="str" cm="1">
        <f t="array" ref="X62:Y62">_xlfn.TEXTSPLIT($W62,"/")</f>
        <v>theater</v>
      </c>
      <c r="Y62" s="7" t="str">
        <v>plays</v>
      </c>
    </row>
    <row r="63" spans="1:25" ht="36" x14ac:dyDescent="0.3">
      <c r="A63" s="7">
        <v>61</v>
      </c>
      <c r="B63" s="7" t="s">
        <v>169</v>
      </c>
      <c r="C63" s="15" t="s">
        <v>170</v>
      </c>
      <c r="D63" s="5">
        <v>199200</v>
      </c>
      <c r="E63" s="5">
        <v>184750</v>
      </c>
      <c r="G63" s="6">
        <f t="shared" si="0"/>
        <v>0.92745983935742971</v>
      </c>
      <c r="H63" s="7" t="s">
        <v>13</v>
      </c>
      <c r="I63" s="10">
        <v>2253</v>
      </c>
      <c r="J63" s="10">
        <f t="shared" si="1"/>
        <v>82.001775410563695</v>
      </c>
      <c r="K63" s="7" t="s">
        <v>14</v>
      </c>
      <c r="L63" s="7" t="s">
        <v>15</v>
      </c>
      <c r="M63" s="7">
        <v>1298268000</v>
      </c>
      <c r="N63" s="7">
        <v>1301720400</v>
      </c>
      <c r="O63" s="16">
        <f t="shared" si="2"/>
        <v>40595.25</v>
      </c>
      <c r="P63" s="23" t="str">
        <f t="shared" si="3"/>
        <v>Feb</v>
      </c>
      <c r="Q63" s="18">
        <f t="shared" si="4"/>
        <v>40595.25</v>
      </c>
      <c r="R63" s="16">
        <f t="shared" si="5"/>
        <v>40635.208333333336</v>
      </c>
      <c r="S63" s="23" t="str">
        <f t="shared" si="6"/>
        <v>Apr</v>
      </c>
      <c r="T63" s="18">
        <f t="shared" si="7"/>
        <v>40635.208333333336</v>
      </c>
      <c r="U63" s="7" t="b">
        <v>0</v>
      </c>
      <c r="V63" s="7" t="b">
        <v>0</v>
      </c>
      <c r="W63" s="7" t="s">
        <v>32</v>
      </c>
      <c r="X63" s="7" t="str" cm="1">
        <f t="array" ref="X63:Y63">_xlfn.TEXTSPLIT($W63,"/")</f>
        <v>theater</v>
      </c>
      <c r="Y63" s="7" t="str">
        <v>plays</v>
      </c>
    </row>
    <row r="64" spans="1:25" ht="36" x14ac:dyDescent="0.3">
      <c r="A64" s="7">
        <v>62</v>
      </c>
      <c r="B64" s="7" t="s">
        <v>171</v>
      </c>
      <c r="C64" s="15" t="s">
        <v>172</v>
      </c>
      <c r="D64" s="5">
        <v>2000</v>
      </c>
      <c r="E64" s="5">
        <v>14452</v>
      </c>
      <c r="G64" s="6">
        <f t="shared" si="0"/>
        <v>7.226</v>
      </c>
      <c r="H64" s="7" t="s">
        <v>19</v>
      </c>
      <c r="I64" s="10">
        <v>249</v>
      </c>
      <c r="J64" s="10">
        <f t="shared" si="1"/>
        <v>58.040160642570278</v>
      </c>
      <c r="K64" s="7" t="s">
        <v>20</v>
      </c>
      <c r="L64" s="7" t="s">
        <v>21</v>
      </c>
      <c r="M64" s="7">
        <v>1433480400</v>
      </c>
      <c r="N64" s="7">
        <v>1433566800</v>
      </c>
      <c r="O64" s="16">
        <f t="shared" si="2"/>
        <v>42160.208333333328</v>
      </c>
      <c r="P64" s="23" t="str">
        <f t="shared" si="3"/>
        <v>Jun</v>
      </c>
      <c r="Q64" s="18">
        <f t="shared" si="4"/>
        <v>42160.208333333328</v>
      </c>
      <c r="R64" s="16">
        <f t="shared" si="5"/>
        <v>42161.208333333328</v>
      </c>
      <c r="S64" s="23" t="str">
        <f t="shared" si="6"/>
        <v>Jun</v>
      </c>
      <c r="T64" s="18">
        <f t="shared" si="7"/>
        <v>42161.208333333328</v>
      </c>
      <c r="U64" s="7" t="b">
        <v>0</v>
      </c>
      <c r="V64" s="7" t="b">
        <v>0</v>
      </c>
      <c r="W64" s="7" t="s">
        <v>27</v>
      </c>
      <c r="X64" s="7" t="str" cm="1">
        <f t="array" ref="X64:Y64">_xlfn.TEXTSPLIT($W64,"/")</f>
        <v>technology</v>
      </c>
      <c r="Y64" s="7" t="str">
        <v>web</v>
      </c>
    </row>
    <row r="65" spans="1:25" ht="23" x14ac:dyDescent="0.3">
      <c r="A65" s="7">
        <v>63</v>
      </c>
      <c r="B65" s="7" t="s">
        <v>173</v>
      </c>
      <c r="C65" s="15" t="s">
        <v>174</v>
      </c>
      <c r="D65" s="5">
        <v>4700</v>
      </c>
      <c r="E65" s="5">
        <v>557</v>
      </c>
      <c r="G65" s="6">
        <f t="shared" si="0"/>
        <v>0.11851063829787234</v>
      </c>
      <c r="H65" s="7" t="s">
        <v>13</v>
      </c>
      <c r="I65" s="10">
        <v>5</v>
      </c>
      <c r="J65" s="10">
        <f t="shared" si="1"/>
        <v>111.4</v>
      </c>
      <c r="K65" s="7" t="s">
        <v>20</v>
      </c>
      <c r="L65" s="7" t="s">
        <v>21</v>
      </c>
      <c r="M65" s="7">
        <v>1493355600</v>
      </c>
      <c r="N65" s="7">
        <v>1493874000</v>
      </c>
      <c r="O65" s="16">
        <f t="shared" si="2"/>
        <v>42853.208333333328</v>
      </c>
      <c r="P65" s="23" t="str">
        <f t="shared" si="3"/>
        <v>Apr</v>
      </c>
      <c r="Q65" s="18">
        <f t="shared" si="4"/>
        <v>42853.208333333328</v>
      </c>
      <c r="R65" s="16">
        <f t="shared" si="5"/>
        <v>42859.208333333328</v>
      </c>
      <c r="S65" s="23" t="str">
        <f t="shared" si="6"/>
        <v>May</v>
      </c>
      <c r="T65" s="18">
        <f t="shared" si="7"/>
        <v>42859.208333333328</v>
      </c>
      <c r="U65" s="7" t="b">
        <v>0</v>
      </c>
      <c r="V65" s="7" t="b">
        <v>0</v>
      </c>
      <c r="W65" s="7" t="s">
        <v>32</v>
      </c>
      <c r="X65" s="7" t="str" cm="1">
        <f t="array" ref="X65:Y65">_xlfn.TEXTSPLIT($W65,"/")</f>
        <v>theater</v>
      </c>
      <c r="Y65" s="7" t="str">
        <v>plays</v>
      </c>
    </row>
    <row r="66" spans="1:25" ht="23" x14ac:dyDescent="0.3">
      <c r="A66" s="7">
        <v>64</v>
      </c>
      <c r="B66" s="7" t="s">
        <v>175</v>
      </c>
      <c r="C66" s="15" t="s">
        <v>176</v>
      </c>
      <c r="D66" s="5">
        <v>2800</v>
      </c>
      <c r="E66" s="5">
        <v>2734</v>
      </c>
      <c r="G66" s="6">
        <f t="shared" si="0"/>
        <v>0.97642857142857142</v>
      </c>
      <c r="H66" s="7" t="s">
        <v>13</v>
      </c>
      <c r="I66" s="10">
        <v>38</v>
      </c>
      <c r="J66" s="10">
        <f t="shared" si="1"/>
        <v>71.94736842105263</v>
      </c>
      <c r="K66" s="7" t="s">
        <v>20</v>
      </c>
      <c r="L66" s="7" t="s">
        <v>21</v>
      </c>
      <c r="M66" s="7">
        <v>1530507600</v>
      </c>
      <c r="N66" s="7">
        <v>1531803600</v>
      </c>
      <c r="O66" s="16">
        <f t="shared" si="2"/>
        <v>43283.208333333328</v>
      </c>
      <c r="P66" s="23" t="str">
        <f t="shared" si="3"/>
        <v>Jul</v>
      </c>
      <c r="Q66" s="18">
        <f t="shared" si="4"/>
        <v>43283.208333333328</v>
      </c>
      <c r="R66" s="16">
        <f t="shared" si="5"/>
        <v>43298.208333333328</v>
      </c>
      <c r="S66" s="23" t="str">
        <f t="shared" si="6"/>
        <v>Jul</v>
      </c>
      <c r="T66" s="18">
        <f t="shared" si="7"/>
        <v>43298.208333333328</v>
      </c>
      <c r="U66" s="7" t="b">
        <v>0</v>
      </c>
      <c r="V66" s="7" t="b">
        <v>1</v>
      </c>
      <c r="W66" s="7" t="s">
        <v>27</v>
      </c>
      <c r="X66" s="7" t="str" cm="1">
        <f t="array" ref="X66:Y66">_xlfn.TEXTSPLIT($W66,"/")</f>
        <v>technology</v>
      </c>
      <c r="Y66" s="7" t="str">
        <v>web</v>
      </c>
    </row>
    <row r="67" spans="1:25" ht="23" x14ac:dyDescent="0.3">
      <c r="A67" s="7">
        <v>65</v>
      </c>
      <c r="B67" s="7" t="s">
        <v>177</v>
      </c>
      <c r="C67" s="15" t="s">
        <v>178</v>
      </c>
      <c r="D67" s="5">
        <v>6100</v>
      </c>
      <c r="E67" s="5">
        <v>14405</v>
      </c>
      <c r="G67" s="6">
        <f t="shared" ref="G67:G130" si="9">E67/D67</f>
        <v>2.3614754098360655</v>
      </c>
      <c r="H67" s="7" t="s">
        <v>19</v>
      </c>
      <c r="I67" s="10">
        <v>236</v>
      </c>
      <c r="J67" s="10">
        <f t="shared" ref="J67:J130" si="10">IF(I67=0,0,E67/I67)</f>
        <v>61.038135593220339</v>
      </c>
      <c r="K67" s="7" t="s">
        <v>20</v>
      </c>
      <c r="L67" s="7" t="s">
        <v>21</v>
      </c>
      <c r="M67" s="7">
        <v>1296108000</v>
      </c>
      <c r="N67" s="7">
        <v>1296712800</v>
      </c>
      <c r="O67" s="16">
        <f t="shared" ref="O67:O130" si="11">((((M67/60)/60)/24)+DATE(1970,1,1))</f>
        <v>40570.25</v>
      </c>
      <c r="P67" s="23" t="str">
        <f t="shared" ref="P67:P130" si="12">VLOOKUP(MONTH(O67),$AB$2:$AC$13,2,FALSE)</f>
        <v>Jan</v>
      </c>
      <c r="Q67" s="18">
        <f t="shared" ref="Q67:Q130" si="13">O67</f>
        <v>40570.25</v>
      </c>
      <c r="R67" s="16">
        <f t="shared" ref="R67:R130" si="14">((((N67/60)/60)/24)+DATE(1970,1,1))</f>
        <v>40577.25</v>
      </c>
      <c r="S67" s="23" t="str">
        <f t="shared" ref="S67:S130" si="15">VLOOKUP(MONTH(R67),$AB$2:$AC$13,2,FALSE)</f>
        <v>Feb</v>
      </c>
      <c r="T67" s="18">
        <f t="shared" ref="T67:T130" si="16">R67</f>
        <v>40577.25</v>
      </c>
      <c r="U67" s="7" t="b">
        <v>0</v>
      </c>
      <c r="V67" s="7" t="b">
        <v>0</v>
      </c>
      <c r="W67" s="7" t="s">
        <v>32</v>
      </c>
      <c r="X67" s="7" t="str" cm="1">
        <f t="array" ref="X67:Y67">_xlfn.TEXTSPLIT($W67,"/")</f>
        <v>theater</v>
      </c>
      <c r="Y67" s="7" t="str">
        <v>plays</v>
      </c>
    </row>
    <row r="68" spans="1:25" ht="23" x14ac:dyDescent="0.3">
      <c r="A68" s="7">
        <v>66</v>
      </c>
      <c r="B68" s="7" t="s">
        <v>179</v>
      </c>
      <c r="C68" s="15" t="s">
        <v>180</v>
      </c>
      <c r="D68" s="5">
        <v>2900</v>
      </c>
      <c r="E68" s="5">
        <v>1307</v>
      </c>
      <c r="G68" s="6">
        <f t="shared" si="9"/>
        <v>0.45068965517241377</v>
      </c>
      <c r="H68" s="7" t="s">
        <v>13</v>
      </c>
      <c r="I68" s="10">
        <v>12</v>
      </c>
      <c r="J68" s="10">
        <f t="shared" si="10"/>
        <v>108.91666666666667</v>
      </c>
      <c r="K68" s="7" t="s">
        <v>20</v>
      </c>
      <c r="L68" s="7" t="s">
        <v>21</v>
      </c>
      <c r="M68" s="7">
        <v>1428469200</v>
      </c>
      <c r="N68" s="7">
        <v>1428901200</v>
      </c>
      <c r="O68" s="16">
        <f t="shared" si="11"/>
        <v>42102.208333333328</v>
      </c>
      <c r="P68" s="23" t="str">
        <f t="shared" si="12"/>
        <v>Apr</v>
      </c>
      <c r="Q68" s="18">
        <f t="shared" si="13"/>
        <v>42102.208333333328</v>
      </c>
      <c r="R68" s="16">
        <f t="shared" si="14"/>
        <v>42107.208333333328</v>
      </c>
      <c r="S68" s="23" t="str">
        <f t="shared" si="15"/>
        <v>Apr</v>
      </c>
      <c r="T68" s="18">
        <f t="shared" si="16"/>
        <v>42107.208333333328</v>
      </c>
      <c r="U68" s="7" t="b">
        <v>0</v>
      </c>
      <c r="V68" s="7" t="b">
        <v>1</v>
      </c>
      <c r="W68" s="7" t="s">
        <v>32</v>
      </c>
      <c r="X68" s="7" t="str" cm="1">
        <f t="array" ref="X68:Y68">_xlfn.TEXTSPLIT($W68,"/")</f>
        <v>theater</v>
      </c>
      <c r="Y68" s="7" t="str">
        <v>plays</v>
      </c>
    </row>
    <row r="69" spans="1:25" ht="36" x14ac:dyDescent="0.3">
      <c r="A69" s="7">
        <v>67</v>
      </c>
      <c r="B69" s="7" t="s">
        <v>181</v>
      </c>
      <c r="C69" s="15" t="s">
        <v>182</v>
      </c>
      <c r="D69" s="5">
        <v>72600</v>
      </c>
      <c r="E69" s="5">
        <v>117892</v>
      </c>
      <c r="G69" s="6">
        <f t="shared" si="9"/>
        <v>1.6238567493112948</v>
      </c>
      <c r="H69" s="7" t="s">
        <v>19</v>
      </c>
      <c r="I69" s="10">
        <v>4065</v>
      </c>
      <c r="J69" s="10">
        <f t="shared" si="10"/>
        <v>29.001722017220171</v>
      </c>
      <c r="K69" s="7" t="s">
        <v>39</v>
      </c>
      <c r="L69" s="7" t="s">
        <v>40</v>
      </c>
      <c r="M69" s="7">
        <v>1264399200</v>
      </c>
      <c r="N69" s="7">
        <v>1264831200</v>
      </c>
      <c r="O69" s="16">
        <f t="shared" si="11"/>
        <v>40203.25</v>
      </c>
      <c r="P69" s="23" t="str">
        <f t="shared" si="12"/>
        <v>Jan</v>
      </c>
      <c r="Q69" s="18">
        <f t="shared" si="13"/>
        <v>40203.25</v>
      </c>
      <c r="R69" s="16">
        <f t="shared" si="14"/>
        <v>40208.25</v>
      </c>
      <c r="S69" s="23" t="str">
        <f t="shared" si="15"/>
        <v>Jan</v>
      </c>
      <c r="T69" s="18">
        <f t="shared" si="16"/>
        <v>40208.25</v>
      </c>
      <c r="U69" s="7" t="b">
        <v>0</v>
      </c>
      <c r="V69" s="7" t="b">
        <v>1</v>
      </c>
      <c r="W69" s="7" t="s">
        <v>64</v>
      </c>
      <c r="X69" s="7" t="str" cm="1">
        <f t="array" ref="X69:Y69">_xlfn.TEXTSPLIT($W69,"/")</f>
        <v>technology</v>
      </c>
      <c r="Y69" s="7" t="str">
        <v>wearables</v>
      </c>
    </row>
    <row r="70" spans="1:25" ht="23" x14ac:dyDescent="0.3">
      <c r="A70" s="7">
        <v>68</v>
      </c>
      <c r="B70" s="7" t="s">
        <v>183</v>
      </c>
      <c r="C70" s="15" t="s">
        <v>184</v>
      </c>
      <c r="D70" s="5">
        <v>5700</v>
      </c>
      <c r="E70" s="5">
        <v>14508</v>
      </c>
      <c r="G70" s="6">
        <f t="shared" si="9"/>
        <v>2.5452631578947367</v>
      </c>
      <c r="H70" s="7" t="s">
        <v>19</v>
      </c>
      <c r="I70" s="10">
        <v>246</v>
      </c>
      <c r="J70" s="10">
        <f t="shared" si="10"/>
        <v>58.975609756097562</v>
      </c>
      <c r="K70" s="7" t="s">
        <v>106</v>
      </c>
      <c r="L70" s="7" t="s">
        <v>107</v>
      </c>
      <c r="M70" s="7">
        <v>1501131600</v>
      </c>
      <c r="N70" s="7">
        <v>1505192400</v>
      </c>
      <c r="O70" s="16">
        <f t="shared" si="11"/>
        <v>42943.208333333328</v>
      </c>
      <c r="P70" s="23" t="str">
        <f t="shared" si="12"/>
        <v>Jul</v>
      </c>
      <c r="Q70" s="18">
        <f t="shared" si="13"/>
        <v>42943.208333333328</v>
      </c>
      <c r="R70" s="16">
        <f t="shared" si="14"/>
        <v>42990.208333333328</v>
      </c>
      <c r="S70" s="23" t="str">
        <f t="shared" si="15"/>
        <v>Sep</v>
      </c>
      <c r="T70" s="18">
        <f t="shared" si="16"/>
        <v>42990.208333333328</v>
      </c>
      <c r="U70" s="7" t="b">
        <v>0</v>
      </c>
      <c r="V70" s="7" t="b">
        <v>1</v>
      </c>
      <c r="W70" s="7" t="s">
        <v>32</v>
      </c>
      <c r="X70" s="7" t="str" cm="1">
        <f t="array" ref="X70:Y70">_xlfn.TEXTSPLIT($W70,"/")</f>
        <v>theater</v>
      </c>
      <c r="Y70" s="7" t="str">
        <v>plays</v>
      </c>
    </row>
    <row r="71" spans="1:25" ht="23" x14ac:dyDescent="0.3">
      <c r="A71" s="7">
        <v>69</v>
      </c>
      <c r="B71" s="7" t="s">
        <v>185</v>
      </c>
      <c r="C71" s="15" t="s">
        <v>186</v>
      </c>
      <c r="D71" s="5">
        <v>7900</v>
      </c>
      <c r="E71" s="5">
        <v>1901</v>
      </c>
      <c r="G71" s="6">
        <f t="shared" si="9"/>
        <v>0.24063291139240506</v>
      </c>
      <c r="H71" s="7" t="s">
        <v>73</v>
      </c>
      <c r="I71" s="10">
        <v>17</v>
      </c>
      <c r="J71" s="10">
        <f t="shared" si="10"/>
        <v>111.82352941176471</v>
      </c>
      <c r="K71" s="7" t="s">
        <v>20</v>
      </c>
      <c r="L71" s="7" t="s">
        <v>21</v>
      </c>
      <c r="M71" s="7">
        <v>1292738400</v>
      </c>
      <c r="N71" s="7">
        <v>1295676000</v>
      </c>
      <c r="O71" s="16">
        <f t="shared" si="11"/>
        <v>40531.25</v>
      </c>
      <c r="P71" s="23" t="str">
        <f t="shared" si="12"/>
        <v>Dec</v>
      </c>
      <c r="Q71" s="18">
        <f t="shared" si="13"/>
        <v>40531.25</v>
      </c>
      <c r="R71" s="16">
        <f t="shared" si="14"/>
        <v>40565.25</v>
      </c>
      <c r="S71" s="23" t="str">
        <f t="shared" si="15"/>
        <v>Jan</v>
      </c>
      <c r="T71" s="18">
        <f t="shared" si="16"/>
        <v>40565.25</v>
      </c>
      <c r="U71" s="7" t="b">
        <v>0</v>
      </c>
      <c r="V71" s="7" t="b">
        <v>0</v>
      </c>
      <c r="W71" s="7" t="s">
        <v>32</v>
      </c>
      <c r="X71" s="7" t="str" cm="1">
        <f t="array" ref="X71:Y71">_xlfn.TEXTSPLIT($W71,"/")</f>
        <v>theater</v>
      </c>
      <c r="Y71" s="7" t="str">
        <v>plays</v>
      </c>
    </row>
    <row r="72" spans="1:25" ht="23" x14ac:dyDescent="0.3">
      <c r="A72" s="7">
        <v>70</v>
      </c>
      <c r="B72" s="7" t="s">
        <v>187</v>
      </c>
      <c r="C72" s="15" t="s">
        <v>188</v>
      </c>
      <c r="D72" s="5">
        <v>128000</v>
      </c>
      <c r="E72" s="5">
        <v>158389</v>
      </c>
      <c r="G72" s="6">
        <f t="shared" si="9"/>
        <v>1.2374140625000001</v>
      </c>
      <c r="H72" s="7" t="s">
        <v>19</v>
      </c>
      <c r="I72" s="10">
        <v>2475</v>
      </c>
      <c r="J72" s="10">
        <f t="shared" si="10"/>
        <v>63.995555555555555</v>
      </c>
      <c r="K72" s="7" t="s">
        <v>106</v>
      </c>
      <c r="L72" s="7" t="s">
        <v>107</v>
      </c>
      <c r="M72" s="7">
        <v>1288674000</v>
      </c>
      <c r="N72" s="7">
        <v>1292911200</v>
      </c>
      <c r="O72" s="16">
        <f t="shared" si="11"/>
        <v>40484.208333333336</v>
      </c>
      <c r="P72" s="23" t="str">
        <f t="shared" si="12"/>
        <v>Nov</v>
      </c>
      <c r="Q72" s="18">
        <f t="shared" si="13"/>
        <v>40484.208333333336</v>
      </c>
      <c r="R72" s="16">
        <f t="shared" si="14"/>
        <v>40533.25</v>
      </c>
      <c r="S72" s="23" t="str">
        <f t="shared" si="15"/>
        <v>Dec</v>
      </c>
      <c r="T72" s="18">
        <f t="shared" si="16"/>
        <v>40533.25</v>
      </c>
      <c r="U72" s="7" t="b">
        <v>0</v>
      </c>
      <c r="V72" s="7" t="b">
        <v>1</v>
      </c>
      <c r="W72" s="7" t="s">
        <v>32</v>
      </c>
      <c r="X72" s="7" t="str" cm="1">
        <f t="array" ref="X72:Y72">_xlfn.TEXTSPLIT($W72,"/")</f>
        <v>theater</v>
      </c>
      <c r="Y72" s="7" t="str">
        <v>plays</v>
      </c>
    </row>
    <row r="73" spans="1:25" ht="36" x14ac:dyDescent="0.3">
      <c r="A73" s="7">
        <v>71</v>
      </c>
      <c r="B73" s="7" t="s">
        <v>189</v>
      </c>
      <c r="C73" s="15" t="s">
        <v>190</v>
      </c>
      <c r="D73" s="5">
        <v>6000</v>
      </c>
      <c r="E73" s="5">
        <v>6484</v>
      </c>
      <c r="G73" s="6">
        <f t="shared" si="9"/>
        <v>1.0806666666666667</v>
      </c>
      <c r="H73" s="7" t="s">
        <v>19</v>
      </c>
      <c r="I73" s="10">
        <v>76</v>
      </c>
      <c r="J73" s="10">
        <f t="shared" si="10"/>
        <v>85.315789473684205</v>
      </c>
      <c r="K73" s="7" t="s">
        <v>20</v>
      </c>
      <c r="L73" s="7" t="s">
        <v>21</v>
      </c>
      <c r="M73" s="7">
        <v>1575093600</v>
      </c>
      <c r="N73" s="7">
        <v>1575439200</v>
      </c>
      <c r="O73" s="16">
        <f t="shared" si="11"/>
        <v>43799.25</v>
      </c>
      <c r="P73" s="23" t="str">
        <f t="shared" si="12"/>
        <v>Nov</v>
      </c>
      <c r="Q73" s="18">
        <f t="shared" si="13"/>
        <v>43799.25</v>
      </c>
      <c r="R73" s="16">
        <f t="shared" si="14"/>
        <v>43803.25</v>
      </c>
      <c r="S73" s="23" t="str">
        <f t="shared" si="15"/>
        <v>Dec</v>
      </c>
      <c r="T73" s="18">
        <f t="shared" si="16"/>
        <v>43803.25</v>
      </c>
      <c r="U73" s="7" t="b">
        <v>0</v>
      </c>
      <c r="V73" s="7" t="b">
        <v>0</v>
      </c>
      <c r="W73" s="7" t="s">
        <v>32</v>
      </c>
      <c r="X73" s="7" t="str" cm="1">
        <f t="array" ref="X73:Y73">_xlfn.TEXTSPLIT($W73,"/")</f>
        <v>theater</v>
      </c>
      <c r="Y73" s="7" t="str">
        <v>plays</v>
      </c>
    </row>
    <row r="74" spans="1:25" ht="23" x14ac:dyDescent="0.3">
      <c r="A74" s="7">
        <v>72</v>
      </c>
      <c r="B74" s="7" t="s">
        <v>191</v>
      </c>
      <c r="C74" s="15" t="s">
        <v>192</v>
      </c>
      <c r="D74" s="5">
        <v>600</v>
      </c>
      <c r="E74" s="5">
        <v>4022</v>
      </c>
      <c r="G74" s="6">
        <f t="shared" si="9"/>
        <v>6.7033333333333331</v>
      </c>
      <c r="H74" s="7" t="s">
        <v>19</v>
      </c>
      <c r="I74" s="10">
        <v>54</v>
      </c>
      <c r="J74" s="10">
        <f t="shared" si="10"/>
        <v>74.481481481481481</v>
      </c>
      <c r="K74" s="7" t="s">
        <v>20</v>
      </c>
      <c r="L74" s="7" t="s">
        <v>21</v>
      </c>
      <c r="M74" s="7">
        <v>1435726800</v>
      </c>
      <c r="N74" s="7">
        <v>1438837200</v>
      </c>
      <c r="O74" s="16">
        <f t="shared" si="11"/>
        <v>42186.208333333328</v>
      </c>
      <c r="P74" s="23" t="str">
        <f t="shared" si="12"/>
        <v>Jul</v>
      </c>
      <c r="Q74" s="18">
        <f t="shared" si="13"/>
        <v>42186.208333333328</v>
      </c>
      <c r="R74" s="16">
        <f t="shared" si="14"/>
        <v>42222.208333333328</v>
      </c>
      <c r="S74" s="23" t="str">
        <f t="shared" si="15"/>
        <v>Aug</v>
      </c>
      <c r="T74" s="18">
        <f t="shared" si="16"/>
        <v>42222.208333333328</v>
      </c>
      <c r="U74" s="7" t="b">
        <v>0</v>
      </c>
      <c r="V74" s="7" t="b">
        <v>0</v>
      </c>
      <c r="W74" s="7" t="s">
        <v>70</v>
      </c>
      <c r="X74" s="7" t="str" cm="1">
        <f t="array" ref="X74:Y74">_xlfn.TEXTSPLIT($W74,"/")</f>
        <v>film &amp; video</v>
      </c>
      <c r="Y74" s="7" t="str">
        <v>animation</v>
      </c>
    </row>
    <row r="75" spans="1:25" ht="23" x14ac:dyDescent="0.3">
      <c r="A75" s="7">
        <v>73</v>
      </c>
      <c r="B75" s="7" t="s">
        <v>193</v>
      </c>
      <c r="C75" s="15" t="s">
        <v>194</v>
      </c>
      <c r="D75" s="5">
        <v>1400</v>
      </c>
      <c r="E75" s="5">
        <v>9253</v>
      </c>
      <c r="G75" s="6">
        <f t="shared" si="9"/>
        <v>6.609285714285714</v>
      </c>
      <c r="H75" s="7" t="s">
        <v>19</v>
      </c>
      <c r="I75" s="10">
        <v>88</v>
      </c>
      <c r="J75" s="10">
        <f t="shared" si="10"/>
        <v>105.14772727272727</v>
      </c>
      <c r="K75" s="7" t="s">
        <v>20</v>
      </c>
      <c r="L75" s="7" t="s">
        <v>21</v>
      </c>
      <c r="M75" s="7">
        <v>1480226400</v>
      </c>
      <c r="N75" s="7">
        <v>1480485600</v>
      </c>
      <c r="O75" s="16">
        <f t="shared" si="11"/>
        <v>42701.25</v>
      </c>
      <c r="P75" s="23" t="str">
        <f t="shared" si="12"/>
        <v>Nov</v>
      </c>
      <c r="Q75" s="18">
        <f t="shared" si="13"/>
        <v>42701.25</v>
      </c>
      <c r="R75" s="16">
        <f t="shared" si="14"/>
        <v>42704.25</v>
      </c>
      <c r="S75" s="23" t="str">
        <f t="shared" si="15"/>
        <v>Nov</v>
      </c>
      <c r="T75" s="18">
        <f t="shared" si="16"/>
        <v>42704.25</v>
      </c>
      <c r="U75" s="7" t="b">
        <v>0</v>
      </c>
      <c r="V75" s="7" t="b">
        <v>0</v>
      </c>
      <c r="W75" s="7" t="s">
        <v>158</v>
      </c>
      <c r="X75" s="7" t="str" cm="1">
        <f t="array" ref="X75:Y75">_xlfn.TEXTSPLIT($W75,"/")</f>
        <v>music</v>
      </c>
      <c r="Y75" s="7" t="str">
        <v>jazz</v>
      </c>
    </row>
    <row r="76" spans="1:25" ht="23" x14ac:dyDescent="0.3">
      <c r="A76" s="7">
        <v>74</v>
      </c>
      <c r="B76" s="7" t="s">
        <v>195</v>
      </c>
      <c r="C76" s="15" t="s">
        <v>196</v>
      </c>
      <c r="D76" s="5">
        <v>3900</v>
      </c>
      <c r="E76" s="5">
        <v>4776</v>
      </c>
      <c r="G76" s="6">
        <f t="shared" si="9"/>
        <v>1.2246153846153847</v>
      </c>
      <c r="H76" s="7" t="s">
        <v>19</v>
      </c>
      <c r="I76" s="10">
        <v>85</v>
      </c>
      <c r="J76" s="10">
        <f t="shared" si="10"/>
        <v>56.188235294117646</v>
      </c>
      <c r="K76" s="7" t="s">
        <v>39</v>
      </c>
      <c r="L76" s="7" t="s">
        <v>40</v>
      </c>
      <c r="M76" s="7">
        <v>1459054800</v>
      </c>
      <c r="N76" s="7">
        <v>1459141200</v>
      </c>
      <c r="O76" s="16">
        <f t="shared" si="11"/>
        <v>42456.208333333328</v>
      </c>
      <c r="P76" s="23" t="str">
        <f t="shared" si="12"/>
        <v>Mar</v>
      </c>
      <c r="Q76" s="18">
        <f t="shared" si="13"/>
        <v>42456.208333333328</v>
      </c>
      <c r="R76" s="16">
        <f t="shared" si="14"/>
        <v>42457.208333333328</v>
      </c>
      <c r="S76" s="23" t="str">
        <f t="shared" si="15"/>
        <v>Mar</v>
      </c>
      <c r="T76" s="18">
        <f t="shared" si="16"/>
        <v>42457.208333333328</v>
      </c>
      <c r="U76" s="7" t="b">
        <v>0</v>
      </c>
      <c r="V76" s="7" t="b">
        <v>0</v>
      </c>
      <c r="W76" s="7" t="s">
        <v>147</v>
      </c>
      <c r="X76" s="7" t="str" cm="1">
        <f t="array" ref="X76:Y76">_xlfn.TEXTSPLIT($W76,"/")</f>
        <v>music</v>
      </c>
      <c r="Y76" s="7" t="str">
        <v>metal</v>
      </c>
    </row>
    <row r="77" spans="1:25" ht="23" x14ac:dyDescent="0.3">
      <c r="A77" s="7">
        <v>75</v>
      </c>
      <c r="B77" s="7" t="s">
        <v>197</v>
      </c>
      <c r="C77" s="15" t="s">
        <v>198</v>
      </c>
      <c r="D77" s="5">
        <v>9700</v>
      </c>
      <c r="E77" s="5">
        <v>14606</v>
      </c>
      <c r="G77" s="6">
        <f t="shared" si="9"/>
        <v>1.5057731958762886</v>
      </c>
      <c r="H77" s="7" t="s">
        <v>19</v>
      </c>
      <c r="I77" s="10">
        <v>170</v>
      </c>
      <c r="J77" s="10">
        <f t="shared" si="10"/>
        <v>85.917647058823533</v>
      </c>
      <c r="K77" s="7" t="s">
        <v>20</v>
      </c>
      <c r="L77" s="7" t="s">
        <v>21</v>
      </c>
      <c r="M77" s="7">
        <v>1531630800</v>
      </c>
      <c r="N77" s="7">
        <v>1532322000</v>
      </c>
      <c r="O77" s="16">
        <f t="shared" si="11"/>
        <v>43296.208333333328</v>
      </c>
      <c r="P77" s="23" t="str">
        <f t="shared" si="12"/>
        <v>Jul</v>
      </c>
      <c r="Q77" s="18">
        <f t="shared" si="13"/>
        <v>43296.208333333328</v>
      </c>
      <c r="R77" s="16">
        <f t="shared" si="14"/>
        <v>43304.208333333328</v>
      </c>
      <c r="S77" s="23" t="str">
        <f t="shared" si="15"/>
        <v>Jul</v>
      </c>
      <c r="T77" s="18">
        <f t="shared" si="16"/>
        <v>43304.208333333328</v>
      </c>
      <c r="U77" s="7" t="b">
        <v>0</v>
      </c>
      <c r="V77" s="7" t="b">
        <v>0</v>
      </c>
      <c r="W77" s="7" t="s">
        <v>121</v>
      </c>
      <c r="X77" s="7" t="str" cm="1">
        <f t="array" ref="X77:Y77">_xlfn.TEXTSPLIT($W77,"/")</f>
        <v>photography</v>
      </c>
      <c r="Y77" s="7" t="str">
        <v>photography books</v>
      </c>
    </row>
    <row r="78" spans="1:25" ht="23" x14ac:dyDescent="0.3">
      <c r="A78" s="7">
        <v>76</v>
      </c>
      <c r="B78" s="7" t="s">
        <v>199</v>
      </c>
      <c r="C78" s="15" t="s">
        <v>200</v>
      </c>
      <c r="D78" s="5">
        <v>122900</v>
      </c>
      <c r="E78" s="5">
        <v>95993</v>
      </c>
      <c r="G78" s="6">
        <f t="shared" si="9"/>
        <v>0.78106590724165992</v>
      </c>
      <c r="H78" s="7" t="s">
        <v>13</v>
      </c>
      <c r="I78" s="10">
        <v>1684</v>
      </c>
      <c r="J78" s="10">
        <f t="shared" si="10"/>
        <v>57.00296912114014</v>
      </c>
      <c r="K78" s="7" t="s">
        <v>20</v>
      </c>
      <c r="L78" s="7" t="s">
        <v>21</v>
      </c>
      <c r="M78" s="7">
        <v>1421992800</v>
      </c>
      <c r="N78" s="7">
        <v>1426222800</v>
      </c>
      <c r="O78" s="16">
        <f t="shared" si="11"/>
        <v>42027.25</v>
      </c>
      <c r="P78" s="23" t="str">
        <f t="shared" si="12"/>
        <v>Jan</v>
      </c>
      <c r="Q78" s="18">
        <f t="shared" si="13"/>
        <v>42027.25</v>
      </c>
      <c r="R78" s="16">
        <f t="shared" si="14"/>
        <v>42076.208333333328</v>
      </c>
      <c r="S78" s="23" t="str">
        <f t="shared" si="15"/>
        <v>Mar</v>
      </c>
      <c r="T78" s="18">
        <f t="shared" si="16"/>
        <v>42076.208333333328</v>
      </c>
      <c r="U78" s="7" t="b">
        <v>1</v>
      </c>
      <c r="V78" s="7" t="b">
        <v>1</v>
      </c>
      <c r="W78" s="7" t="s">
        <v>32</v>
      </c>
      <c r="X78" s="7" t="str" cm="1">
        <f t="array" ref="X78:Y78">_xlfn.TEXTSPLIT($W78,"/")</f>
        <v>theater</v>
      </c>
      <c r="Y78" s="7" t="str">
        <v>plays</v>
      </c>
    </row>
    <row r="79" spans="1:25" ht="23" x14ac:dyDescent="0.3">
      <c r="A79" s="7">
        <v>77</v>
      </c>
      <c r="B79" s="7" t="s">
        <v>201</v>
      </c>
      <c r="C79" s="15" t="s">
        <v>202</v>
      </c>
      <c r="D79" s="5">
        <v>9500</v>
      </c>
      <c r="E79" s="5">
        <v>4460</v>
      </c>
      <c r="G79" s="6">
        <f t="shared" si="9"/>
        <v>0.46947368421052632</v>
      </c>
      <c r="H79" s="7" t="s">
        <v>13</v>
      </c>
      <c r="I79" s="10">
        <v>56</v>
      </c>
      <c r="J79" s="10">
        <f t="shared" si="10"/>
        <v>79.642857142857139</v>
      </c>
      <c r="K79" s="7" t="s">
        <v>20</v>
      </c>
      <c r="L79" s="7" t="s">
        <v>21</v>
      </c>
      <c r="M79" s="7">
        <v>1285563600</v>
      </c>
      <c r="N79" s="7">
        <v>1286773200</v>
      </c>
      <c r="O79" s="16">
        <f t="shared" si="11"/>
        <v>40448.208333333336</v>
      </c>
      <c r="P79" s="23" t="str">
        <f t="shared" si="12"/>
        <v>Sep</v>
      </c>
      <c r="Q79" s="18">
        <f t="shared" si="13"/>
        <v>40448.208333333336</v>
      </c>
      <c r="R79" s="16">
        <f t="shared" si="14"/>
        <v>40462.208333333336</v>
      </c>
      <c r="S79" s="23" t="str">
        <f t="shared" si="15"/>
        <v>Oct</v>
      </c>
      <c r="T79" s="18">
        <f t="shared" si="16"/>
        <v>40462.208333333336</v>
      </c>
      <c r="U79" s="7" t="b">
        <v>0</v>
      </c>
      <c r="V79" s="7" t="b">
        <v>1</v>
      </c>
      <c r="W79" s="7" t="s">
        <v>70</v>
      </c>
      <c r="X79" s="7" t="str" cm="1">
        <f t="array" ref="X79:Y79">_xlfn.TEXTSPLIT($W79,"/")</f>
        <v>film &amp; video</v>
      </c>
      <c r="Y79" s="7" t="str">
        <v>animation</v>
      </c>
    </row>
    <row r="80" spans="1:25" ht="36" x14ac:dyDescent="0.3">
      <c r="A80" s="7">
        <v>78</v>
      </c>
      <c r="B80" s="7" t="s">
        <v>203</v>
      </c>
      <c r="C80" s="15" t="s">
        <v>204</v>
      </c>
      <c r="D80" s="5">
        <v>4500</v>
      </c>
      <c r="E80" s="5">
        <v>13536</v>
      </c>
      <c r="G80" s="6">
        <f t="shared" si="9"/>
        <v>3.008</v>
      </c>
      <c r="H80" s="7" t="s">
        <v>19</v>
      </c>
      <c r="I80" s="10">
        <v>330</v>
      </c>
      <c r="J80" s="10">
        <f t="shared" si="10"/>
        <v>41.018181818181816</v>
      </c>
      <c r="K80" s="7" t="s">
        <v>20</v>
      </c>
      <c r="L80" s="7" t="s">
        <v>21</v>
      </c>
      <c r="M80" s="7">
        <v>1523854800</v>
      </c>
      <c r="N80" s="7">
        <v>1523941200</v>
      </c>
      <c r="O80" s="16">
        <f t="shared" si="11"/>
        <v>43206.208333333328</v>
      </c>
      <c r="P80" s="23" t="str">
        <f t="shared" si="12"/>
        <v>Apr</v>
      </c>
      <c r="Q80" s="18">
        <f t="shared" si="13"/>
        <v>43206.208333333328</v>
      </c>
      <c r="R80" s="16">
        <f t="shared" si="14"/>
        <v>43207.208333333328</v>
      </c>
      <c r="S80" s="23" t="str">
        <f t="shared" si="15"/>
        <v>Apr</v>
      </c>
      <c r="T80" s="18">
        <f t="shared" si="16"/>
        <v>43207.208333333328</v>
      </c>
      <c r="U80" s="7" t="b">
        <v>0</v>
      </c>
      <c r="V80" s="7" t="b">
        <v>0</v>
      </c>
      <c r="W80" s="7" t="s">
        <v>205</v>
      </c>
      <c r="X80" s="7" t="str" cm="1">
        <f t="array" ref="X80:Y80">_xlfn.TEXTSPLIT($W80,"/")</f>
        <v>publishing</v>
      </c>
      <c r="Y80" s="7" t="str">
        <v>translations</v>
      </c>
    </row>
    <row r="81" spans="1:25" ht="23" x14ac:dyDescent="0.3">
      <c r="A81" s="7">
        <v>79</v>
      </c>
      <c r="B81" s="7" t="s">
        <v>206</v>
      </c>
      <c r="C81" s="15" t="s">
        <v>207</v>
      </c>
      <c r="D81" s="5">
        <v>57800</v>
      </c>
      <c r="E81" s="5">
        <v>40228</v>
      </c>
      <c r="G81" s="6">
        <f t="shared" si="9"/>
        <v>0.6959861591695502</v>
      </c>
      <c r="H81" s="7" t="s">
        <v>13</v>
      </c>
      <c r="I81" s="10">
        <v>838</v>
      </c>
      <c r="J81" s="10">
        <f t="shared" si="10"/>
        <v>48.004773269689736</v>
      </c>
      <c r="K81" s="7" t="s">
        <v>20</v>
      </c>
      <c r="L81" s="7" t="s">
        <v>21</v>
      </c>
      <c r="M81" s="7">
        <v>1529125200</v>
      </c>
      <c r="N81" s="7">
        <v>1529557200</v>
      </c>
      <c r="O81" s="16">
        <f t="shared" si="11"/>
        <v>43267.208333333328</v>
      </c>
      <c r="P81" s="23" t="str">
        <f t="shared" si="12"/>
        <v>Jun</v>
      </c>
      <c r="Q81" s="18">
        <f t="shared" si="13"/>
        <v>43267.208333333328</v>
      </c>
      <c r="R81" s="16">
        <f t="shared" si="14"/>
        <v>43272.208333333328</v>
      </c>
      <c r="S81" s="23" t="str">
        <f t="shared" si="15"/>
        <v>Jun</v>
      </c>
      <c r="T81" s="18">
        <f t="shared" si="16"/>
        <v>43272.208333333328</v>
      </c>
      <c r="U81" s="7" t="b">
        <v>0</v>
      </c>
      <c r="V81" s="7" t="b">
        <v>0</v>
      </c>
      <c r="W81" s="7" t="s">
        <v>32</v>
      </c>
      <c r="X81" s="7" t="str" cm="1">
        <f t="array" ref="X81:Y81">_xlfn.TEXTSPLIT($W81,"/")</f>
        <v>theater</v>
      </c>
      <c r="Y81" s="7" t="str">
        <v>plays</v>
      </c>
    </row>
    <row r="82" spans="1:25" ht="23" x14ac:dyDescent="0.3">
      <c r="A82" s="7">
        <v>80</v>
      </c>
      <c r="B82" s="7" t="s">
        <v>208</v>
      </c>
      <c r="C82" s="15" t="s">
        <v>209</v>
      </c>
      <c r="D82" s="5">
        <v>1100</v>
      </c>
      <c r="E82" s="5">
        <v>7012</v>
      </c>
      <c r="G82" s="6">
        <f t="shared" si="9"/>
        <v>6.374545454545455</v>
      </c>
      <c r="H82" s="7" t="s">
        <v>19</v>
      </c>
      <c r="I82" s="10">
        <v>127</v>
      </c>
      <c r="J82" s="10">
        <f t="shared" si="10"/>
        <v>55.212598425196852</v>
      </c>
      <c r="K82" s="7" t="s">
        <v>20</v>
      </c>
      <c r="L82" s="7" t="s">
        <v>21</v>
      </c>
      <c r="M82" s="7">
        <v>1503982800</v>
      </c>
      <c r="N82" s="7">
        <v>1506574800</v>
      </c>
      <c r="O82" s="16">
        <f t="shared" si="11"/>
        <v>42976.208333333328</v>
      </c>
      <c r="P82" s="23" t="str">
        <f t="shared" si="12"/>
        <v>Aug</v>
      </c>
      <c r="Q82" s="18">
        <f t="shared" si="13"/>
        <v>42976.208333333328</v>
      </c>
      <c r="R82" s="16">
        <f t="shared" si="14"/>
        <v>43006.208333333328</v>
      </c>
      <c r="S82" s="23" t="str">
        <f t="shared" si="15"/>
        <v>Sep</v>
      </c>
      <c r="T82" s="18">
        <f t="shared" si="16"/>
        <v>43006.208333333328</v>
      </c>
      <c r="U82" s="7" t="b">
        <v>0</v>
      </c>
      <c r="V82" s="7" t="b">
        <v>0</v>
      </c>
      <c r="W82" s="7" t="s">
        <v>88</v>
      </c>
      <c r="X82" s="7" t="str" cm="1">
        <f t="array" ref="X82:Y82">_xlfn.TEXTSPLIT($W82,"/")</f>
        <v>games</v>
      </c>
      <c r="Y82" s="7" t="str">
        <v>video games</v>
      </c>
    </row>
    <row r="83" spans="1:25" ht="23" x14ac:dyDescent="0.3">
      <c r="A83" s="7">
        <v>81</v>
      </c>
      <c r="B83" s="7" t="s">
        <v>210</v>
      </c>
      <c r="C83" s="15" t="s">
        <v>211</v>
      </c>
      <c r="D83" s="5">
        <v>16800</v>
      </c>
      <c r="E83" s="5">
        <v>37857</v>
      </c>
      <c r="G83" s="6">
        <f t="shared" si="9"/>
        <v>2.253392857142857</v>
      </c>
      <c r="H83" s="7" t="s">
        <v>19</v>
      </c>
      <c r="I83" s="10">
        <v>411</v>
      </c>
      <c r="J83" s="10">
        <f t="shared" si="10"/>
        <v>92.109489051094897</v>
      </c>
      <c r="K83" s="7" t="s">
        <v>20</v>
      </c>
      <c r="L83" s="7" t="s">
        <v>21</v>
      </c>
      <c r="M83" s="7">
        <v>1511416800</v>
      </c>
      <c r="N83" s="7">
        <v>1513576800</v>
      </c>
      <c r="O83" s="16">
        <f t="shared" si="11"/>
        <v>43062.25</v>
      </c>
      <c r="P83" s="23" t="str">
        <f t="shared" si="12"/>
        <v>Nov</v>
      </c>
      <c r="Q83" s="18">
        <f t="shared" si="13"/>
        <v>43062.25</v>
      </c>
      <c r="R83" s="16">
        <f t="shared" si="14"/>
        <v>43087.25</v>
      </c>
      <c r="S83" s="23" t="str">
        <f t="shared" si="15"/>
        <v>Dec</v>
      </c>
      <c r="T83" s="18">
        <f t="shared" si="16"/>
        <v>43087.25</v>
      </c>
      <c r="U83" s="7" t="b">
        <v>0</v>
      </c>
      <c r="V83" s="7" t="b">
        <v>0</v>
      </c>
      <c r="W83" s="7" t="s">
        <v>22</v>
      </c>
      <c r="X83" s="7" t="str" cm="1">
        <f t="array" ref="X83:Y83">_xlfn.TEXTSPLIT($W83,"/")</f>
        <v>music</v>
      </c>
      <c r="Y83" s="7" t="str">
        <v>rock</v>
      </c>
    </row>
    <row r="84" spans="1:25" ht="23" x14ac:dyDescent="0.3">
      <c r="A84" s="7">
        <v>82</v>
      </c>
      <c r="B84" s="7" t="s">
        <v>212</v>
      </c>
      <c r="C84" s="15" t="s">
        <v>213</v>
      </c>
      <c r="D84" s="5">
        <v>1000</v>
      </c>
      <c r="E84" s="5">
        <v>14973</v>
      </c>
      <c r="G84" s="6">
        <f t="shared" si="9"/>
        <v>14.973000000000001</v>
      </c>
      <c r="H84" s="7" t="s">
        <v>19</v>
      </c>
      <c r="I84" s="10">
        <v>180</v>
      </c>
      <c r="J84" s="10">
        <f t="shared" si="10"/>
        <v>83.183333333333337</v>
      </c>
      <c r="K84" s="7" t="s">
        <v>39</v>
      </c>
      <c r="L84" s="7" t="s">
        <v>40</v>
      </c>
      <c r="M84" s="7">
        <v>1547704800</v>
      </c>
      <c r="N84" s="7">
        <v>1548309600</v>
      </c>
      <c r="O84" s="16">
        <f t="shared" si="11"/>
        <v>43482.25</v>
      </c>
      <c r="P84" s="23" t="str">
        <f t="shared" si="12"/>
        <v>Jan</v>
      </c>
      <c r="Q84" s="18">
        <f t="shared" si="13"/>
        <v>43482.25</v>
      </c>
      <c r="R84" s="16">
        <f t="shared" si="14"/>
        <v>43489.25</v>
      </c>
      <c r="S84" s="23" t="str">
        <f t="shared" si="15"/>
        <v>Jan</v>
      </c>
      <c r="T84" s="18">
        <f t="shared" si="16"/>
        <v>43489.25</v>
      </c>
      <c r="U84" s="7" t="b">
        <v>0</v>
      </c>
      <c r="V84" s="7" t="b">
        <v>1</v>
      </c>
      <c r="W84" s="7" t="s">
        <v>88</v>
      </c>
      <c r="X84" s="7" t="str" cm="1">
        <f t="array" ref="X84:Y84">_xlfn.TEXTSPLIT($W84,"/")</f>
        <v>games</v>
      </c>
      <c r="Y84" s="7" t="str">
        <v>video games</v>
      </c>
    </row>
    <row r="85" spans="1:25" ht="23" x14ac:dyDescent="0.3">
      <c r="A85" s="7">
        <v>83</v>
      </c>
      <c r="B85" s="7" t="s">
        <v>214</v>
      </c>
      <c r="C85" s="15" t="s">
        <v>215</v>
      </c>
      <c r="D85" s="5">
        <v>106400</v>
      </c>
      <c r="E85" s="5">
        <v>39996</v>
      </c>
      <c r="G85" s="6">
        <f t="shared" si="9"/>
        <v>0.37590225563909774</v>
      </c>
      <c r="H85" s="7" t="s">
        <v>13</v>
      </c>
      <c r="I85" s="10">
        <v>1000</v>
      </c>
      <c r="J85" s="10">
        <f t="shared" si="10"/>
        <v>39.996000000000002</v>
      </c>
      <c r="K85" s="7" t="s">
        <v>20</v>
      </c>
      <c r="L85" s="7" t="s">
        <v>21</v>
      </c>
      <c r="M85" s="7">
        <v>1469682000</v>
      </c>
      <c r="N85" s="7">
        <v>1471582800</v>
      </c>
      <c r="O85" s="16">
        <f t="shared" si="11"/>
        <v>42579.208333333328</v>
      </c>
      <c r="P85" s="23" t="str">
        <f t="shared" si="12"/>
        <v>Jul</v>
      </c>
      <c r="Q85" s="18">
        <f t="shared" si="13"/>
        <v>42579.208333333328</v>
      </c>
      <c r="R85" s="16">
        <f t="shared" si="14"/>
        <v>42601.208333333328</v>
      </c>
      <c r="S85" s="23" t="str">
        <f t="shared" si="15"/>
        <v>Aug</v>
      </c>
      <c r="T85" s="18">
        <f t="shared" si="16"/>
        <v>42601.208333333328</v>
      </c>
      <c r="U85" s="7" t="b">
        <v>0</v>
      </c>
      <c r="V85" s="7" t="b">
        <v>0</v>
      </c>
      <c r="W85" s="7" t="s">
        <v>49</v>
      </c>
      <c r="X85" s="7" t="str" cm="1">
        <f t="array" ref="X85:Y85">_xlfn.TEXTSPLIT($W85,"/")</f>
        <v>music</v>
      </c>
      <c r="Y85" s="7" t="str">
        <v>electric music</v>
      </c>
    </row>
    <row r="86" spans="1:25" ht="23" x14ac:dyDescent="0.3">
      <c r="A86" s="7">
        <v>84</v>
      </c>
      <c r="B86" s="7" t="s">
        <v>216</v>
      </c>
      <c r="C86" s="15" t="s">
        <v>217</v>
      </c>
      <c r="D86" s="5">
        <v>31400</v>
      </c>
      <c r="E86" s="5">
        <v>41564</v>
      </c>
      <c r="G86" s="6">
        <f t="shared" si="9"/>
        <v>1.3236942675159236</v>
      </c>
      <c r="H86" s="7" t="s">
        <v>19</v>
      </c>
      <c r="I86" s="10">
        <v>374</v>
      </c>
      <c r="J86" s="10">
        <f t="shared" si="10"/>
        <v>111.1336898395722</v>
      </c>
      <c r="K86" s="7" t="s">
        <v>20</v>
      </c>
      <c r="L86" s="7" t="s">
        <v>21</v>
      </c>
      <c r="M86" s="7">
        <v>1343451600</v>
      </c>
      <c r="N86" s="7">
        <v>1344315600</v>
      </c>
      <c r="O86" s="16">
        <f t="shared" si="11"/>
        <v>41118.208333333336</v>
      </c>
      <c r="P86" s="23" t="str">
        <f t="shared" si="12"/>
        <v>Jul</v>
      </c>
      <c r="Q86" s="18">
        <f t="shared" si="13"/>
        <v>41118.208333333336</v>
      </c>
      <c r="R86" s="16">
        <f t="shared" si="14"/>
        <v>41128.208333333336</v>
      </c>
      <c r="S86" s="23" t="str">
        <f t="shared" si="15"/>
        <v>Aug</v>
      </c>
      <c r="T86" s="18">
        <f t="shared" si="16"/>
        <v>41128.208333333336</v>
      </c>
      <c r="U86" s="7" t="b">
        <v>0</v>
      </c>
      <c r="V86" s="7" t="b">
        <v>0</v>
      </c>
      <c r="W86" s="7" t="s">
        <v>64</v>
      </c>
      <c r="X86" s="7" t="str" cm="1">
        <f t="array" ref="X86:Y86">_xlfn.TEXTSPLIT($W86,"/")</f>
        <v>technology</v>
      </c>
      <c r="Y86" s="7" t="str">
        <v>wearables</v>
      </c>
    </row>
    <row r="87" spans="1:25" ht="23" x14ac:dyDescent="0.3">
      <c r="A87" s="7">
        <v>85</v>
      </c>
      <c r="B87" s="7" t="s">
        <v>218</v>
      </c>
      <c r="C87" s="15" t="s">
        <v>219</v>
      </c>
      <c r="D87" s="5">
        <v>4900</v>
      </c>
      <c r="E87" s="5">
        <v>6430</v>
      </c>
      <c r="G87" s="6">
        <f t="shared" si="9"/>
        <v>1.3122448979591836</v>
      </c>
      <c r="H87" s="7" t="s">
        <v>19</v>
      </c>
      <c r="I87" s="10">
        <v>71</v>
      </c>
      <c r="J87" s="10">
        <f t="shared" si="10"/>
        <v>90.563380281690144</v>
      </c>
      <c r="K87" s="7" t="s">
        <v>25</v>
      </c>
      <c r="L87" s="7" t="s">
        <v>26</v>
      </c>
      <c r="M87" s="7">
        <v>1315717200</v>
      </c>
      <c r="N87" s="7">
        <v>1316408400</v>
      </c>
      <c r="O87" s="16">
        <f t="shared" si="11"/>
        <v>40797.208333333336</v>
      </c>
      <c r="P87" s="23" t="str">
        <f t="shared" si="12"/>
        <v>Sep</v>
      </c>
      <c r="Q87" s="18">
        <f t="shared" si="13"/>
        <v>40797.208333333336</v>
      </c>
      <c r="R87" s="16">
        <f t="shared" si="14"/>
        <v>40805.208333333336</v>
      </c>
      <c r="S87" s="23" t="str">
        <f t="shared" si="15"/>
        <v>Sep</v>
      </c>
      <c r="T87" s="18">
        <f t="shared" si="16"/>
        <v>40805.208333333336</v>
      </c>
      <c r="U87" s="7" t="b">
        <v>0</v>
      </c>
      <c r="V87" s="7" t="b">
        <v>0</v>
      </c>
      <c r="W87" s="7" t="s">
        <v>59</v>
      </c>
      <c r="X87" s="7" t="str" cm="1">
        <f t="array" ref="X87:Y87">_xlfn.TEXTSPLIT($W87,"/")</f>
        <v>music</v>
      </c>
      <c r="Y87" s="7" t="str">
        <v>indie rock</v>
      </c>
    </row>
    <row r="88" spans="1:25" ht="23" x14ac:dyDescent="0.3">
      <c r="A88" s="7">
        <v>86</v>
      </c>
      <c r="B88" s="7" t="s">
        <v>220</v>
      </c>
      <c r="C88" s="15" t="s">
        <v>221</v>
      </c>
      <c r="D88" s="5">
        <v>7400</v>
      </c>
      <c r="E88" s="5">
        <v>12405</v>
      </c>
      <c r="G88" s="6">
        <f t="shared" si="9"/>
        <v>1.6763513513513513</v>
      </c>
      <c r="H88" s="7" t="s">
        <v>19</v>
      </c>
      <c r="I88" s="10">
        <v>203</v>
      </c>
      <c r="J88" s="10">
        <f t="shared" si="10"/>
        <v>61.108374384236456</v>
      </c>
      <c r="K88" s="7" t="s">
        <v>20</v>
      </c>
      <c r="L88" s="7" t="s">
        <v>21</v>
      </c>
      <c r="M88" s="7">
        <v>1430715600</v>
      </c>
      <c r="N88" s="7">
        <v>1431838800</v>
      </c>
      <c r="O88" s="16">
        <f t="shared" si="11"/>
        <v>42128.208333333328</v>
      </c>
      <c r="P88" s="23" t="str">
        <f t="shared" si="12"/>
        <v>May</v>
      </c>
      <c r="Q88" s="18">
        <f t="shared" si="13"/>
        <v>42128.208333333328</v>
      </c>
      <c r="R88" s="16">
        <f t="shared" si="14"/>
        <v>42141.208333333328</v>
      </c>
      <c r="S88" s="23" t="str">
        <f t="shared" si="15"/>
        <v>May</v>
      </c>
      <c r="T88" s="18">
        <f t="shared" si="16"/>
        <v>42141.208333333328</v>
      </c>
      <c r="U88" s="7" t="b">
        <v>1</v>
      </c>
      <c r="V88" s="7" t="b">
        <v>0</v>
      </c>
      <c r="W88" s="7" t="s">
        <v>32</v>
      </c>
      <c r="X88" s="7" t="str" cm="1">
        <f t="array" ref="X88:Y88">_xlfn.TEXTSPLIT($W88,"/")</f>
        <v>theater</v>
      </c>
      <c r="Y88" s="7" t="str">
        <v>plays</v>
      </c>
    </row>
    <row r="89" spans="1:25" ht="36" x14ac:dyDescent="0.3">
      <c r="A89" s="7">
        <v>87</v>
      </c>
      <c r="B89" s="7" t="s">
        <v>222</v>
      </c>
      <c r="C89" s="15" t="s">
        <v>223</v>
      </c>
      <c r="D89" s="5">
        <v>198500</v>
      </c>
      <c r="E89" s="5">
        <v>123040</v>
      </c>
      <c r="G89" s="6">
        <f t="shared" si="9"/>
        <v>0.6198488664987406</v>
      </c>
      <c r="H89" s="7" t="s">
        <v>13</v>
      </c>
      <c r="I89" s="10">
        <v>1482</v>
      </c>
      <c r="J89" s="10">
        <f t="shared" si="10"/>
        <v>83.022941970310384</v>
      </c>
      <c r="K89" s="7" t="s">
        <v>25</v>
      </c>
      <c r="L89" s="7" t="s">
        <v>26</v>
      </c>
      <c r="M89" s="7">
        <v>1299564000</v>
      </c>
      <c r="N89" s="7">
        <v>1300510800</v>
      </c>
      <c r="O89" s="16">
        <f t="shared" si="11"/>
        <v>40610.25</v>
      </c>
      <c r="P89" s="23" t="str">
        <f t="shared" si="12"/>
        <v>Mar</v>
      </c>
      <c r="Q89" s="18">
        <f t="shared" si="13"/>
        <v>40610.25</v>
      </c>
      <c r="R89" s="16">
        <f t="shared" si="14"/>
        <v>40621.208333333336</v>
      </c>
      <c r="S89" s="23" t="str">
        <f t="shared" si="15"/>
        <v>Mar</v>
      </c>
      <c r="T89" s="18">
        <f t="shared" si="16"/>
        <v>40621.208333333336</v>
      </c>
      <c r="U89" s="7" t="b">
        <v>0</v>
      </c>
      <c r="V89" s="7" t="b">
        <v>1</v>
      </c>
      <c r="W89" s="7" t="s">
        <v>22</v>
      </c>
      <c r="X89" s="7" t="str" cm="1">
        <f t="array" ref="X89:Y89">_xlfn.TEXTSPLIT($W89,"/")</f>
        <v>music</v>
      </c>
      <c r="Y89" s="7" t="str">
        <v>rock</v>
      </c>
    </row>
    <row r="90" spans="1:25" ht="23" x14ac:dyDescent="0.3">
      <c r="A90" s="7">
        <v>88</v>
      </c>
      <c r="B90" s="7" t="s">
        <v>224</v>
      </c>
      <c r="C90" s="15" t="s">
        <v>225</v>
      </c>
      <c r="D90" s="5">
        <v>4800</v>
      </c>
      <c r="E90" s="5">
        <v>12516</v>
      </c>
      <c r="G90" s="6">
        <f t="shared" si="9"/>
        <v>2.6074999999999999</v>
      </c>
      <c r="H90" s="7" t="s">
        <v>19</v>
      </c>
      <c r="I90" s="10">
        <v>113</v>
      </c>
      <c r="J90" s="10">
        <f t="shared" si="10"/>
        <v>110.76106194690266</v>
      </c>
      <c r="K90" s="7" t="s">
        <v>20</v>
      </c>
      <c r="L90" s="7" t="s">
        <v>21</v>
      </c>
      <c r="M90" s="7">
        <v>1429160400</v>
      </c>
      <c r="N90" s="7">
        <v>1431061200</v>
      </c>
      <c r="O90" s="16">
        <f t="shared" si="11"/>
        <v>42110.208333333328</v>
      </c>
      <c r="P90" s="23" t="str">
        <f t="shared" si="12"/>
        <v>Apr</v>
      </c>
      <c r="Q90" s="18">
        <f t="shared" si="13"/>
        <v>42110.208333333328</v>
      </c>
      <c r="R90" s="16">
        <f t="shared" si="14"/>
        <v>42132.208333333328</v>
      </c>
      <c r="S90" s="23" t="str">
        <f t="shared" si="15"/>
        <v>May</v>
      </c>
      <c r="T90" s="18">
        <f t="shared" si="16"/>
        <v>42132.208333333328</v>
      </c>
      <c r="U90" s="7" t="b">
        <v>0</v>
      </c>
      <c r="V90" s="7" t="b">
        <v>0</v>
      </c>
      <c r="W90" s="7" t="s">
        <v>205</v>
      </c>
      <c r="X90" s="7" t="str" cm="1">
        <f t="array" ref="X90:Y90">_xlfn.TEXTSPLIT($W90,"/")</f>
        <v>publishing</v>
      </c>
      <c r="Y90" s="7" t="str">
        <v>translations</v>
      </c>
    </row>
    <row r="91" spans="1:25" ht="23" x14ac:dyDescent="0.3">
      <c r="A91" s="7">
        <v>89</v>
      </c>
      <c r="B91" s="7" t="s">
        <v>226</v>
      </c>
      <c r="C91" s="15" t="s">
        <v>227</v>
      </c>
      <c r="D91" s="5">
        <v>3400</v>
      </c>
      <c r="E91" s="5">
        <v>8588</v>
      </c>
      <c r="G91" s="6">
        <f t="shared" si="9"/>
        <v>2.5258823529411765</v>
      </c>
      <c r="H91" s="7" t="s">
        <v>19</v>
      </c>
      <c r="I91" s="10">
        <v>96</v>
      </c>
      <c r="J91" s="10">
        <f t="shared" si="10"/>
        <v>89.458333333333329</v>
      </c>
      <c r="K91" s="7" t="s">
        <v>20</v>
      </c>
      <c r="L91" s="7" t="s">
        <v>21</v>
      </c>
      <c r="M91" s="7">
        <v>1271307600</v>
      </c>
      <c r="N91" s="7">
        <v>1271480400</v>
      </c>
      <c r="O91" s="16">
        <f t="shared" si="11"/>
        <v>40283.208333333336</v>
      </c>
      <c r="P91" s="23" t="str">
        <f t="shared" si="12"/>
        <v>Apr</v>
      </c>
      <c r="Q91" s="18">
        <f t="shared" si="13"/>
        <v>40283.208333333336</v>
      </c>
      <c r="R91" s="16">
        <f t="shared" si="14"/>
        <v>40285.208333333336</v>
      </c>
      <c r="S91" s="23" t="str">
        <f t="shared" si="15"/>
        <v>Apr</v>
      </c>
      <c r="T91" s="18">
        <f t="shared" si="16"/>
        <v>40285.208333333336</v>
      </c>
      <c r="U91" s="7" t="b">
        <v>0</v>
      </c>
      <c r="V91" s="7" t="b">
        <v>0</v>
      </c>
      <c r="W91" s="7" t="s">
        <v>32</v>
      </c>
      <c r="X91" s="7" t="str" cm="1">
        <f t="array" ref="X91:Y91">_xlfn.TEXTSPLIT($W91,"/")</f>
        <v>theater</v>
      </c>
      <c r="Y91" s="7" t="str">
        <v>plays</v>
      </c>
    </row>
    <row r="92" spans="1:25" ht="23" x14ac:dyDescent="0.3">
      <c r="A92" s="7">
        <v>90</v>
      </c>
      <c r="B92" s="7" t="s">
        <v>228</v>
      </c>
      <c r="C92" s="15" t="s">
        <v>229</v>
      </c>
      <c r="D92" s="5">
        <v>7800</v>
      </c>
      <c r="E92" s="5">
        <v>6132</v>
      </c>
      <c r="G92" s="6">
        <f t="shared" si="9"/>
        <v>0.7861538461538462</v>
      </c>
      <c r="H92" s="7" t="s">
        <v>13</v>
      </c>
      <c r="I92" s="10">
        <v>106</v>
      </c>
      <c r="J92" s="10">
        <f t="shared" si="10"/>
        <v>57.849056603773583</v>
      </c>
      <c r="K92" s="7" t="s">
        <v>20</v>
      </c>
      <c r="L92" s="7" t="s">
        <v>21</v>
      </c>
      <c r="M92" s="7">
        <v>1456380000</v>
      </c>
      <c r="N92" s="7">
        <v>1456380000</v>
      </c>
      <c r="O92" s="16">
        <f t="shared" si="11"/>
        <v>42425.25</v>
      </c>
      <c r="P92" s="23" t="str">
        <f t="shared" si="12"/>
        <v>Feb</v>
      </c>
      <c r="Q92" s="18">
        <f t="shared" si="13"/>
        <v>42425.25</v>
      </c>
      <c r="R92" s="16">
        <f t="shared" si="14"/>
        <v>42425.25</v>
      </c>
      <c r="S92" s="23" t="str">
        <f t="shared" si="15"/>
        <v>Feb</v>
      </c>
      <c r="T92" s="18">
        <f t="shared" si="16"/>
        <v>42425.25</v>
      </c>
      <c r="U92" s="7" t="b">
        <v>0</v>
      </c>
      <c r="V92" s="7" t="b">
        <v>1</v>
      </c>
      <c r="W92" s="7" t="s">
        <v>32</v>
      </c>
      <c r="X92" s="7" t="str" cm="1">
        <f t="array" ref="X92:Y92">_xlfn.TEXTSPLIT($W92,"/")</f>
        <v>theater</v>
      </c>
      <c r="Y92" s="7" t="str">
        <v>plays</v>
      </c>
    </row>
    <row r="93" spans="1:25" ht="23" x14ac:dyDescent="0.3">
      <c r="A93" s="7">
        <v>91</v>
      </c>
      <c r="B93" s="7" t="s">
        <v>230</v>
      </c>
      <c r="C93" s="15" t="s">
        <v>231</v>
      </c>
      <c r="D93" s="5">
        <v>154300</v>
      </c>
      <c r="E93" s="5">
        <v>74688</v>
      </c>
      <c r="G93" s="6">
        <f t="shared" si="9"/>
        <v>0.48404406999351912</v>
      </c>
      <c r="H93" s="7" t="s">
        <v>13</v>
      </c>
      <c r="I93" s="10">
        <v>679</v>
      </c>
      <c r="J93" s="10">
        <f t="shared" si="10"/>
        <v>109.99705449189985</v>
      </c>
      <c r="K93" s="7" t="s">
        <v>106</v>
      </c>
      <c r="L93" s="7" t="s">
        <v>107</v>
      </c>
      <c r="M93" s="7">
        <v>1470459600</v>
      </c>
      <c r="N93" s="7">
        <v>1472878800</v>
      </c>
      <c r="O93" s="16">
        <f t="shared" si="11"/>
        <v>42588.208333333328</v>
      </c>
      <c r="P93" s="23" t="str">
        <f t="shared" si="12"/>
        <v>Aug</v>
      </c>
      <c r="Q93" s="18">
        <f t="shared" si="13"/>
        <v>42588.208333333328</v>
      </c>
      <c r="R93" s="16">
        <f t="shared" si="14"/>
        <v>42616.208333333328</v>
      </c>
      <c r="S93" s="23" t="str">
        <f t="shared" si="15"/>
        <v>Sep</v>
      </c>
      <c r="T93" s="18">
        <f t="shared" si="16"/>
        <v>42616.208333333328</v>
      </c>
      <c r="U93" s="7" t="b">
        <v>0</v>
      </c>
      <c r="V93" s="7" t="b">
        <v>0</v>
      </c>
      <c r="W93" s="7" t="s">
        <v>205</v>
      </c>
      <c r="X93" s="7" t="str" cm="1">
        <f t="array" ref="X93:Y93">_xlfn.TEXTSPLIT($W93,"/")</f>
        <v>publishing</v>
      </c>
      <c r="Y93" s="7" t="str">
        <v>translations</v>
      </c>
    </row>
    <row r="94" spans="1:25" ht="36" x14ac:dyDescent="0.3">
      <c r="A94" s="7">
        <v>92</v>
      </c>
      <c r="B94" s="7" t="s">
        <v>232</v>
      </c>
      <c r="C94" s="15" t="s">
        <v>233</v>
      </c>
      <c r="D94" s="5">
        <v>20000</v>
      </c>
      <c r="E94" s="5">
        <v>51775</v>
      </c>
      <c r="G94" s="6">
        <f t="shared" si="9"/>
        <v>2.5887500000000001</v>
      </c>
      <c r="H94" s="7" t="s">
        <v>19</v>
      </c>
      <c r="I94" s="10">
        <v>498</v>
      </c>
      <c r="J94" s="10">
        <f t="shared" si="10"/>
        <v>103.96586345381526</v>
      </c>
      <c r="K94" s="7" t="s">
        <v>97</v>
      </c>
      <c r="L94" s="7" t="s">
        <v>98</v>
      </c>
      <c r="M94" s="7">
        <v>1277269200</v>
      </c>
      <c r="N94" s="7">
        <v>1277355600</v>
      </c>
      <c r="O94" s="16">
        <f t="shared" si="11"/>
        <v>40352.208333333336</v>
      </c>
      <c r="P94" s="23" t="str">
        <f t="shared" si="12"/>
        <v>Jun</v>
      </c>
      <c r="Q94" s="18">
        <f t="shared" si="13"/>
        <v>40352.208333333336</v>
      </c>
      <c r="R94" s="16">
        <f t="shared" si="14"/>
        <v>40353.208333333336</v>
      </c>
      <c r="S94" s="23" t="str">
        <f t="shared" si="15"/>
        <v>Jun</v>
      </c>
      <c r="T94" s="18">
        <f t="shared" si="16"/>
        <v>40353.208333333336</v>
      </c>
      <c r="U94" s="7" t="b">
        <v>0</v>
      </c>
      <c r="V94" s="7" t="b">
        <v>1</v>
      </c>
      <c r="W94" s="7" t="s">
        <v>88</v>
      </c>
      <c r="X94" s="7" t="str" cm="1">
        <f t="array" ref="X94:Y94">_xlfn.TEXTSPLIT($W94,"/")</f>
        <v>games</v>
      </c>
      <c r="Y94" s="7" t="str">
        <v>video games</v>
      </c>
    </row>
    <row r="95" spans="1:25" ht="23" x14ac:dyDescent="0.3">
      <c r="A95" s="7">
        <v>93</v>
      </c>
      <c r="B95" s="7" t="s">
        <v>234</v>
      </c>
      <c r="C95" s="15" t="s">
        <v>235</v>
      </c>
      <c r="D95" s="5">
        <v>108800</v>
      </c>
      <c r="E95" s="5">
        <v>65877</v>
      </c>
      <c r="G95" s="6">
        <f t="shared" si="9"/>
        <v>0.60548713235294116</v>
      </c>
      <c r="H95" s="7" t="s">
        <v>73</v>
      </c>
      <c r="I95" s="10">
        <v>610</v>
      </c>
      <c r="J95" s="10">
        <f t="shared" si="10"/>
        <v>107.99508196721311</v>
      </c>
      <c r="K95" s="7" t="s">
        <v>20</v>
      </c>
      <c r="L95" s="7" t="s">
        <v>21</v>
      </c>
      <c r="M95" s="7">
        <v>1350709200</v>
      </c>
      <c r="N95" s="7">
        <v>1351054800</v>
      </c>
      <c r="O95" s="16">
        <f t="shared" si="11"/>
        <v>41202.208333333336</v>
      </c>
      <c r="P95" s="23" t="str">
        <f t="shared" si="12"/>
        <v>Oct</v>
      </c>
      <c r="Q95" s="18">
        <f t="shared" si="13"/>
        <v>41202.208333333336</v>
      </c>
      <c r="R95" s="16">
        <f t="shared" si="14"/>
        <v>41206.208333333336</v>
      </c>
      <c r="S95" s="23" t="str">
        <f t="shared" si="15"/>
        <v>Oct</v>
      </c>
      <c r="T95" s="18">
        <f t="shared" si="16"/>
        <v>41206.208333333336</v>
      </c>
      <c r="U95" s="7" t="b">
        <v>0</v>
      </c>
      <c r="V95" s="7" t="b">
        <v>1</v>
      </c>
      <c r="W95" s="7" t="s">
        <v>32</v>
      </c>
      <c r="X95" s="7" t="str" cm="1">
        <f t="array" ref="X95:Y95">_xlfn.TEXTSPLIT($W95,"/")</f>
        <v>theater</v>
      </c>
      <c r="Y95" s="7" t="str">
        <v>plays</v>
      </c>
    </row>
    <row r="96" spans="1:25" ht="23" x14ac:dyDescent="0.3">
      <c r="A96" s="7">
        <v>94</v>
      </c>
      <c r="B96" s="7" t="s">
        <v>236</v>
      </c>
      <c r="C96" s="15" t="s">
        <v>237</v>
      </c>
      <c r="D96" s="5">
        <v>2900</v>
      </c>
      <c r="E96" s="5">
        <v>8807</v>
      </c>
      <c r="G96" s="6">
        <f t="shared" si="9"/>
        <v>3.036896551724138</v>
      </c>
      <c r="H96" s="7" t="s">
        <v>19</v>
      </c>
      <c r="I96" s="10">
        <v>180</v>
      </c>
      <c r="J96" s="10">
        <f t="shared" si="10"/>
        <v>48.927777777777777</v>
      </c>
      <c r="K96" s="7" t="s">
        <v>39</v>
      </c>
      <c r="L96" s="7" t="s">
        <v>40</v>
      </c>
      <c r="M96" s="7">
        <v>1554613200</v>
      </c>
      <c r="N96" s="7">
        <v>1555563600</v>
      </c>
      <c r="O96" s="16">
        <f t="shared" si="11"/>
        <v>43562.208333333328</v>
      </c>
      <c r="P96" s="23" t="str">
        <f t="shared" si="12"/>
        <v>Apr</v>
      </c>
      <c r="Q96" s="18">
        <f t="shared" si="13"/>
        <v>43562.208333333328</v>
      </c>
      <c r="R96" s="16">
        <f t="shared" si="14"/>
        <v>43573.208333333328</v>
      </c>
      <c r="S96" s="23" t="str">
        <f t="shared" si="15"/>
        <v>Apr</v>
      </c>
      <c r="T96" s="18">
        <f t="shared" si="16"/>
        <v>43573.208333333328</v>
      </c>
      <c r="U96" s="7" t="b">
        <v>0</v>
      </c>
      <c r="V96" s="7" t="b">
        <v>0</v>
      </c>
      <c r="W96" s="7" t="s">
        <v>27</v>
      </c>
      <c r="X96" s="7" t="str" cm="1">
        <f t="array" ref="X96:Y96">_xlfn.TEXTSPLIT($W96,"/")</f>
        <v>technology</v>
      </c>
      <c r="Y96" s="7" t="str">
        <v>web</v>
      </c>
    </row>
    <row r="97" spans="1:25" ht="36" x14ac:dyDescent="0.3">
      <c r="A97" s="7">
        <v>95</v>
      </c>
      <c r="B97" s="7" t="s">
        <v>238</v>
      </c>
      <c r="C97" s="15" t="s">
        <v>239</v>
      </c>
      <c r="D97" s="5">
        <v>900</v>
      </c>
      <c r="E97" s="5">
        <v>1017</v>
      </c>
      <c r="G97" s="6">
        <f t="shared" si="9"/>
        <v>1.1299999999999999</v>
      </c>
      <c r="H97" s="7" t="s">
        <v>19</v>
      </c>
      <c r="I97" s="10">
        <v>27</v>
      </c>
      <c r="J97" s="10">
        <f t="shared" si="10"/>
        <v>37.666666666666664</v>
      </c>
      <c r="K97" s="7" t="s">
        <v>20</v>
      </c>
      <c r="L97" s="7" t="s">
        <v>21</v>
      </c>
      <c r="M97" s="7">
        <v>1571029200</v>
      </c>
      <c r="N97" s="7">
        <v>1571634000</v>
      </c>
      <c r="O97" s="16">
        <f t="shared" si="11"/>
        <v>43752.208333333328</v>
      </c>
      <c r="P97" s="23" t="str">
        <f t="shared" si="12"/>
        <v>Oct</v>
      </c>
      <c r="Q97" s="18">
        <f t="shared" si="13"/>
        <v>43752.208333333328</v>
      </c>
      <c r="R97" s="16">
        <f t="shared" si="14"/>
        <v>43759.208333333328</v>
      </c>
      <c r="S97" s="23" t="str">
        <f t="shared" si="15"/>
        <v>Oct</v>
      </c>
      <c r="T97" s="18">
        <f t="shared" si="16"/>
        <v>43759.208333333328</v>
      </c>
      <c r="U97" s="7" t="b">
        <v>0</v>
      </c>
      <c r="V97" s="7" t="b">
        <v>0</v>
      </c>
      <c r="W97" s="7" t="s">
        <v>41</v>
      </c>
      <c r="X97" s="7" t="str" cm="1">
        <f t="array" ref="X97:Y97">_xlfn.TEXTSPLIT($W97,"/")</f>
        <v>film &amp; video</v>
      </c>
      <c r="Y97" s="7" t="str">
        <v>documentary</v>
      </c>
    </row>
    <row r="98" spans="1:25" ht="23" x14ac:dyDescent="0.3">
      <c r="A98" s="7">
        <v>96</v>
      </c>
      <c r="B98" s="7" t="s">
        <v>240</v>
      </c>
      <c r="C98" s="15" t="s">
        <v>241</v>
      </c>
      <c r="D98" s="5">
        <v>69700</v>
      </c>
      <c r="E98" s="5">
        <v>151513</v>
      </c>
      <c r="G98" s="6">
        <f t="shared" si="9"/>
        <v>2.1737876614060259</v>
      </c>
      <c r="H98" s="7" t="s">
        <v>19</v>
      </c>
      <c r="I98" s="10">
        <v>2331</v>
      </c>
      <c r="J98" s="10">
        <f t="shared" si="10"/>
        <v>64.999141999141997</v>
      </c>
      <c r="K98" s="7" t="s">
        <v>20</v>
      </c>
      <c r="L98" s="7" t="s">
        <v>21</v>
      </c>
      <c r="M98" s="7">
        <v>1299736800</v>
      </c>
      <c r="N98" s="7">
        <v>1300856400</v>
      </c>
      <c r="O98" s="16">
        <f t="shared" si="11"/>
        <v>40612.25</v>
      </c>
      <c r="P98" s="23" t="str">
        <f t="shared" si="12"/>
        <v>Mar</v>
      </c>
      <c r="Q98" s="18">
        <f t="shared" si="13"/>
        <v>40612.25</v>
      </c>
      <c r="R98" s="16">
        <f t="shared" si="14"/>
        <v>40625.208333333336</v>
      </c>
      <c r="S98" s="23" t="str">
        <f t="shared" si="15"/>
        <v>Mar</v>
      </c>
      <c r="T98" s="18">
        <f t="shared" si="16"/>
        <v>40625.208333333336</v>
      </c>
      <c r="U98" s="7" t="b">
        <v>0</v>
      </c>
      <c r="V98" s="7" t="b">
        <v>0</v>
      </c>
      <c r="W98" s="7" t="s">
        <v>32</v>
      </c>
      <c r="X98" s="7" t="str" cm="1">
        <f t="array" ref="X98:Y98">_xlfn.TEXTSPLIT($W98,"/")</f>
        <v>theater</v>
      </c>
      <c r="Y98" s="7" t="str">
        <v>plays</v>
      </c>
    </row>
    <row r="99" spans="1:25" ht="23" x14ac:dyDescent="0.3">
      <c r="A99" s="7">
        <v>97</v>
      </c>
      <c r="B99" s="7" t="s">
        <v>242</v>
      </c>
      <c r="C99" s="15" t="s">
        <v>243</v>
      </c>
      <c r="D99" s="5">
        <v>1300</v>
      </c>
      <c r="E99" s="5">
        <v>12047</v>
      </c>
      <c r="G99" s="6">
        <f t="shared" si="9"/>
        <v>9.2669230769230762</v>
      </c>
      <c r="H99" s="7" t="s">
        <v>19</v>
      </c>
      <c r="I99" s="10">
        <v>113</v>
      </c>
      <c r="J99" s="10">
        <f t="shared" si="10"/>
        <v>106.61061946902655</v>
      </c>
      <c r="K99" s="7" t="s">
        <v>20</v>
      </c>
      <c r="L99" s="7" t="s">
        <v>21</v>
      </c>
      <c r="M99" s="7">
        <v>1435208400</v>
      </c>
      <c r="N99" s="7">
        <v>1439874000</v>
      </c>
      <c r="O99" s="16">
        <f t="shared" si="11"/>
        <v>42180.208333333328</v>
      </c>
      <c r="P99" s="23" t="str">
        <f t="shared" si="12"/>
        <v>Jun</v>
      </c>
      <c r="Q99" s="18">
        <f t="shared" si="13"/>
        <v>42180.208333333328</v>
      </c>
      <c r="R99" s="16">
        <f t="shared" si="14"/>
        <v>42234.208333333328</v>
      </c>
      <c r="S99" s="23" t="str">
        <f t="shared" si="15"/>
        <v>Aug</v>
      </c>
      <c r="T99" s="18">
        <f t="shared" si="16"/>
        <v>42234.208333333328</v>
      </c>
      <c r="U99" s="7" t="b">
        <v>0</v>
      </c>
      <c r="V99" s="7" t="b">
        <v>0</v>
      </c>
      <c r="W99" s="7" t="s">
        <v>16</v>
      </c>
      <c r="X99" s="7" t="str" cm="1">
        <f t="array" ref="X99:Y99">_xlfn.TEXTSPLIT($W99,"/")</f>
        <v>food</v>
      </c>
      <c r="Y99" s="7" t="str">
        <v>food trucks</v>
      </c>
    </row>
    <row r="100" spans="1:25" ht="23" x14ac:dyDescent="0.3">
      <c r="A100" s="7">
        <v>98</v>
      </c>
      <c r="B100" s="7" t="s">
        <v>244</v>
      </c>
      <c r="C100" s="15" t="s">
        <v>245</v>
      </c>
      <c r="D100" s="5">
        <v>97800</v>
      </c>
      <c r="E100" s="5">
        <v>32951</v>
      </c>
      <c r="G100" s="6">
        <f t="shared" si="9"/>
        <v>0.33692229038854804</v>
      </c>
      <c r="H100" s="7" t="s">
        <v>13</v>
      </c>
      <c r="I100" s="10">
        <v>1220</v>
      </c>
      <c r="J100" s="10">
        <f t="shared" si="10"/>
        <v>27.009016393442622</v>
      </c>
      <c r="K100" s="7" t="s">
        <v>25</v>
      </c>
      <c r="L100" s="7" t="s">
        <v>26</v>
      </c>
      <c r="M100" s="7">
        <v>1437973200</v>
      </c>
      <c r="N100" s="7">
        <v>1438318800</v>
      </c>
      <c r="O100" s="16">
        <f t="shared" si="11"/>
        <v>42212.208333333328</v>
      </c>
      <c r="P100" s="23" t="str">
        <f t="shared" si="12"/>
        <v>Jul</v>
      </c>
      <c r="Q100" s="18">
        <f t="shared" si="13"/>
        <v>42212.208333333328</v>
      </c>
      <c r="R100" s="16">
        <f t="shared" si="14"/>
        <v>42216.208333333328</v>
      </c>
      <c r="S100" s="23" t="str">
        <f t="shared" si="15"/>
        <v>Jul</v>
      </c>
      <c r="T100" s="18">
        <f t="shared" si="16"/>
        <v>42216.208333333328</v>
      </c>
      <c r="U100" s="7" t="b">
        <v>0</v>
      </c>
      <c r="V100" s="7" t="b">
        <v>0</v>
      </c>
      <c r="W100" s="7" t="s">
        <v>88</v>
      </c>
      <c r="X100" s="7" t="str" cm="1">
        <f t="array" ref="X100:Y100">_xlfn.TEXTSPLIT($W100,"/")</f>
        <v>games</v>
      </c>
      <c r="Y100" s="7" t="str">
        <v>video games</v>
      </c>
    </row>
    <row r="101" spans="1:25" ht="36" x14ac:dyDescent="0.3">
      <c r="A101" s="7">
        <v>99</v>
      </c>
      <c r="B101" s="7" t="s">
        <v>246</v>
      </c>
      <c r="C101" s="15" t="s">
        <v>247</v>
      </c>
      <c r="D101" s="5">
        <v>7600</v>
      </c>
      <c r="E101" s="5">
        <v>14951</v>
      </c>
      <c r="G101" s="6">
        <f t="shared" si="9"/>
        <v>1.9672368421052631</v>
      </c>
      <c r="H101" s="7" t="s">
        <v>19</v>
      </c>
      <c r="I101" s="10">
        <v>164</v>
      </c>
      <c r="J101" s="10">
        <f t="shared" si="10"/>
        <v>91.16463414634147</v>
      </c>
      <c r="K101" s="7" t="s">
        <v>20</v>
      </c>
      <c r="L101" s="7" t="s">
        <v>21</v>
      </c>
      <c r="M101" s="7">
        <v>1416895200</v>
      </c>
      <c r="N101" s="7">
        <v>1419400800</v>
      </c>
      <c r="O101" s="16">
        <f t="shared" si="11"/>
        <v>41968.25</v>
      </c>
      <c r="P101" s="23" t="str">
        <f t="shared" si="12"/>
        <v>Nov</v>
      </c>
      <c r="Q101" s="18">
        <f t="shared" si="13"/>
        <v>41968.25</v>
      </c>
      <c r="R101" s="16">
        <f t="shared" si="14"/>
        <v>41997.25</v>
      </c>
      <c r="S101" s="23" t="str">
        <f t="shared" si="15"/>
        <v>Dec</v>
      </c>
      <c r="T101" s="18">
        <f t="shared" si="16"/>
        <v>41997.25</v>
      </c>
      <c r="U101" s="7" t="b">
        <v>0</v>
      </c>
      <c r="V101" s="7" t="b">
        <v>0</v>
      </c>
      <c r="W101" s="7" t="s">
        <v>32</v>
      </c>
      <c r="X101" s="7" t="str" cm="1">
        <f t="array" ref="X101:Y101">_xlfn.TEXTSPLIT($W101,"/")</f>
        <v>theater</v>
      </c>
      <c r="Y101" s="7" t="str">
        <v>plays</v>
      </c>
    </row>
    <row r="102" spans="1:25" ht="23" x14ac:dyDescent="0.3">
      <c r="A102" s="7">
        <v>100</v>
      </c>
      <c r="B102" s="7" t="s">
        <v>248</v>
      </c>
      <c r="C102" s="15" t="s">
        <v>249</v>
      </c>
      <c r="D102" s="5">
        <v>100</v>
      </c>
      <c r="E102" s="5">
        <v>1</v>
      </c>
      <c r="G102" s="6">
        <f t="shared" si="9"/>
        <v>0.01</v>
      </c>
      <c r="H102" s="7" t="s">
        <v>13</v>
      </c>
      <c r="I102" s="10">
        <v>1</v>
      </c>
      <c r="J102" s="10">
        <f t="shared" si="10"/>
        <v>1</v>
      </c>
      <c r="K102" s="7" t="s">
        <v>20</v>
      </c>
      <c r="L102" s="7" t="s">
        <v>21</v>
      </c>
      <c r="M102" s="7">
        <v>1319000400</v>
      </c>
      <c r="N102" s="7">
        <v>1320555600</v>
      </c>
      <c r="O102" s="16">
        <f t="shared" si="11"/>
        <v>40835.208333333336</v>
      </c>
      <c r="P102" s="23" t="str">
        <f t="shared" si="12"/>
        <v>Oct</v>
      </c>
      <c r="Q102" s="18">
        <f t="shared" si="13"/>
        <v>40835.208333333336</v>
      </c>
      <c r="R102" s="16">
        <f t="shared" si="14"/>
        <v>40853.208333333336</v>
      </c>
      <c r="S102" s="23" t="str">
        <f t="shared" si="15"/>
        <v>Nov</v>
      </c>
      <c r="T102" s="18">
        <f t="shared" si="16"/>
        <v>40853.208333333336</v>
      </c>
      <c r="U102" s="7" t="b">
        <v>0</v>
      </c>
      <c r="V102" s="7" t="b">
        <v>0</v>
      </c>
      <c r="W102" s="7" t="s">
        <v>32</v>
      </c>
      <c r="X102" s="7" t="str" cm="1">
        <f t="array" ref="X102:Y102">_xlfn.TEXTSPLIT($W102,"/")</f>
        <v>theater</v>
      </c>
      <c r="Y102" s="7" t="str">
        <v>plays</v>
      </c>
    </row>
    <row r="103" spans="1:25" ht="23" x14ac:dyDescent="0.3">
      <c r="A103" s="7">
        <v>101</v>
      </c>
      <c r="B103" s="7" t="s">
        <v>250</v>
      </c>
      <c r="C103" s="15" t="s">
        <v>251</v>
      </c>
      <c r="D103" s="5">
        <v>900</v>
      </c>
      <c r="E103" s="5">
        <v>9193</v>
      </c>
      <c r="G103" s="6">
        <f t="shared" si="9"/>
        <v>10.214444444444444</v>
      </c>
      <c r="H103" s="7" t="s">
        <v>19</v>
      </c>
      <c r="I103" s="10">
        <v>164</v>
      </c>
      <c r="J103" s="10">
        <f t="shared" si="10"/>
        <v>56.054878048780488</v>
      </c>
      <c r="K103" s="7" t="s">
        <v>20</v>
      </c>
      <c r="L103" s="7" t="s">
        <v>21</v>
      </c>
      <c r="M103" s="7">
        <v>1424498400</v>
      </c>
      <c r="N103" s="7">
        <v>1425103200</v>
      </c>
      <c r="O103" s="16">
        <f t="shared" si="11"/>
        <v>42056.25</v>
      </c>
      <c r="P103" s="23" t="str">
        <f t="shared" si="12"/>
        <v>Feb</v>
      </c>
      <c r="Q103" s="18">
        <f t="shared" si="13"/>
        <v>42056.25</v>
      </c>
      <c r="R103" s="16">
        <f t="shared" si="14"/>
        <v>42063.25</v>
      </c>
      <c r="S103" s="23" t="str">
        <f t="shared" si="15"/>
        <v>Feb</v>
      </c>
      <c r="T103" s="18">
        <f t="shared" si="16"/>
        <v>42063.25</v>
      </c>
      <c r="U103" s="7" t="b">
        <v>0</v>
      </c>
      <c r="V103" s="7" t="b">
        <v>1</v>
      </c>
      <c r="W103" s="7" t="s">
        <v>49</v>
      </c>
      <c r="X103" s="7" t="str" cm="1">
        <f t="array" ref="X103:Y103">_xlfn.TEXTSPLIT($W103,"/")</f>
        <v>music</v>
      </c>
      <c r="Y103" s="7" t="str">
        <v>electric music</v>
      </c>
    </row>
    <row r="104" spans="1:25" ht="23" x14ac:dyDescent="0.3">
      <c r="A104" s="7">
        <v>102</v>
      </c>
      <c r="B104" s="7" t="s">
        <v>252</v>
      </c>
      <c r="C104" s="15" t="s">
        <v>253</v>
      </c>
      <c r="D104" s="5">
        <v>3700</v>
      </c>
      <c r="E104" s="5">
        <v>10422</v>
      </c>
      <c r="G104" s="6">
        <f t="shared" si="9"/>
        <v>2.8167567567567566</v>
      </c>
      <c r="H104" s="7" t="s">
        <v>19</v>
      </c>
      <c r="I104" s="10">
        <v>336</v>
      </c>
      <c r="J104" s="10">
        <f t="shared" si="10"/>
        <v>31.017857142857142</v>
      </c>
      <c r="K104" s="7" t="s">
        <v>20</v>
      </c>
      <c r="L104" s="7" t="s">
        <v>21</v>
      </c>
      <c r="M104" s="7">
        <v>1526274000</v>
      </c>
      <c r="N104" s="7">
        <v>1526878800</v>
      </c>
      <c r="O104" s="16">
        <f t="shared" si="11"/>
        <v>43234.208333333328</v>
      </c>
      <c r="P104" s="23" t="str">
        <f t="shared" si="12"/>
        <v>May</v>
      </c>
      <c r="Q104" s="18">
        <f t="shared" si="13"/>
        <v>43234.208333333328</v>
      </c>
      <c r="R104" s="16">
        <f t="shared" si="14"/>
        <v>43241.208333333328</v>
      </c>
      <c r="S104" s="23" t="str">
        <f t="shared" si="15"/>
        <v>May</v>
      </c>
      <c r="T104" s="18">
        <f t="shared" si="16"/>
        <v>43241.208333333328</v>
      </c>
      <c r="U104" s="7" t="b">
        <v>0</v>
      </c>
      <c r="V104" s="7" t="b">
        <v>1</v>
      </c>
      <c r="W104" s="7" t="s">
        <v>64</v>
      </c>
      <c r="X104" s="7" t="str" cm="1">
        <f t="array" ref="X104:Y104">_xlfn.TEXTSPLIT($W104,"/")</f>
        <v>technology</v>
      </c>
      <c r="Y104" s="7" t="str">
        <v>wearables</v>
      </c>
    </row>
    <row r="105" spans="1:25" ht="23" x14ac:dyDescent="0.3">
      <c r="A105" s="7">
        <v>103</v>
      </c>
      <c r="B105" s="7" t="s">
        <v>254</v>
      </c>
      <c r="C105" s="15" t="s">
        <v>255</v>
      </c>
      <c r="D105" s="5">
        <v>10000</v>
      </c>
      <c r="E105" s="5">
        <v>2461</v>
      </c>
      <c r="G105" s="6">
        <f t="shared" si="9"/>
        <v>0.24610000000000001</v>
      </c>
      <c r="H105" s="7" t="s">
        <v>13</v>
      </c>
      <c r="I105" s="10">
        <v>37</v>
      </c>
      <c r="J105" s="10">
        <f t="shared" si="10"/>
        <v>66.513513513513516</v>
      </c>
      <c r="K105" s="7" t="s">
        <v>106</v>
      </c>
      <c r="L105" s="7" t="s">
        <v>107</v>
      </c>
      <c r="M105" s="7">
        <v>1287896400</v>
      </c>
      <c r="N105" s="7">
        <v>1288674000</v>
      </c>
      <c r="O105" s="16">
        <f t="shared" si="11"/>
        <v>40475.208333333336</v>
      </c>
      <c r="P105" s="23" t="str">
        <f t="shared" si="12"/>
        <v>Oct</v>
      </c>
      <c r="Q105" s="18">
        <f t="shared" si="13"/>
        <v>40475.208333333336</v>
      </c>
      <c r="R105" s="16">
        <f t="shared" si="14"/>
        <v>40484.208333333336</v>
      </c>
      <c r="S105" s="23" t="str">
        <f t="shared" si="15"/>
        <v>Nov</v>
      </c>
      <c r="T105" s="18">
        <f t="shared" si="16"/>
        <v>40484.208333333336</v>
      </c>
      <c r="U105" s="7" t="b">
        <v>0</v>
      </c>
      <c r="V105" s="7" t="b">
        <v>0</v>
      </c>
      <c r="W105" s="7" t="s">
        <v>49</v>
      </c>
      <c r="X105" s="7" t="str" cm="1">
        <f t="array" ref="X105:Y105">_xlfn.TEXTSPLIT($W105,"/")</f>
        <v>music</v>
      </c>
      <c r="Y105" s="7" t="str">
        <v>electric music</v>
      </c>
    </row>
    <row r="106" spans="1:25" ht="23" x14ac:dyDescent="0.3">
      <c r="A106" s="7">
        <v>104</v>
      </c>
      <c r="B106" s="7" t="s">
        <v>256</v>
      </c>
      <c r="C106" s="15" t="s">
        <v>257</v>
      </c>
      <c r="D106" s="5">
        <v>119200</v>
      </c>
      <c r="E106" s="5">
        <v>170623</v>
      </c>
      <c r="G106" s="6">
        <f t="shared" si="9"/>
        <v>1.4314010067114094</v>
      </c>
      <c r="H106" s="7" t="s">
        <v>19</v>
      </c>
      <c r="I106" s="10">
        <v>1917</v>
      </c>
      <c r="J106" s="10">
        <f t="shared" si="10"/>
        <v>89.005216484089729</v>
      </c>
      <c r="K106" s="7" t="s">
        <v>20</v>
      </c>
      <c r="L106" s="7" t="s">
        <v>21</v>
      </c>
      <c r="M106" s="7">
        <v>1495515600</v>
      </c>
      <c r="N106" s="7">
        <v>1495602000</v>
      </c>
      <c r="O106" s="16">
        <f t="shared" si="11"/>
        <v>42878.208333333328</v>
      </c>
      <c r="P106" s="23" t="str">
        <f t="shared" si="12"/>
        <v>May</v>
      </c>
      <c r="Q106" s="18">
        <f t="shared" si="13"/>
        <v>42878.208333333328</v>
      </c>
      <c r="R106" s="16">
        <f t="shared" si="14"/>
        <v>42879.208333333328</v>
      </c>
      <c r="S106" s="23" t="str">
        <f t="shared" si="15"/>
        <v>May</v>
      </c>
      <c r="T106" s="18">
        <f t="shared" si="16"/>
        <v>42879.208333333328</v>
      </c>
      <c r="U106" s="7" t="b">
        <v>0</v>
      </c>
      <c r="V106" s="7" t="b">
        <v>0</v>
      </c>
      <c r="W106" s="7" t="s">
        <v>59</v>
      </c>
      <c r="X106" s="7" t="str" cm="1">
        <f t="array" ref="X106:Y106">_xlfn.TEXTSPLIT($W106,"/")</f>
        <v>music</v>
      </c>
      <c r="Y106" s="7" t="str">
        <v>indie rock</v>
      </c>
    </row>
    <row r="107" spans="1:25" ht="23" x14ac:dyDescent="0.3">
      <c r="A107" s="7">
        <v>105</v>
      </c>
      <c r="B107" s="7" t="s">
        <v>258</v>
      </c>
      <c r="C107" s="15" t="s">
        <v>259</v>
      </c>
      <c r="D107" s="5">
        <v>6800</v>
      </c>
      <c r="E107" s="5">
        <v>9829</v>
      </c>
      <c r="G107" s="6">
        <f t="shared" si="9"/>
        <v>1.4454411764705883</v>
      </c>
      <c r="H107" s="7" t="s">
        <v>19</v>
      </c>
      <c r="I107" s="10">
        <v>95</v>
      </c>
      <c r="J107" s="10">
        <f t="shared" si="10"/>
        <v>103.46315789473684</v>
      </c>
      <c r="K107" s="7" t="s">
        <v>20</v>
      </c>
      <c r="L107" s="7" t="s">
        <v>21</v>
      </c>
      <c r="M107" s="7">
        <v>1364878800</v>
      </c>
      <c r="N107" s="7">
        <v>1366434000</v>
      </c>
      <c r="O107" s="16">
        <f t="shared" si="11"/>
        <v>41366.208333333336</v>
      </c>
      <c r="P107" s="23" t="str">
        <f t="shared" si="12"/>
        <v>Apr</v>
      </c>
      <c r="Q107" s="18">
        <f t="shared" si="13"/>
        <v>41366.208333333336</v>
      </c>
      <c r="R107" s="16">
        <f t="shared" si="14"/>
        <v>41384.208333333336</v>
      </c>
      <c r="S107" s="23" t="str">
        <f t="shared" si="15"/>
        <v>Apr</v>
      </c>
      <c r="T107" s="18">
        <f t="shared" si="16"/>
        <v>41384.208333333336</v>
      </c>
      <c r="U107" s="7" t="b">
        <v>0</v>
      </c>
      <c r="V107" s="7" t="b">
        <v>0</v>
      </c>
      <c r="W107" s="7" t="s">
        <v>27</v>
      </c>
      <c r="X107" s="7" t="str" cm="1">
        <f t="array" ref="X107:Y107">_xlfn.TEXTSPLIT($W107,"/")</f>
        <v>technology</v>
      </c>
      <c r="Y107" s="7" t="str">
        <v>web</v>
      </c>
    </row>
    <row r="108" spans="1:25" ht="23" x14ac:dyDescent="0.3">
      <c r="A108" s="7">
        <v>106</v>
      </c>
      <c r="B108" s="7" t="s">
        <v>260</v>
      </c>
      <c r="C108" s="15" t="s">
        <v>261</v>
      </c>
      <c r="D108" s="5">
        <v>3900</v>
      </c>
      <c r="E108" s="5">
        <v>14006</v>
      </c>
      <c r="G108" s="6">
        <f t="shared" si="9"/>
        <v>3.5912820512820511</v>
      </c>
      <c r="H108" s="7" t="s">
        <v>19</v>
      </c>
      <c r="I108" s="10">
        <v>147</v>
      </c>
      <c r="J108" s="10">
        <f t="shared" si="10"/>
        <v>95.278911564625844</v>
      </c>
      <c r="K108" s="7" t="s">
        <v>20</v>
      </c>
      <c r="L108" s="7" t="s">
        <v>21</v>
      </c>
      <c r="M108" s="7">
        <v>1567918800</v>
      </c>
      <c r="N108" s="7">
        <v>1568350800</v>
      </c>
      <c r="O108" s="16">
        <f t="shared" si="11"/>
        <v>43716.208333333328</v>
      </c>
      <c r="P108" s="23" t="str">
        <f t="shared" si="12"/>
        <v>Sep</v>
      </c>
      <c r="Q108" s="18">
        <f t="shared" si="13"/>
        <v>43716.208333333328</v>
      </c>
      <c r="R108" s="16">
        <f t="shared" si="14"/>
        <v>43721.208333333328</v>
      </c>
      <c r="S108" s="23" t="str">
        <f t="shared" si="15"/>
        <v>Sep</v>
      </c>
      <c r="T108" s="18">
        <f t="shared" si="16"/>
        <v>43721.208333333328</v>
      </c>
      <c r="U108" s="7" t="b">
        <v>0</v>
      </c>
      <c r="V108" s="7" t="b">
        <v>0</v>
      </c>
      <c r="W108" s="7" t="s">
        <v>32</v>
      </c>
      <c r="X108" s="7" t="str" cm="1">
        <f t="array" ref="X108:Y108">_xlfn.TEXTSPLIT($W108,"/")</f>
        <v>theater</v>
      </c>
      <c r="Y108" s="7" t="str">
        <v>plays</v>
      </c>
    </row>
    <row r="109" spans="1:25" ht="36" x14ac:dyDescent="0.3">
      <c r="A109" s="7">
        <v>107</v>
      </c>
      <c r="B109" s="7" t="s">
        <v>262</v>
      </c>
      <c r="C109" s="15" t="s">
        <v>263</v>
      </c>
      <c r="D109" s="5">
        <v>3500</v>
      </c>
      <c r="E109" s="5">
        <v>6527</v>
      </c>
      <c r="G109" s="6">
        <f t="shared" si="9"/>
        <v>1.8648571428571428</v>
      </c>
      <c r="H109" s="7" t="s">
        <v>19</v>
      </c>
      <c r="I109" s="10">
        <v>86</v>
      </c>
      <c r="J109" s="10">
        <f t="shared" si="10"/>
        <v>75.895348837209298</v>
      </c>
      <c r="K109" s="7" t="s">
        <v>20</v>
      </c>
      <c r="L109" s="7" t="s">
        <v>21</v>
      </c>
      <c r="M109" s="7">
        <v>1524459600</v>
      </c>
      <c r="N109" s="7">
        <v>1525928400</v>
      </c>
      <c r="O109" s="16">
        <f t="shared" si="11"/>
        <v>43213.208333333328</v>
      </c>
      <c r="P109" s="23" t="str">
        <f t="shared" si="12"/>
        <v>Apr</v>
      </c>
      <c r="Q109" s="18">
        <f t="shared" si="13"/>
        <v>43213.208333333328</v>
      </c>
      <c r="R109" s="16">
        <f t="shared" si="14"/>
        <v>43230.208333333328</v>
      </c>
      <c r="S109" s="23" t="str">
        <f t="shared" si="15"/>
        <v>May</v>
      </c>
      <c r="T109" s="18">
        <f t="shared" si="16"/>
        <v>43230.208333333328</v>
      </c>
      <c r="U109" s="7" t="b">
        <v>0</v>
      </c>
      <c r="V109" s="7" t="b">
        <v>1</v>
      </c>
      <c r="W109" s="7" t="s">
        <v>32</v>
      </c>
      <c r="X109" s="7" t="str" cm="1">
        <f t="array" ref="X109:Y109">_xlfn.TEXTSPLIT($W109,"/")</f>
        <v>theater</v>
      </c>
      <c r="Y109" s="7" t="str">
        <v>plays</v>
      </c>
    </row>
    <row r="110" spans="1:25" ht="36" x14ac:dyDescent="0.3">
      <c r="A110" s="7">
        <v>108</v>
      </c>
      <c r="B110" s="7" t="s">
        <v>264</v>
      </c>
      <c r="C110" s="15" t="s">
        <v>265</v>
      </c>
      <c r="D110" s="5">
        <v>1500</v>
      </c>
      <c r="E110" s="5">
        <v>8929</v>
      </c>
      <c r="G110" s="6">
        <f t="shared" si="9"/>
        <v>5.9526666666666666</v>
      </c>
      <c r="H110" s="7" t="s">
        <v>19</v>
      </c>
      <c r="I110" s="10">
        <v>83</v>
      </c>
      <c r="J110" s="10">
        <f t="shared" si="10"/>
        <v>107.57831325301204</v>
      </c>
      <c r="K110" s="7" t="s">
        <v>20</v>
      </c>
      <c r="L110" s="7" t="s">
        <v>21</v>
      </c>
      <c r="M110" s="7">
        <v>1333688400</v>
      </c>
      <c r="N110" s="7">
        <v>1336885200</v>
      </c>
      <c r="O110" s="16">
        <f t="shared" si="11"/>
        <v>41005.208333333336</v>
      </c>
      <c r="P110" s="23" t="str">
        <f t="shared" si="12"/>
        <v>Apr</v>
      </c>
      <c r="Q110" s="18">
        <f t="shared" si="13"/>
        <v>41005.208333333336</v>
      </c>
      <c r="R110" s="16">
        <f t="shared" si="14"/>
        <v>41042.208333333336</v>
      </c>
      <c r="S110" s="23" t="str">
        <f t="shared" si="15"/>
        <v>May</v>
      </c>
      <c r="T110" s="18">
        <f t="shared" si="16"/>
        <v>41042.208333333336</v>
      </c>
      <c r="U110" s="7" t="b">
        <v>0</v>
      </c>
      <c r="V110" s="7" t="b">
        <v>0</v>
      </c>
      <c r="W110" s="7" t="s">
        <v>41</v>
      </c>
      <c r="X110" s="7" t="str" cm="1">
        <f t="array" ref="X110:Y110">_xlfn.TEXTSPLIT($W110,"/")</f>
        <v>film &amp; video</v>
      </c>
      <c r="Y110" s="7" t="str">
        <v>documentary</v>
      </c>
    </row>
    <row r="111" spans="1:25" ht="23" x14ac:dyDescent="0.3">
      <c r="A111" s="7">
        <v>109</v>
      </c>
      <c r="B111" s="7" t="s">
        <v>266</v>
      </c>
      <c r="C111" s="15" t="s">
        <v>267</v>
      </c>
      <c r="D111" s="5">
        <v>5200</v>
      </c>
      <c r="E111" s="5">
        <v>3079</v>
      </c>
      <c r="G111" s="6">
        <f t="shared" si="9"/>
        <v>0.5921153846153846</v>
      </c>
      <c r="H111" s="7" t="s">
        <v>13</v>
      </c>
      <c r="I111" s="10">
        <v>60</v>
      </c>
      <c r="J111" s="10">
        <f t="shared" si="10"/>
        <v>51.31666666666667</v>
      </c>
      <c r="K111" s="7" t="s">
        <v>20</v>
      </c>
      <c r="L111" s="7" t="s">
        <v>21</v>
      </c>
      <c r="M111" s="7">
        <v>1389506400</v>
      </c>
      <c r="N111" s="7">
        <v>1389679200</v>
      </c>
      <c r="O111" s="16">
        <f t="shared" si="11"/>
        <v>41651.25</v>
      </c>
      <c r="P111" s="23" t="str">
        <f t="shared" si="12"/>
        <v>Jan</v>
      </c>
      <c r="Q111" s="18">
        <f t="shared" si="13"/>
        <v>41651.25</v>
      </c>
      <c r="R111" s="16">
        <f t="shared" si="14"/>
        <v>41653.25</v>
      </c>
      <c r="S111" s="23" t="str">
        <f t="shared" si="15"/>
        <v>Jan</v>
      </c>
      <c r="T111" s="18">
        <f t="shared" si="16"/>
        <v>41653.25</v>
      </c>
      <c r="U111" s="7" t="b">
        <v>0</v>
      </c>
      <c r="V111" s="7" t="b">
        <v>0</v>
      </c>
      <c r="W111" s="7" t="s">
        <v>268</v>
      </c>
      <c r="X111" s="7" t="str" cm="1">
        <f t="array" ref="X111:Y111">_xlfn.TEXTSPLIT($W111,"/")</f>
        <v>film &amp; video</v>
      </c>
      <c r="Y111" s="7" t="str">
        <v>television</v>
      </c>
    </row>
    <row r="112" spans="1:25" ht="36" x14ac:dyDescent="0.3">
      <c r="A112" s="7">
        <v>110</v>
      </c>
      <c r="B112" s="7" t="s">
        <v>269</v>
      </c>
      <c r="C112" s="15" t="s">
        <v>270</v>
      </c>
      <c r="D112" s="5">
        <v>142400</v>
      </c>
      <c r="E112" s="5">
        <v>21307</v>
      </c>
      <c r="G112" s="6">
        <f t="shared" si="9"/>
        <v>0.14962780898876404</v>
      </c>
      <c r="H112" s="7" t="s">
        <v>13</v>
      </c>
      <c r="I112" s="10">
        <v>296</v>
      </c>
      <c r="J112" s="10">
        <f t="shared" si="10"/>
        <v>71.983108108108112</v>
      </c>
      <c r="K112" s="7" t="s">
        <v>20</v>
      </c>
      <c r="L112" s="7" t="s">
        <v>21</v>
      </c>
      <c r="M112" s="7">
        <v>1536642000</v>
      </c>
      <c r="N112" s="7">
        <v>1538283600</v>
      </c>
      <c r="O112" s="16">
        <f t="shared" si="11"/>
        <v>43354.208333333328</v>
      </c>
      <c r="P112" s="23" t="str">
        <f t="shared" si="12"/>
        <v>Sep</v>
      </c>
      <c r="Q112" s="18">
        <f t="shared" si="13"/>
        <v>43354.208333333328</v>
      </c>
      <c r="R112" s="16">
        <f t="shared" si="14"/>
        <v>43373.208333333328</v>
      </c>
      <c r="S112" s="23" t="str">
        <f t="shared" si="15"/>
        <v>Sep</v>
      </c>
      <c r="T112" s="18">
        <f t="shared" si="16"/>
        <v>43373.208333333328</v>
      </c>
      <c r="U112" s="7" t="b">
        <v>0</v>
      </c>
      <c r="V112" s="7" t="b">
        <v>0</v>
      </c>
      <c r="W112" s="7" t="s">
        <v>16</v>
      </c>
      <c r="X112" s="7" t="str" cm="1">
        <f t="array" ref="X112:Y112">_xlfn.TEXTSPLIT($W112,"/")</f>
        <v>food</v>
      </c>
      <c r="Y112" s="7" t="str">
        <v>food trucks</v>
      </c>
    </row>
    <row r="113" spans="1:25" ht="23" x14ac:dyDescent="0.3">
      <c r="A113" s="7">
        <v>111</v>
      </c>
      <c r="B113" s="7" t="s">
        <v>271</v>
      </c>
      <c r="C113" s="15" t="s">
        <v>272</v>
      </c>
      <c r="D113" s="5">
        <v>61400</v>
      </c>
      <c r="E113" s="5">
        <v>73653</v>
      </c>
      <c r="G113" s="6">
        <f t="shared" si="9"/>
        <v>1.1995602605863191</v>
      </c>
      <c r="H113" s="7" t="s">
        <v>19</v>
      </c>
      <c r="I113" s="10">
        <v>676</v>
      </c>
      <c r="J113" s="10">
        <f t="shared" si="10"/>
        <v>108.95414201183432</v>
      </c>
      <c r="K113" s="7" t="s">
        <v>20</v>
      </c>
      <c r="L113" s="7" t="s">
        <v>21</v>
      </c>
      <c r="M113" s="7">
        <v>1348290000</v>
      </c>
      <c r="N113" s="7">
        <v>1348808400</v>
      </c>
      <c r="O113" s="16">
        <f t="shared" si="11"/>
        <v>41174.208333333336</v>
      </c>
      <c r="P113" s="23" t="str">
        <f t="shared" si="12"/>
        <v>Sep</v>
      </c>
      <c r="Q113" s="18">
        <f t="shared" si="13"/>
        <v>41174.208333333336</v>
      </c>
      <c r="R113" s="16">
        <f t="shared" si="14"/>
        <v>41180.208333333336</v>
      </c>
      <c r="S113" s="23" t="str">
        <f t="shared" si="15"/>
        <v>Sep</v>
      </c>
      <c r="T113" s="18">
        <f t="shared" si="16"/>
        <v>41180.208333333336</v>
      </c>
      <c r="U113" s="7" t="b">
        <v>0</v>
      </c>
      <c r="V113" s="7" t="b">
        <v>0</v>
      </c>
      <c r="W113" s="7" t="s">
        <v>132</v>
      </c>
      <c r="X113" s="7" t="str" cm="1">
        <f t="array" ref="X113:Y113">_xlfn.TEXTSPLIT($W113,"/")</f>
        <v>publishing</v>
      </c>
      <c r="Y113" s="7" t="str">
        <v>radio &amp; podcasts</v>
      </c>
    </row>
    <row r="114" spans="1:25" ht="23" x14ac:dyDescent="0.3">
      <c r="A114" s="7">
        <v>112</v>
      </c>
      <c r="B114" s="7" t="s">
        <v>273</v>
      </c>
      <c r="C114" s="15" t="s">
        <v>274</v>
      </c>
      <c r="D114" s="5">
        <v>4700</v>
      </c>
      <c r="E114" s="5">
        <v>12635</v>
      </c>
      <c r="G114" s="6">
        <f t="shared" si="9"/>
        <v>2.6882978723404256</v>
      </c>
      <c r="H114" s="7" t="s">
        <v>19</v>
      </c>
      <c r="I114" s="10">
        <v>361</v>
      </c>
      <c r="J114" s="10">
        <f t="shared" si="10"/>
        <v>35</v>
      </c>
      <c r="K114" s="7" t="s">
        <v>25</v>
      </c>
      <c r="L114" s="7" t="s">
        <v>26</v>
      </c>
      <c r="M114" s="7">
        <v>1408856400</v>
      </c>
      <c r="N114" s="7">
        <v>1410152400</v>
      </c>
      <c r="O114" s="16">
        <f t="shared" si="11"/>
        <v>41875.208333333336</v>
      </c>
      <c r="P114" s="23" t="str">
        <f t="shared" si="12"/>
        <v>Aug</v>
      </c>
      <c r="Q114" s="18">
        <f t="shared" si="13"/>
        <v>41875.208333333336</v>
      </c>
      <c r="R114" s="16">
        <f t="shared" si="14"/>
        <v>41890.208333333336</v>
      </c>
      <c r="S114" s="23" t="str">
        <f t="shared" si="15"/>
        <v>Sep</v>
      </c>
      <c r="T114" s="18">
        <f t="shared" si="16"/>
        <v>41890.208333333336</v>
      </c>
      <c r="U114" s="7" t="b">
        <v>0</v>
      </c>
      <c r="V114" s="7" t="b">
        <v>0</v>
      </c>
      <c r="W114" s="7" t="s">
        <v>27</v>
      </c>
      <c r="X114" s="7" t="str" cm="1">
        <f t="array" ref="X114:Y114">_xlfn.TEXTSPLIT($W114,"/")</f>
        <v>technology</v>
      </c>
      <c r="Y114" s="7" t="str">
        <v>web</v>
      </c>
    </row>
    <row r="115" spans="1:25" ht="23" x14ac:dyDescent="0.3">
      <c r="A115" s="7">
        <v>113</v>
      </c>
      <c r="B115" s="7" t="s">
        <v>275</v>
      </c>
      <c r="C115" s="15" t="s">
        <v>276</v>
      </c>
      <c r="D115" s="5">
        <v>3300</v>
      </c>
      <c r="E115" s="5">
        <v>12437</v>
      </c>
      <c r="G115" s="6">
        <f t="shared" si="9"/>
        <v>3.7687878787878786</v>
      </c>
      <c r="H115" s="7" t="s">
        <v>19</v>
      </c>
      <c r="I115" s="10">
        <v>131</v>
      </c>
      <c r="J115" s="10">
        <f t="shared" si="10"/>
        <v>94.938931297709928</v>
      </c>
      <c r="K115" s="7" t="s">
        <v>20</v>
      </c>
      <c r="L115" s="7" t="s">
        <v>21</v>
      </c>
      <c r="M115" s="7">
        <v>1505192400</v>
      </c>
      <c r="N115" s="7">
        <v>1505797200</v>
      </c>
      <c r="O115" s="16">
        <f t="shared" si="11"/>
        <v>42990.208333333328</v>
      </c>
      <c r="P115" s="23" t="str">
        <f t="shared" si="12"/>
        <v>Sep</v>
      </c>
      <c r="Q115" s="18">
        <f t="shared" si="13"/>
        <v>42990.208333333328</v>
      </c>
      <c r="R115" s="16">
        <f t="shared" si="14"/>
        <v>42997.208333333328</v>
      </c>
      <c r="S115" s="23" t="str">
        <f t="shared" si="15"/>
        <v>Sep</v>
      </c>
      <c r="T115" s="18">
        <f t="shared" si="16"/>
        <v>42997.208333333328</v>
      </c>
      <c r="U115" s="7" t="b">
        <v>0</v>
      </c>
      <c r="V115" s="7" t="b">
        <v>0</v>
      </c>
      <c r="W115" s="7" t="s">
        <v>16</v>
      </c>
      <c r="X115" s="7" t="str" cm="1">
        <f t="array" ref="X115:Y115">_xlfn.TEXTSPLIT($W115,"/")</f>
        <v>food</v>
      </c>
      <c r="Y115" s="7" t="str">
        <v>food trucks</v>
      </c>
    </row>
    <row r="116" spans="1:25" ht="23" x14ac:dyDescent="0.3">
      <c r="A116" s="7">
        <v>114</v>
      </c>
      <c r="B116" s="7" t="s">
        <v>277</v>
      </c>
      <c r="C116" s="15" t="s">
        <v>278</v>
      </c>
      <c r="D116" s="5">
        <v>1900</v>
      </c>
      <c r="E116" s="5">
        <v>13816</v>
      </c>
      <c r="G116" s="6">
        <f t="shared" si="9"/>
        <v>7.2715789473684209</v>
      </c>
      <c r="H116" s="7" t="s">
        <v>19</v>
      </c>
      <c r="I116" s="10">
        <v>126</v>
      </c>
      <c r="J116" s="10">
        <f t="shared" si="10"/>
        <v>109.65079365079364</v>
      </c>
      <c r="K116" s="7" t="s">
        <v>20</v>
      </c>
      <c r="L116" s="7" t="s">
        <v>21</v>
      </c>
      <c r="M116" s="7">
        <v>1554786000</v>
      </c>
      <c r="N116" s="7">
        <v>1554872400</v>
      </c>
      <c r="O116" s="16">
        <f t="shared" si="11"/>
        <v>43564.208333333328</v>
      </c>
      <c r="P116" s="23" t="str">
        <f t="shared" si="12"/>
        <v>Apr</v>
      </c>
      <c r="Q116" s="18">
        <f t="shared" si="13"/>
        <v>43564.208333333328</v>
      </c>
      <c r="R116" s="16">
        <f t="shared" si="14"/>
        <v>43565.208333333328</v>
      </c>
      <c r="S116" s="23" t="str">
        <f t="shared" si="15"/>
        <v>Apr</v>
      </c>
      <c r="T116" s="18">
        <f t="shared" si="16"/>
        <v>43565.208333333328</v>
      </c>
      <c r="U116" s="7" t="b">
        <v>0</v>
      </c>
      <c r="V116" s="7" t="b">
        <v>1</v>
      </c>
      <c r="W116" s="7" t="s">
        <v>64</v>
      </c>
      <c r="X116" s="7" t="str" cm="1">
        <f t="array" ref="X116:Y116">_xlfn.TEXTSPLIT($W116,"/")</f>
        <v>technology</v>
      </c>
      <c r="Y116" s="7" t="str">
        <v>wearables</v>
      </c>
    </row>
    <row r="117" spans="1:25" ht="23" x14ac:dyDescent="0.3">
      <c r="A117" s="7">
        <v>115</v>
      </c>
      <c r="B117" s="7" t="s">
        <v>279</v>
      </c>
      <c r="C117" s="15" t="s">
        <v>280</v>
      </c>
      <c r="D117" s="5">
        <v>166700</v>
      </c>
      <c r="E117" s="5">
        <v>145382</v>
      </c>
      <c r="G117" s="6">
        <f t="shared" si="9"/>
        <v>0.87211757648470301</v>
      </c>
      <c r="H117" s="7" t="s">
        <v>13</v>
      </c>
      <c r="I117" s="10">
        <v>3304</v>
      </c>
      <c r="J117" s="10">
        <f t="shared" si="10"/>
        <v>44.001815980629537</v>
      </c>
      <c r="K117" s="7" t="s">
        <v>106</v>
      </c>
      <c r="L117" s="7" t="s">
        <v>107</v>
      </c>
      <c r="M117" s="7">
        <v>1510898400</v>
      </c>
      <c r="N117" s="7">
        <v>1513922400</v>
      </c>
      <c r="O117" s="16">
        <f t="shared" si="11"/>
        <v>43056.25</v>
      </c>
      <c r="P117" s="23" t="str">
        <f t="shared" si="12"/>
        <v>Nov</v>
      </c>
      <c r="Q117" s="18">
        <f t="shared" si="13"/>
        <v>43056.25</v>
      </c>
      <c r="R117" s="16">
        <f t="shared" si="14"/>
        <v>43091.25</v>
      </c>
      <c r="S117" s="23" t="str">
        <f t="shared" si="15"/>
        <v>Dec</v>
      </c>
      <c r="T117" s="18">
        <f t="shared" si="16"/>
        <v>43091.25</v>
      </c>
      <c r="U117" s="7" t="b">
        <v>0</v>
      </c>
      <c r="V117" s="7" t="b">
        <v>0</v>
      </c>
      <c r="W117" s="7" t="s">
        <v>118</v>
      </c>
      <c r="X117" s="7" t="str" cm="1">
        <f t="array" ref="X117:Y117">_xlfn.TEXTSPLIT($W117,"/")</f>
        <v>publishing</v>
      </c>
      <c r="Y117" s="7" t="str">
        <v>fiction</v>
      </c>
    </row>
    <row r="118" spans="1:25" ht="36" x14ac:dyDescent="0.3">
      <c r="A118" s="7">
        <v>116</v>
      </c>
      <c r="B118" s="7" t="s">
        <v>281</v>
      </c>
      <c r="C118" s="15" t="s">
        <v>282</v>
      </c>
      <c r="D118" s="5">
        <v>7200</v>
      </c>
      <c r="E118" s="5">
        <v>6336</v>
      </c>
      <c r="G118" s="6">
        <f t="shared" si="9"/>
        <v>0.88</v>
      </c>
      <c r="H118" s="7" t="s">
        <v>13</v>
      </c>
      <c r="I118" s="10">
        <v>73</v>
      </c>
      <c r="J118" s="10">
        <f t="shared" si="10"/>
        <v>86.794520547945211</v>
      </c>
      <c r="K118" s="7" t="s">
        <v>20</v>
      </c>
      <c r="L118" s="7" t="s">
        <v>21</v>
      </c>
      <c r="M118" s="7">
        <v>1442552400</v>
      </c>
      <c r="N118" s="7">
        <v>1442638800</v>
      </c>
      <c r="O118" s="16">
        <f t="shared" si="11"/>
        <v>42265.208333333328</v>
      </c>
      <c r="P118" s="23" t="str">
        <f t="shared" si="12"/>
        <v>Sep</v>
      </c>
      <c r="Q118" s="18">
        <f t="shared" si="13"/>
        <v>42265.208333333328</v>
      </c>
      <c r="R118" s="16">
        <f t="shared" si="14"/>
        <v>42266.208333333328</v>
      </c>
      <c r="S118" s="23" t="str">
        <f t="shared" si="15"/>
        <v>Sep</v>
      </c>
      <c r="T118" s="18">
        <f t="shared" si="16"/>
        <v>42266.208333333328</v>
      </c>
      <c r="U118" s="7" t="b">
        <v>0</v>
      </c>
      <c r="V118" s="7" t="b">
        <v>0</v>
      </c>
      <c r="W118" s="7" t="s">
        <v>32</v>
      </c>
      <c r="X118" s="7" t="str" cm="1">
        <f t="array" ref="X118:Y118">_xlfn.TEXTSPLIT($W118,"/")</f>
        <v>theater</v>
      </c>
      <c r="Y118" s="7" t="str">
        <v>plays</v>
      </c>
    </row>
    <row r="119" spans="1:25" ht="23" x14ac:dyDescent="0.3">
      <c r="A119" s="7">
        <v>117</v>
      </c>
      <c r="B119" s="7" t="s">
        <v>283</v>
      </c>
      <c r="C119" s="15" t="s">
        <v>284</v>
      </c>
      <c r="D119" s="5">
        <v>4900</v>
      </c>
      <c r="E119" s="5">
        <v>8523</v>
      </c>
      <c r="G119" s="6">
        <f t="shared" si="9"/>
        <v>1.7393877551020409</v>
      </c>
      <c r="H119" s="7" t="s">
        <v>19</v>
      </c>
      <c r="I119" s="10">
        <v>275</v>
      </c>
      <c r="J119" s="10">
        <f t="shared" si="10"/>
        <v>30.992727272727272</v>
      </c>
      <c r="K119" s="7" t="s">
        <v>20</v>
      </c>
      <c r="L119" s="7" t="s">
        <v>21</v>
      </c>
      <c r="M119" s="7">
        <v>1316667600</v>
      </c>
      <c r="N119" s="7">
        <v>1317186000</v>
      </c>
      <c r="O119" s="16">
        <f t="shared" si="11"/>
        <v>40808.208333333336</v>
      </c>
      <c r="P119" s="23" t="str">
        <f t="shared" si="12"/>
        <v>Sep</v>
      </c>
      <c r="Q119" s="18">
        <f t="shared" si="13"/>
        <v>40808.208333333336</v>
      </c>
      <c r="R119" s="16">
        <f t="shared" si="14"/>
        <v>40814.208333333336</v>
      </c>
      <c r="S119" s="23" t="str">
        <f t="shared" si="15"/>
        <v>Sep</v>
      </c>
      <c r="T119" s="18">
        <f t="shared" si="16"/>
        <v>40814.208333333336</v>
      </c>
      <c r="U119" s="7" t="b">
        <v>0</v>
      </c>
      <c r="V119" s="7" t="b">
        <v>0</v>
      </c>
      <c r="W119" s="7" t="s">
        <v>268</v>
      </c>
      <c r="X119" s="7" t="str" cm="1">
        <f t="array" ref="X119:Y119">_xlfn.TEXTSPLIT($W119,"/")</f>
        <v>film &amp; video</v>
      </c>
      <c r="Y119" s="7" t="str">
        <v>television</v>
      </c>
    </row>
    <row r="120" spans="1:25" ht="23" x14ac:dyDescent="0.3">
      <c r="A120" s="7">
        <v>118</v>
      </c>
      <c r="B120" s="7" t="s">
        <v>285</v>
      </c>
      <c r="C120" s="15" t="s">
        <v>286</v>
      </c>
      <c r="D120" s="5">
        <v>5400</v>
      </c>
      <c r="E120" s="5">
        <v>6351</v>
      </c>
      <c r="G120" s="6">
        <f t="shared" si="9"/>
        <v>1.1761111111111111</v>
      </c>
      <c r="H120" s="7" t="s">
        <v>19</v>
      </c>
      <c r="I120" s="10">
        <v>67</v>
      </c>
      <c r="J120" s="10">
        <f t="shared" si="10"/>
        <v>94.791044776119406</v>
      </c>
      <c r="K120" s="7" t="s">
        <v>20</v>
      </c>
      <c r="L120" s="7" t="s">
        <v>21</v>
      </c>
      <c r="M120" s="7">
        <v>1390716000</v>
      </c>
      <c r="N120" s="7">
        <v>1391234400</v>
      </c>
      <c r="O120" s="16">
        <f t="shared" si="11"/>
        <v>41665.25</v>
      </c>
      <c r="P120" s="23" t="str">
        <f t="shared" si="12"/>
        <v>Jan</v>
      </c>
      <c r="Q120" s="18">
        <f t="shared" si="13"/>
        <v>41665.25</v>
      </c>
      <c r="R120" s="16">
        <f t="shared" si="14"/>
        <v>41671.25</v>
      </c>
      <c r="S120" s="23" t="str">
        <f t="shared" si="15"/>
        <v>Feb</v>
      </c>
      <c r="T120" s="18">
        <f t="shared" si="16"/>
        <v>41671.25</v>
      </c>
      <c r="U120" s="7" t="b">
        <v>0</v>
      </c>
      <c r="V120" s="7" t="b">
        <v>0</v>
      </c>
      <c r="W120" s="7" t="s">
        <v>121</v>
      </c>
      <c r="X120" s="7" t="str" cm="1">
        <f t="array" ref="X120:Y120">_xlfn.TEXTSPLIT($W120,"/")</f>
        <v>photography</v>
      </c>
      <c r="Y120" s="7" t="str">
        <v>photography books</v>
      </c>
    </row>
    <row r="121" spans="1:25" ht="36" x14ac:dyDescent="0.3">
      <c r="A121" s="7">
        <v>119</v>
      </c>
      <c r="B121" s="7" t="s">
        <v>287</v>
      </c>
      <c r="C121" s="15" t="s">
        <v>288</v>
      </c>
      <c r="D121" s="5">
        <v>5000</v>
      </c>
      <c r="E121" s="5">
        <v>10748</v>
      </c>
      <c r="G121" s="6">
        <f t="shared" si="9"/>
        <v>2.1496</v>
      </c>
      <c r="H121" s="7" t="s">
        <v>19</v>
      </c>
      <c r="I121" s="10">
        <v>154</v>
      </c>
      <c r="J121" s="10">
        <f t="shared" si="10"/>
        <v>69.79220779220779</v>
      </c>
      <c r="K121" s="7" t="s">
        <v>20</v>
      </c>
      <c r="L121" s="7" t="s">
        <v>21</v>
      </c>
      <c r="M121" s="7">
        <v>1402894800</v>
      </c>
      <c r="N121" s="7">
        <v>1404363600</v>
      </c>
      <c r="O121" s="16">
        <f t="shared" si="11"/>
        <v>41806.208333333336</v>
      </c>
      <c r="P121" s="23" t="str">
        <f t="shared" si="12"/>
        <v>Jun</v>
      </c>
      <c r="Q121" s="18">
        <f t="shared" si="13"/>
        <v>41806.208333333336</v>
      </c>
      <c r="R121" s="16">
        <f t="shared" si="14"/>
        <v>41823.208333333336</v>
      </c>
      <c r="S121" s="23" t="str">
        <f t="shared" si="15"/>
        <v>Jul</v>
      </c>
      <c r="T121" s="18">
        <f t="shared" si="16"/>
        <v>41823.208333333336</v>
      </c>
      <c r="U121" s="7" t="b">
        <v>0</v>
      </c>
      <c r="V121" s="7" t="b">
        <v>1</v>
      </c>
      <c r="W121" s="7" t="s">
        <v>41</v>
      </c>
      <c r="X121" s="7" t="str" cm="1">
        <f t="array" ref="X121:Y121">_xlfn.TEXTSPLIT($W121,"/")</f>
        <v>film &amp; video</v>
      </c>
      <c r="Y121" s="7" t="str">
        <v>documentary</v>
      </c>
    </row>
    <row r="122" spans="1:25" ht="23" x14ac:dyDescent="0.3">
      <c r="A122" s="7">
        <v>120</v>
      </c>
      <c r="B122" s="7" t="s">
        <v>289</v>
      </c>
      <c r="C122" s="15" t="s">
        <v>290</v>
      </c>
      <c r="D122" s="5">
        <v>75100</v>
      </c>
      <c r="E122" s="5">
        <v>112272</v>
      </c>
      <c r="G122" s="6">
        <f t="shared" si="9"/>
        <v>1.4949667110519307</v>
      </c>
      <c r="H122" s="7" t="s">
        <v>19</v>
      </c>
      <c r="I122" s="10">
        <v>1782</v>
      </c>
      <c r="J122" s="10">
        <f t="shared" si="10"/>
        <v>63.003367003367003</v>
      </c>
      <c r="K122" s="7" t="s">
        <v>20</v>
      </c>
      <c r="L122" s="7" t="s">
        <v>21</v>
      </c>
      <c r="M122" s="7">
        <v>1429246800</v>
      </c>
      <c r="N122" s="7">
        <v>1429592400</v>
      </c>
      <c r="O122" s="16">
        <f t="shared" si="11"/>
        <v>42111.208333333328</v>
      </c>
      <c r="P122" s="23" t="str">
        <f t="shared" si="12"/>
        <v>Apr</v>
      </c>
      <c r="Q122" s="18">
        <f t="shared" si="13"/>
        <v>42111.208333333328</v>
      </c>
      <c r="R122" s="16">
        <f t="shared" si="14"/>
        <v>42115.208333333328</v>
      </c>
      <c r="S122" s="23" t="str">
        <f t="shared" si="15"/>
        <v>Apr</v>
      </c>
      <c r="T122" s="18">
        <f t="shared" si="16"/>
        <v>42115.208333333328</v>
      </c>
      <c r="U122" s="7" t="b">
        <v>0</v>
      </c>
      <c r="V122" s="7" t="b">
        <v>1</v>
      </c>
      <c r="W122" s="7" t="s">
        <v>291</v>
      </c>
      <c r="X122" s="7" t="str" cm="1">
        <f t="array" ref="X122:Y122">_xlfn.TEXTSPLIT($W122,"/")</f>
        <v>games</v>
      </c>
      <c r="Y122" s="7" t="str">
        <v>mobile games</v>
      </c>
    </row>
    <row r="123" spans="1:25" ht="23" x14ac:dyDescent="0.3">
      <c r="A123" s="7">
        <v>121</v>
      </c>
      <c r="B123" s="7" t="s">
        <v>292</v>
      </c>
      <c r="C123" s="15" t="s">
        <v>293</v>
      </c>
      <c r="D123" s="5">
        <v>45300</v>
      </c>
      <c r="E123" s="5">
        <v>99361</v>
      </c>
      <c r="G123" s="6">
        <f t="shared" si="9"/>
        <v>2.1933995584988963</v>
      </c>
      <c r="H123" s="7" t="s">
        <v>19</v>
      </c>
      <c r="I123" s="10">
        <v>903</v>
      </c>
      <c r="J123" s="10">
        <f t="shared" si="10"/>
        <v>110.0343300110742</v>
      </c>
      <c r="K123" s="7" t="s">
        <v>20</v>
      </c>
      <c r="L123" s="7" t="s">
        <v>21</v>
      </c>
      <c r="M123" s="7">
        <v>1412485200</v>
      </c>
      <c r="N123" s="7">
        <v>1413608400</v>
      </c>
      <c r="O123" s="16">
        <f t="shared" si="11"/>
        <v>41917.208333333336</v>
      </c>
      <c r="P123" s="23" t="str">
        <f t="shared" si="12"/>
        <v>Oct</v>
      </c>
      <c r="Q123" s="18">
        <f t="shared" si="13"/>
        <v>41917.208333333336</v>
      </c>
      <c r="R123" s="16">
        <f t="shared" si="14"/>
        <v>41930.208333333336</v>
      </c>
      <c r="S123" s="23" t="str">
        <f t="shared" si="15"/>
        <v>Oct</v>
      </c>
      <c r="T123" s="18">
        <f t="shared" si="16"/>
        <v>41930.208333333336</v>
      </c>
      <c r="U123" s="7" t="b">
        <v>0</v>
      </c>
      <c r="V123" s="7" t="b">
        <v>0</v>
      </c>
      <c r="W123" s="7" t="s">
        <v>88</v>
      </c>
      <c r="X123" s="7" t="str" cm="1">
        <f t="array" ref="X123:Y123">_xlfn.TEXTSPLIT($W123,"/")</f>
        <v>games</v>
      </c>
      <c r="Y123" s="7" t="str">
        <v>video games</v>
      </c>
    </row>
    <row r="124" spans="1:25" ht="23" x14ac:dyDescent="0.3">
      <c r="A124" s="7">
        <v>122</v>
      </c>
      <c r="B124" s="7" t="s">
        <v>294</v>
      </c>
      <c r="C124" s="15" t="s">
        <v>295</v>
      </c>
      <c r="D124" s="5">
        <v>136800</v>
      </c>
      <c r="E124" s="5">
        <v>88055</v>
      </c>
      <c r="G124" s="6">
        <f t="shared" si="9"/>
        <v>0.64367690058479532</v>
      </c>
      <c r="H124" s="7" t="s">
        <v>13</v>
      </c>
      <c r="I124" s="10">
        <v>3387</v>
      </c>
      <c r="J124" s="10">
        <f t="shared" si="10"/>
        <v>25.997933274284026</v>
      </c>
      <c r="K124" s="7" t="s">
        <v>20</v>
      </c>
      <c r="L124" s="7" t="s">
        <v>21</v>
      </c>
      <c r="M124" s="7">
        <v>1417068000</v>
      </c>
      <c r="N124" s="7">
        <v>1419400800</v>
      </c>
      <c r="O124" s="16">
        <f t="shared" si="11"/>
        <v>41970.25</v>
      </c>
      <c r="P124" s="23" t="str">
        <f t="shared" si="12"/>
        <v>Nov</v>
      </c>
      <c r="Q124" s="18">
        <f t="shared" si="13"/>
        <v>41970.25</v>
      </c>
      <c r="R124" s="16">
        <f t="shared" si="14"/>
        <v>41997.25</v>
      </c>
      <c r="S124" s="23" t="str">
        <f t="shared" si="15"/>
        <v>Dec</v>
      </c>
      <c r="T124" s="18">
        <f t="shared" si="16"/>
        <v>41997.25</v>
      </c>
      <c r="U124" s="7" t="b">
        <v>0</v>
      </c>
      <c r="V124" s="7" t="b">
        <v>0</v>
      </c>
      <c r="W124" s="7" t="s">
        <v>118</v>
      </c>
      <c r="X124" s="7" t="str" cm="1">
        <f t="array" ref="X124:Y124">_xlfn.TEXTSPLIT($W124,"/")</f>
        <v>publishing</v>
      </c>
      <c r="Y124" s="7" t="str">
        <v>fiction</v>
      </c>
    </row>
    <row r="125" spans="1:25" ht="23" x14ac:dyDescent="0.3">
      <c r="A125" s="7">
        <v>123</v>
      </c>
      <c r="B125" s="7" t="s">
        <v>296</v>
      </c>
      <c r="C125" s="15" t="s">
        <v>297</v>
      </c>
      <c r="D125" s="5">
        <v>177700</v>
      </c>
      <c r="E125" s="5">
        <v>33092</v>
      </c>
      <c r="G125" s="6">
        <f t="shared" si="9"/>
        <v>0.18622397298818233</v>
      </c>
      <c r="H125" s="7" t="s">
        <v>13</v>
      </c>
      <c r="I125" s="10">
        <v>662</v>
      </c>
      <c r="J125" s="10">
        <f t="shared" si="10"/>
        <v>49.987915407854985</v>
      </c>
      <c r="K125" s="7" t="s">
        <v>14</v>
      </c>
      <c r="L125" s="7" t="s">
        <v>15</v>
      </c>
      <c r="M125" s="7">
        <v>1448344800</v>
      </c>
      <c r="N125" s="7">
        <v>1448604000</v>
      </c>
      <c r="O125" s="16">
        <f t="shared" si="11"/>
        <v>42332.25</v>
      </c>
      <c r="P125" s="23" t="str">
        <f t="shared" si="12"/>
        <v>Nov</v>
      </c>
      <c r="Q125" s="18">
        <f t="shared" si="13"/>
        <v>42332.25</v>
      </c>
      <c r="R125" s="16">
        <f t="shared" si="14"/>
        <v>42335.25</v>
      </c>
      <c r="S125" s="23" t="str">
        <f t="shared" si="15"/>
        <v>Nov</v>
      </c>
      <c r="T125" s="18">
        <f t="shared" si="16"/>
        <v>42335.25</v>
      </c>
      <c r="U125" s="7" t="b">
        <v>1</v>
      </c>
      <c r="V125" s="7" t="b">
        <v>0</v>
      </c>
      <c r="W125" s="7" t="s">
        <v>32</v>
      </c>
      <c r="X125" s="7" t="str" cm="1">
        <f t="array" ref="X125:Y125">_xlfn.TEXTSPLIT($W125,"/")</f>
        <v>theater</v>
      </c>
      <c r="Y125" s="7" t="str">
        <v>plays</v>
      </c>
    </row>
    <row r="126" spans="1:25" ht="23" x14ac:dyDescent="0.3">
      <c r="A126" s="7">
        <v>124</v>
      </c>
      <c r="B126" s="7" t="s">
        <v>298</v>
      </c>
      <c r="C126" s="15" t="s">
        <v>299</v>
      </c>
      <c r="D126" s="5">
        <v>2600</v>
      </c>
      <c r="E126" s="5">
        <v>9562</v>
      </c>
      <c r="G126" s="6">
        <f t="shared" si="9"/>
        <v>3.6776923076923076</v>
      </c>
      <c r="H126" s="7" t="s">
        <v>19</v>
      </c>
      <c r="I126" s="10">
        <v>94</v>
      </c>
      <c r="J126" s="10">
        <f t="shared" si="10"/>
        <v>101.72340425531915</v>
      </c>
      <c r="K126" s="7" t="s">
        <v>106</v>
      </c>
      <c r="L126" s="7" t="s">
        <v>107</v>
      </c>
      <c r="M126" s="7">
        <v>1557723600</v>
      </c>
      <c r="N126" s="7">
        <v>1562302800</v>
      </c>
      <c r="O126" s="16">
        <f t="shared" si="11"/>
        <v>43598.208333333328</v>
      </c>
      <c r="P126" s="23" t="str">
        <f t="shared" si="12"/>
        <v>May</v>
      </c>
      <c r="Q126" s="18">
        <f t="shared" si="13"/>
        <v>43598.208333333328</v>
      </c>
      <c r="R126" s="16">
        <f t="shared" si="14"/>
        <v>43651.208333333328</v>
      </c>
      <c r="S126" s="23" t="str">
        <f t="shared" si="15"/>
        <v>Jul</v>
      </c>
      <c r="T126" s="18">
        <f t="shared" si="16"/>
        <v>43651.208333333328</v>
      </c>
      <c r="U126" s="7" t="b">
        <v>0</v>
      </c>
      <c r="V126" s="7" t="b">
        <v>0</v>
      </c>
      <c r="W126" s="7" t="s">
        <v>121</v>
      </c>
      <c r="X126" s="7" t="str" cm="1">
        <f t="array" ref="X126:Y126">_xlfn.TEXTSPLIT($W126,"/")</f>
        <v>photography</v>
      </c>
      <c r="Y126" s="7" t="str">
        <v>photography books</v>
      </c>
    </row>
    <row r="127" spans="1:25" ht="23" x14ac:dyDescent="0.3">
      <c r="A127" s="7">
        <v>125</v>
      </c>
      <c r="B127" s="7" t="s">
        <v>300</v>
      </c>
      <c r="C127" s="15" t="s">
        <v>301</v>
      </c>
      <c r="D127" s="5">
        <v>5300</v>
      </c>
      <c r="E127" s="5">
        <v>8475</v>
      </c>
      <c r="G127" s="6">
        <f t="shared" si="9"/>
        <v>1.5990566037735849</v>
      </c>
      <c r="H127" s="7" t="s">
        <v>19</v>
      </c>
      <c r="I127" s="10">
        <v>180</v>
      </c>
      <c r="J127" s="10">
        <f t="shared" si="10"/>
        <v>47.083333333333336</v>
      </c>
      <c r="K127" s="7" t="s">
        <v>20</v>
      </c>
      <c r="L127" s="7" t="s">
        <v>21</v>
      </c>
      <c r="M127" s="7">
        <v>1537333200</v>
      </c>
      <c r="N127" s="7">
        <v>1537678800</v>
      </c>
      <c r="O127" s="16">
        <f t="shared" si="11"/>
        <v>43362.208333333328</v>
      </c>
      <c r="P127" s="23" t="str">
        <f t="shared" si="12"/>
        <v>Sep</v>
      </c>
      <c r="Q127" s="18">
        <f t="shared" si="13"/>
        <v>43362.208333333328</v>
      </c>
      <c r="R127" s="16">
        <f t="shared" si="14"/>
        <v>43366.208333333328</v>
      </c>
      <c r="S127" s="23" t="str">
        <f t="shared" si="15"/>
        <v>Sep</v>
      </c>
      <c r="T127" s="18">
        <f t="shared" si="16"/>
        <v>43366.208333333328</v>
      </c>
      <c r="U127" s="7" t="b">
        <v>0</v>
      </c>
      <c r="V127" s="7" t="b">
        <v>0</v>
      </c>
      <c r="W127" s="7" t="s">
        <v>32</v>
      </c>
      <c r="X127" s="7" t="str" cm="1">
        <f t="array" ref="X127:Y127">_xlfn.TEXTSPLIT($W127,"/")</f>
        <v>theater</v>
      </c>
      <c r="Y127" s="7" t="str">
        <v>plays</v>
      </c>
    </row>
    <row r="128" spans="1:25" ht="23" x14ac:dyDescent="0.3">
      <c r="A128" s="7">
        <v>126</v>
      </c>
      <c r="B128" s="7" t="s">
        <v>302</v>
      </c>
      <c r="C128" s="15" t="s">
        <v>303</v>
      </c>
      <c r="D128" s="5">
        <v>180200</v>
      </c>
      <c r="E128" s="5">
        <v>69617</v>
      </c>
      <c r="G128" s="6">
        <f t="shared" si="9"/>
        <v>0.38633185349611543</v>
      </c>
      <c r="H128" s="7" t="s">
        <v>13</v>
      </c>
      <c r="I128" s="10">
        <v>774</v>
      </c>
      <c r="J128" s="10">
        <f t="shared" si="10"/>
        <v>89.944444444444443</v>
      </c>
      <c r="K128" s="7" t="s">
        <v>20</v>
      </c>
      <c r="L128" s="7" t="s">
        <v>21</v>
      </c>
      <c r="M128" s="7">
        <v>1471150800</v>
      </c>
      <c r="N128" s="7">
        <v>1473570000</v>
      </c>
      <c r="O128" s="16">
        <f t="shared" si="11"/>
        <v>42596.208333333328</v>
      </c>
      <c r="P128" s="23" t="str">
        <f t="shared" si="12"/>
        <v>Aug</v>
      </c>
      <c r="Q128" s="18">
        <f t="shared" si="13"/>
        <v>42596.208333333328</v>
      </c>
      <c r="R128" s="16">
        <f t="shared" si="14"/>
        <v>42624.208333333328</v>
      </c>
      <c r="S128" s="23" t="str">
        <f t="shared" si="15"/>
        <v>Sep</v>
      </c>
      <c r="T128" s="18">
        <f t="shared" si="16"/>
        <v>42624.208333333328</v>
      </c>
      <c r="U128" s="7" t="b">
        <v>0</v>
      </c>
      <c r="V128" s="7" t="b">
        <v>1</v>
      </c>
      <c r="W128" s="7" t="s">
        <v>32</v>
      </c>
      <c r="X128" s="7" t="str" cm="1">
        <f t="array" ref="X128:Y128">_xlfn.TEXTSPLIT($W128,"/")</f>
        <v>theater</v>
      </c>
      <c r="Y128" s="7" t="str">
        <v>plays</v>
      </c>
    </row>
    <row r="129" spans="1:25" ht="23" x14ac:dyDescent="0.3">
      <c r="A129" s="7">
        <v>127</v>
      </c>
      <c r="B129" s="7" t="s">
        <v>304</v>
      </c>
      <c r="C129" s="15" t="s">
        <v>305</v>
      </c>
      <c r="D129" s="5">
        <v>103200</v>
      </c>
      <c r="E129" s="5">
        <v>53067</v>
      </c>
      <c r="G129" s="6">
        <f t="shared" si="9"/>
        <v>0.51421511627906979</v>
      </c>
      <c r="H129" s="7" t="s">
        <v>13</v>
      </c>
      <c r="I129" s="10">
        <v>672</v>
      </c>
      <c r="J129" s="10">
        <f t="shared" si="10"/>
        <v>78.96875</v>
      </c>
      <c r="K129" s="7" t="s">
        <v>14</v>
      </c>
      <c r="L129" s="7" t="s">
        <v>15</v>
      </c>
      <c r="M129" s="7">
        <v>1273640400</v>
      </c>
      <c r="N129" s="7">
        <v>1273899600</v>
      </c>
      <c r="O129" s="16">
        <f t="shared" si="11"/>
        <v>40310.208333333336</v>
      </c>
      <c r="P129" s="23" t="str">
        <f t="shared" si="12"/>
        <v>May</v>
      </c>
      <c r="Q129" s="18">
        <f t="shared" si="13"/>
        <v>40310.208333333336</v>
      </c>
      <c r="R129" s="16">
        <f t="shared" si="14"/>
        <v>40313.208333333336</v>
      </c>
      <c r="S129" s="23" t="str">
        <f t="shared" si="15"/>
        <v>May</v>
      </c>
      <c r="T129" s="18">
        <f t="shared" si="16"/>
        <v>40313.208333333336</v>
      </c>
      <c r="U129" s="7" t="b">
        <v>0</v>
      </c>
      <c r="V129" s="7" t="b">
        <v>0</v>
      </c>
      <c r="W129" s="7" t="s">
        <v>32</v>
      </c>
      <c r="X129" s="7" t="str" cm="1">
        <f t="array" ref="X129:Y129">_xlfn.TEXTSPLIT($W129,"/")</f>
        <v>theater</v>
      </c>
      <c r="Y129" s="7" t="str">
        <v>plays</v>
      </c>
    </row>
    <row r="130" spans="1:25" ht="23" x14ac:dyDescent="0.3">
      <c r="A130" s="7">
        <v>128</v>
      </c>
      <c r="B130" s="7" t="s">
        <v>306</v>
      </c>
      <c r="C130" s="15" t="s">
        <v>307</v>
      </c>
      <c r="D130" s="5">
        <v>70600</v>
      </c>
      <c r="E130" s="5">
        <v>42596</v>
      </c>
      <c r="G130" s="6">
        <f t="shared" si="9"/>
        <v>0.60334277620396604</v>
      </c>
      <c r="H130" s="7" t="s">
        <v>73</v>
      </c>
      <c r="I130" s="10">
        <v>532</v>
      </c>
      <c r="J130" s="10">
        <f t="shared" si="10"/>
        <v>80.067669172932327</v>
      </c>
      <c r="K130" s="7" t="s">
        <v>20</v>
      </c>
      <c r="L130" s="7" t="s">
        <v>21</v>
      </c>
      <c r="M130" s="7">
        <v>1282885200</v>
      </c>
      <c r="N130" s="7">
        <v>1284008400</v>
      </c>
      <c r="O130" s="16">
        <f t="shared" si="11"/>
        <v>40417.208333333336</v>
      </c>
      <c r="P130" s="23" t="str">
        <f t="shared" si="12"/>
        <v>Aug</v>
      </c>
      <c r="Q130" s="18">
        <f t="shared" si="13"/>
        <v>40417.208333333336</v>
      </c>
      <c r="R130" s="16">
        <f t="shared" si="14"/>
        <v>40430.208333333336</v>
      </c>
      <c r="S130" s="23" t="str">
        <f t="shared" si="15"/>
        <v>Sep</v>
      </c>
      <c r="T130" s="18">
        <f t="shared" si="16"/>
        <v>40430.208333333336</v>
      </c>
      <c r="U130" s="7" t="b">
        <v>0</v>
      </c>
      <c r="V130" s="7" t="b">
        <v>0</v>
      </c>
      <c r="W130" s="7" t="s">
        <v>22</v>
      </c>
      <c r="X130" s="7" t="str" cm="1">
        <f t="array" ref="X130:Y130">_xlfn.TEXTSPLIT($W130,"/")</f>
        <v>music</v>
      </c>
      <c r="Y130" s="7" t="str">
        <v>rock</v>
      </c>
    </row>
    <row r="131" spans="1:25" ht="23" x14ac:dyDescent="0.3">
      <c r="A131" s="7">
        <v>129</v>
      </c>
      <c r="B131" s="7" t="s">
        <v>308</v>
      </c>
      <c r="C131" s="15" t="s">
        <v>309</v>
      </c>
      <c r="D131" s="5">
        <v>148500</v>
      </c>
      <c r="E131" s="5">
        <v>4756</v>
      </c>
      <c r="G131" s="6">
        <f t="shared" ref="G131:G194" si="17">E131/D131</f>
        <v>3.2026936026936029E-2</v>
      </c>
      <c r="H131" s="7" t="s">
        <v>73</v>
      </c>
      <c r="I131" s="10">
        <v>55</v>
      </c>
      <c r="J131" s="10">
        <f t="shared" ref="J131:J194" si="18">IF(I131=0,0,E131/I131)</f>
        <v>86.472727272727269</v>
      </c>
      <c r="K131" s="7" t="s">
        <v>25</v>
      </c>
      <c r="L131" s="7" t="s">
        <v>26</v>
      </c>
      <c r="M131" s="7">
        <v>1422943200</v>
      </c>
      <c r="N131" s="7">
        <v>1425103200</v>
      </c>
      <c r="O131" s="16">
        <f t="shared" ref="O131:O194" si="19">((((M131/60)/60)/24)+DATE(1970,1,1))</f>
        <v>42038.25</v>
      </c>
      <c r="P131" s="23" t="str">
        <f t="shared" ref="P131:P194" si="20">VLOOKUP(MONTH(O131),$AB$2:$AC$13,2,FALSE)</f>
        <v>Feb</v>
      </c>
      <c r="Q131" s="18">
        <f t="shared" ref="Q131:Q194" si="21">O131</f>
        <v>42038.25</v>
      </c>
      <c r="R131" s="16">
        <f t="shared" ref="R131:R194" si="22">((((N131/60)/60)/24)+DATE(1970,1,1))</f>
        <v>42063.25</v>
      </c>
      <c r="S131" s="23" t="str">
        <f t="shared" ref="S131:S194" si="23">VLOOKUP(MONTH(R131),$AB$2:$AC$13,2,FALSE)</f>
        <v>Feb</v>
      </c>
      <c r="T131" s="18">
        <f t="shared" ref="T131:T194" si="24">R131</f>
        <v>42063.25</v>
      </c>
      <c r="U131" s="7" t="b">
        <v>0</v>
      </c>
      <c r="V131" s="7" t="b">
        <v>0</v>
      </c>
      <c r="W131" s="7" t="s">
        <v>16</v>
      </c>
      <c r="X131" s="7" t="str" cm="1">
        <f t="array" ref="X131:Y131">_xlfn.TEXTSPLIT($W131,"/")</f>
        <v>food</v>
      </c>
      <c r="Y131" s="7" t="str">
        <v>food trucks</v>
      </c>
    </row>
    <row r="132" spans="1:25" ht="23" x14ac:dyDescent="0.3">
      <c r="A132" s="7">
        <v>130</v>
      </c>
      <c r="B132" s="7" t="s">
        <v>310</v>
      </c>
      <c r="C132" s="15" t="s">
        <v>311</v>
      </c>
      <c r="D132" s="5">
        <v>9600</v>
      </c>
      <c r="E132" s="5">
        <v>14925</v>
      </c>
      <c r="G132" s="6">
        <f t="shared" si="17"/>
        <v>1.5546875</v>
      </c>
      <c r="H132" s="7" t="s">
        <v>19</v>
      </c>
      <c r="I132" s="10">
        <v>533</v>
      </c>
      <c r="J132" s="10">
        <f t="shared" si="18"/>
        <v>28.001876172607879</v>
      </c>
      <c r="K132" s="7" t="s">
        <v>35</v>
      </c>
      <c r="L132" s="7" t="s">
        <v>36</v>
      </c>
      <c r="M132" s="7">
        <v>1319605200</v>
      </c>
      <c r="N132" s="7">
        <v>1320991200</v>
      </c>
      <c r="O132" s="16">
        <f t="shared" si="19"/>
        <v>40842.208333333336</v>
      </c>
      <c r="P132" s="23" t="str">
        <f t="shared" si="20"/>
        <v>Oct</v>
      </c>
      <c r="Q132" s="18">
        <f t="shared" si="21"/>
        <v>40842.208333333336</v>
      </c>
      <c r="R132" s="16">
        <f t="shared" si="22"/>
        <v>40858.25</v>
      </c>
      <c r="S132" s="23" t="str">
        <f t="shared" si="23"/>
        <v>Nov</v>
      </c>
      <c r="T132" s="18">
        <f t="shared" si="24"/>
        <v>40858.25</v>
      </c>
      <c r="U132" s="7" t="b">
        <v>0</v>
      </c>
      <c r="V132" s="7" t="b">
        <v>0</v>
      </c>
      <c r="W132" s="7" t="s">
        <v>52</v>
      </c>
      <c r="X132" s="7" t="str" cm="1">
        <f t="array" ref="X132:Y132">_xlfn.TEXTSPLIT($W132,"/")</f>
        <v>film &amp; video</v>
      </c>
      <c r="Y132" s="7" t="str">
        <v>drama</v>
      </c>
    </row>
    <row r="133" spans="1:25" ht="36" x14ac:dyDescent="0.3">
      <c r="A133" s="7">
        <v>131</v>
      </c>
      <c r="B133" s="7" t="s">
        <v>312</v>
      </c>
      <c r="C133" s="15" t="s">
        <v>313</v>
      </c>
      <c r="D133" s="5">
        <v>164700</v>
      </c>
      <c r="E133" s="5">
        <v>166116</v>
      </c>
      <c r="G133" s="6">
        <f t="shared" si="17"/>
        <v>1.0085974499089254</v>
      </c>
      <c r="H133" s="7" t="s">
        <v>19</v>
      </c>
      <c r="I133" s="10">
        <v>2443</v>
      </c>
      <c r="J133" s="10">
        <f t="shared" si="18"/>
        <v>67.996725337699544</v>
      </c>
      <c r="K133" s="7" t="s">
        <v>39</v>
      </c>
      <c r="L133" s="7" t="s">
        <v>40</v>
      </c>
      <c r="M133" s="7">
        <v>1385704800</v>
      </c>
      <c r="N133" s="7">
        <v>1386828000</v>
      </c>
      <c r="O133" s="16">
        <f t="shared" si="19"/>
        <v>41607.25</v>
      </c>
      <c r="P133" s="23" t="str">
        <f t="shared" si="20"/>
        <v>Nov</v>
      </c>
      <c r="Q133" s="18">
        <f t="shared" si="21"/>
        <v>41607.25</v>
      </c>
      <c r="R133" s="16">
        <f t="shared" si="22"/>
        <v>41620.25</v>
      </c>
      <c r="S133" s="23" t="str">
        <f t="shared" si="23"/>
        <v>Dec</v>
      </c>
      <c r="T133" s="18">
        <f t="shared" si="24"/>
        <v>41620.25</v>
      </c>
      <c r="U133" s="7" t="b">
        <v>0</v>
      </c>
      <c r="V133" s="7" t="b">
        <v>0</v>
      </c>
      <c r="W133" s="7" t="s">
        <v>27</v>
      </c>
      <c r="X133" s="7" t="str" cm="1">
        <f t="array" ref="X133:Y133">_xlfn.TEXTSPLIT($W133,"/")</f>
        <v>technology</v>
      </c>
      <c r="Y133" s="7" t="str">
        <v>web</v>
      </c>
    </row>
    <row r="134" spans="1:25" ht="23" x14ac:dyDescent="0.3">
      <c r="A134" s="7">
        <v>132</v>
      </c>
      <c r="B134" s="7" t="s">
        <v>314</v>
      </c>
      <c r="C134" s="15" t="s">
        <v>315</v>
      </c>
      <c r="D134" s="5">
        <v>3300</v>
      </c>
      <c r="E134" s="5">
        <v>3834</v>
      </c>
      <c r="G134" s="6">
        <f t="shared" si="17"/>
        <v>1.1618181818181819</v>
      </c>
      <c r="H134" s="7" t="s">
        <v>19</v>
      </c>
      <c r="I134" s="10">
        <v>89</v>
      </c>
      <c r="J134" s="10">
        <f t="shared" si="18"/>
        <v>43.078651685393261</v>
      </c>
      <c r="K134" s="7" t="s">
        <v>20</v>
      </c>
      <c r="L134" s="7" t="s">
        <v>21</v>
      </c>
      <c r="M134" s="7">
        <v>1515736800</v>
      </c>
      <c r="N134" s="7">
        <v>1517119200</v>
      </c>
      <c r="O134" s="16">
        <f t="shared" si="19"/>
        <v>43112.25</v>
      </c>
      <c r="P134" s="23" t="str">
        <f t="shared" si="20"/>
        <v>Jan</v>
      </c>
      <c r="Q134" s="18">
        <f t="shared" si="21"/>
        <v>43112.25</v>
      </c>
      <c r="R134" s="16">
        <f t="shared" si="22"/>
        <v>43128.25</v>
      </c>
      <c r="S134" s="23" t="str">
        <f t="shared" si="23"/>
        <v>Jan</v>
      </c>
      <c r="T134" s="18">
        <f t="shared" si="24"/>
        <v>43128.25</v>
      </c>
      <c r="U134" s="7" t="b">
        <v>0</v>
      </c>
      <c r="V134" s="7" t="b">
        <v>1</v>
      </c>
      <c r="W134" s="7" t="s">
        <v>32</v>
      </c>
      <c r="X134" s="7" t="str" cm="1">
        <f t="array" ref="X134:Y134">_xlfn.TEXTSPLIT($W134,"/")</f>
        <v>theater</v>
      </c>
      <c r="Y134" s="7" t="str">
        <v>plays</v>
      </c>
    </row>
    <row r="135" spans="1:25" ht="23" x14ac:dyDescent="0.3">
      <c r="A135" s="7">
        <v>133</v>
      </c>
      <c r="B135" s="7" t="s">
        <v>316</v>
      </c>
      <c r="C135" s="15" t="s">
        <v>317</v>
      </c>
      <c r="D135" s="5">
        <v>4500</v>
      </c>
      <c r="E135" s="5">
        <v>13985</v>
      </c>
      <c r="G135" s="6">
        <f t="shared" si="17"/>
        <v>3.1077777777777778</v>
      </c>
      <c r="H135" s="7" t="s">
        <v>19</v>
      </c>
      <c r="I135" s="10">
        <v>159</v>
      </c>
      <c r="J135" s="10">
        <f t="shared" si="18"/>
        <v>87.95597484276729</v>
      </c>
      <c r="K135" s="7" t="s">
        <v>20</v>
      </c>
      <c r="L135" s="7" t="s">
        <v>21</v>
      </c>
      <c r="M135" s="7">
        <v>1313125200</v>
      </c>
      <c r="N135" s="7">
        <v>1315026000</v>
      </c>
      <c r="O135" s="16">
        <f t="shared" si="19"/>
        <v>40767.208333333336</v>
      </c>
      <c r="P135" s="23" t="str">
        <f t="shared" si="20"/>
        <v>Aug</v>
      </c>
      <c r="Q135" s="18">
        <f t="shared" si="21"/>
        <v>40767.208333333336</v>
      </c>
      <c r="R135" s="16">
        <f t="shared" si="22"/>
        <v>40789.208333333336</v>
      </c>
      <c r="S135" s="23" t="str">
        <f t="shared" si="23"/>
        <v>Sep</v>
      </c>
      <c r="T135" s="18">
        <f t="shared" si="24"/>
        <v>40789.208333333336</v>
      </c>
      <c r="U135" s="7" t="b">
        <v>0</v>
      </c>
      <c r="V135" s="7" t="b">
        <v>0</v>
      </c>
      <c r="W135" s="7" t="s">
        <v>318</v>
      </c>
      <c r="X135" s="7" t="str" cm="1">
        <f t="array" ref="X135:Y135">_xlfn.TEXTSPLIT($W135,"/")</f>
        <v>music</v>
      </c>
      <c r="Y135" s="7" t="str">
        <v>world music</v>
      </c>
    </row>
    <row r="136" spans="1:25" ht="23" x14ac:dyDescent="0.3">
      <c r="A136" s="7">
        <v>134</v>
      </c>
      <c r="B136" s="7" t="s">
        <v>319</v>
      </c>
      <c r="C136" s="15" t="s">
        <v>320</v>
      </c>
      <c r="D136" s="5">
        <v>99500</v>
      </c>
      <c r="E136" s="5">
        <v>89288</v>
      </c>
      <c r="G136" s="6">
        <f t="shared" si="17"/>
        <v>0.89736683417085428</v>
      </c>
      <c r="H136" s="7" t="s">
        <v>13</v>
      </c>
      <c r="I136" s="10">
        <v>940</v>
      </c>
      <c r="J136" s="10">
        <f t="shared" si="18"/>
        <v>94.987234042553197</v>
      </c>
      <c r="K136" s="7" t="s">
        <v>97</v>
      </c>
      <c r="L136" s="7" t="s">
        <v>98</v>
      </c>
      <c r="M136" s="7">
        <v>1308459600</v>
      </c>
      <c r="N136" s="7">
        <v>1312693200</v>
      </c>
      <c r="O136" s="16">
        <f t="shared" si="19"/>
        <v>40713.208333333336</v>
      </c>
      <c r="P136" s="23" t="str">
        <f t="shared" si="20"/>
        <v>Jun</v>
      </c>
      <c r="Q136" s="18">
        <f t="shared" si="21"/>
        <v>40713.208333333336</v>
      </c>
      <c r="R136" s="16">
        <f t="shared" si="22"/>
        <v>40762.208333333336</v>
      </c>
      <c r="S136" s="23" t="str">
        <f t="shared" si="23"/>
        <v>Aug</v>
      </c>
      <c r="T136" s="18">
        <f t="shared" si="24"/>
        <v>40762.208333333336</v>
      </c>
      <c r="U136" s="7" t="b">
        <v>0</v>
      </c>
      <c r="V136" s="7" t="b">
        <v>1</v>
      </c>
      <c r="W136" s="7" t="s">
        <v>41</v>
      </c>
      <c r="X136" s="7" t="str" cm="1">
        <f t="array" ref="X136:Y136">_xlfn.TEXTSPLIT($W136,"/")</f>
        <v>film &amp; video</v>
      </c>
      <c r="Y136" s="7" t="str">
        <v>documentary</v>
      </c>
    </row>
    <row r="137" spans="1:25" ht="23" x14ac:dyDescent="0.3">
      <c r="A137" s="7">
        <v>135</v>
      </c>
      <c r="B137" s="7" t="s">
        <v>321</v>
      </c>
      <c r="C137" s="15" t="s">
        <v>322</v>
      </c>
      <c r="D137" s="5">
        <v>7700</v>
      </c>
      <c r="E137" s="5">
        <v>5488</v>
      </c>
      <c r="G137" s="6">
        <f t="shared" si="17"/>
        <v>0.71272727272727276</v>
      </c>
      <c r="H137" s="7" t="s">
        <v>13</v>
      </c>
      <c r="I137" s="10">
        <v>117</v>
      </c>
      <c r="J137" s="10">
        <f t="shared" si="18"/>
        <v>46.905982905982903</v>
      </c>
      <c r="K137" s="7" t="s">
        <v>20</v>
      </c>
      <c r="L137" s="7" t="s">
        <v>21</v>
      </c>
      <c r="M137" s="7">
        <v>1362636000</v>
      </c>
      <c r="N137" s="7">
        <v>1363064400</v>
      </c>
      <c r="O137" s="16">
        <f t="shared" si="19"/>
        <v>41340.25</v>
      </c>
      <c r="P137" s="23" t="str">
        <f t="shared" si="20"/>
        <v>Mar</v>
      </c>
      <c r="Q137" s="18">
        <f t="shared" si="21"/>
        <v>41340.25</v>
      </c>
      <c r="R137" s="16">
        <f t="shared" si="22"/>
        <v>41345.208333333336</v>
      </c>
      <c r="S137" s="23" t="str">
        <f t="shared" si="23"/>
        <v>Mar</v>
      </c>
      <c r="T137" s="18">
        <f t="shared" si="24"/>
        <v>41345.208333333336</v>
      </c>
      <c r="U137" s="7" t="b">
        <v>0</v>
      </c>
      <c r="V137" s="7" t="b">
        <v>1</v>
      </c>
      <c r="W137" s="7" t="s">
        <v>32</v>
      </c>
      <c r="X137" s="7" t="str" cm="1">
        <f t="array" ref="X137:Y137">_xlfn.TEXTSPLIT($W137,"/")</f>
        <v>theater</v>
      </c>
      <c r="Y137" s="7" t="str">
        <v>plays</v>
      </c>
    </row>
    <row r="138" spans="1:25" ht="23" x14ac:dyDescent="0.3">
      <c r="A138" s="7">
        <v>136</v>
      </c>
      <c r="B138" s="7" t="s">
        <v>323</v>
      </c>
      <c r="C138" s="15" t="s">
        <v>324</v>
      </c>
      <c r="D138" s="5">
        <v>82800</v>
      </c>
      <c r="E138" s="5">
        <v>2721</v>
      </c>
      <c r="G138" s="6">
        <f t="shared" si="17"/>
        <v>3.2862318840579711E-2</v>
      </c>
      <c r="H138" s="7" t="s">
        <v>73</v>
      </c>
      <c r="I138" s="10">
        <v>58</v>
      </c>
      <c r="J138" s="10">
        <f t="shared" si="18"/>
        <v>46.913793103448278</v>
      </c>
      <c r="K138" s="7" t="s">
        <v>20</v>
      </c>
      <c r="L138" s="7" t="s">
        <v>21</v>
      </c>
      <c r="M138" s="7">
        <v>1402117200</v>
      </c>
      <c r="N138" s="7">
        <v>1403154000</v>
      </c>
      <c r="O138" s="16">
        <f t="shared" si="19"/>
        <v>41797.208333333336</v>
      </c>
      <c r="P138" s="23" t="str">
        <f t="shared" si="20"/>
        <v>Jun</v>
      </c>
      <c r="Q138" s="18">
        <f t="shared" si="21"/>
        <v>41797.208333333336</v>
      </c>
      <c r="R138" s="16">
        <f t="shared" si="22"/>
        <v>41809.208333333336</v>
      </c>
      <c r="S138" s="23" t="str">
        <f t="shared" si="23"/>
        <v>Jun</v>
      </c>
      <c r="T138" s="18">
        <f t="shared" si="24"/>
        <v>41809.208333333336</v>
      </c>
      <c r="U138" s="7" t="b">
        <v>0</v>
      </c>
      <c r="V138" s="7" t="b">
        <v>1</v>
      </c>
      <c r="W138" s="7" t="s">
        <v>52</v>
      </c>
      <c r="X138" s="7" t="str" cm="1">
        <f t="array" ref="X138:Y138">_xlfn.TEXTSPLIT($W138,"/")</f>
        <v>film &amp; video</v>
      </c>
      <c r="Y138" s="7" t="str">
        <v>drama</v>
      </c>
    </row>
    <row r="139" spans="1:25" ht="23" x14ac:dyDescent="0.3">
      <c r="A139" s="7">
        <v>137</v>
      </c>
      <c r="B139" s="7" t="s">
        <v>325</v>
      </c>
      <c r="C139" s="15" t="s">
        <v>326</v>
      </c>
      <c r="D139" s="5">
        <v>1800</v>
      </c>
      <c r="E139" s="5">
        <v>4712</v>
      </c>
      <c r="G139" s="6">
        <f t="shared" si="17"/>
        <v>2.617777777777778</v>
      </c>
      <c r="H139" s="7" t="s">
        <v>19</v>
      </c>
      <c r="I139" s="10">
        <v>50</v>
      </c>
      <c r="J139" s="10">
        <f t="shared" si="18"/>
        <v>94.24</v>
      </c>
      <c r="K139" s="7" t="s">
        <v>20</v>
      </c>
      <c r="L139" s="7" t="s">
        <v>21</v>
      </c>
      <c r="M139" s="7">
        <v>1286341200</v>
      </c>
      <c r="N139" s="7">
        <v>1286859600</v>
      </c>
      <c r="O139" s="16">
        <f t="shared" si="19"/>
        <v>40457.208333333336</v>
      </c>
      <c r="P139" s="23" t="str">
        <f t="shared" si="20"/>
        <v>Oct</v>
      </c>
      <c r="Q139" s="18">
        <f t="shared" si="21"/>
        <v>40457.208333333336</v>
      </c>
      <c r="R139" s="16">
        <f t="shared" si="22"/>
        <v>40463.208333333336</v>
      </c>
      <c r="S139" s="23" t="str">
        <f t="shared" si="23"/>
        <v>Oct</v>
      </c>
      <c r="T139" s="18">
        <f t="shared" si="24"/>
        <v>40463.208333333336</v>
      </c>
      <c r="U139" s="7" t="b">
        <v>0</v>
      </c>
      <c r="V139" s="7" t="b">
        <v>0</v>
      </c>
      <c r="W139" s="7" t="s">
        <v>67</v>
      </c>
      <c r="X139" s="7" t="str" cm="1">
        <f t="array" ref="X139:Y139">_xlfn.TEXTSPLIT($W139,"/")</f>
        <v>publishing</v>
      </c>
      <c r="Y139" s="7" t="str">
        <v>nonfiction</v>
      </c>
    </row>
    <row r="140" spans="1:25" ht="36" x14ac:dyDescent="0.3">
      <c r="A140" s="7">
        <v>138</v>
      </c>
      <c r="B140" s="7" t="s">
        <v>327</v>
      </c>
      <c r="C140" s="15" t="s">
        <v>328</v>
      </c>
      <c r="D140" s="5">
        <v>9600</v>
      </c>
      <c r="E140" s="5">
        <v>9216</v>
      </c>
      <c r="G140" s="6">
        <f t="shared" si="17"/>
        <v>0.96</v>
      </c>
      <c r="H140" s="7" t="s">
        <v>13</v>
      </c>
      <c r="I140" s="10">
        <v>115</v>
      </c>
      <c r="J140" s="10">
        <f t="shared" si="18"/>
        <v>80.139130434782615</v>
      </c>
      <c r="K140" s="7" t="s">
        <v>20</v>
      </c>
      <c r="L140" s="7" t="s">
        <v>21</v>
      </c>
      <c r="M140" s="7">
        <v>1348808400</v>
      </c>
      <c r="N140" s="7">
        <v>1349326800</v>
      </c>
      <c r="O140" s="16">
        <f t="shared" si="19"/>
        <v>41180.208333333336</v>
      </c>
      <c r="P140" s="23" t="str">
        <f t="shared" si="20"/>
        <v>Sep</v>
      </c>
      <c r="Q140" s="18">
        <f t="shared" si="21"/>
        <v>41180.208333333336</v>
      </c>
      <c r="R140" s="16">
        <f t="shared" si="22"/>
        <v>41186.208333333336</v>
      </c>
      <c r="S140" s="23" t="str">
        <f t="shared" si="23"/>
        <v>Oct</v>
      </c>
      <c r="T140" s="18">
        <f t="shared" si="24"/>
        <v>41186.208333333336</v>
      </c>
      <c r="U140" s="7" t="b">
        <v>0</v>
      </c>
      <c r="V140" s="7" t="b">
        <v>0</v>
      </c>
      <c r="W140" s="7" t="s">
        <v>291</v>
      </c>
      <c r="X140" s="7" t="str" cm="1">
        <f t="array" ref="X140:Y140">_xlfn.TEXTSPLIT($W140,"/")</f>
        <v>games</v>
      </c>
      <c r="Y140" s="7" t="str">
        <v>mobile games</v>
      </c>
    </row>
    <row r="141" spans="1:25" ht="23" x14ac:dyDescent="0.3">
      <c r="A141" s="7">
        <v>139</v>
      </c>
      <c r="B141" s="7" t="s">
        <v>329</v>
      </c>
      <c r="C141" s="15" t="s">
        <v>330</v>
      </c>
      <c r="D141" s="5">
        <v>92100</v>
      </c>
      <c r="E141" s="5">
        <v>19246</v>
      </c>
      <c r="G141" s="6">
        <f t="shared" si="17"/>
        <v>0.20896851248642778</v>
      </c>
      <c r="H141" s="7" t="s">
        <v>13</v>
      </c>
      <c r="I141" s="10">
        <v>326</v>
      </c>
      <c r="J141" s="10">
        <f t="shared" si="18"/>
        <v>59.036809815950917</v>
      </c>
      <c r="K141" s="7" t="s">
        <v>20</v>
      </c>
      <c r="L141" s="7" t="s">
        <v>21</v>
      </c>
      <c r="M141" s="7">
        <v>1429592400</v>
      </c>
      <c r="N141" s="7">
        <v>1430974800</v>
      </c>
      <c r="O141" s="16">
        <f t="shared" si="19"/>
        <v>42115.208333333328</v>
      </c>
      <c r="P141" s="23" t="str">
        <f t="shared" si="20"/>
        <v>Apr</v>
      </c>
      <c r="Q141" s="18">
        <f t="shared" si="21"/>
        <v>42115.208333333328</v>
      </c>
      <c r="R141" s="16">
        <f t="shared" si="22"/>
        <v>42131.208333333328</v>
      </c>
      <c r="S141" s="23" t="str">
        <f t="shared" si="23"/>
        <v>May</v>
      </c>
      <c r="T141" s="18">
        <f t="shared" si="24"/>
        <v>42131.208333333328</v>
      </c>
      <c r="U141" s="7" t="b">
        <v>0</v>
      </c>
      <c r="V141" s="7" t="b">
        <v>1</v>
      </c>
      <c r="W141" s="7" t="s">
        <v>64</v>
      </c>
      <c r="X141" s="7" t="str" cm="1">
        <f t="array" ref="X141:Y141">_xlfn.TEXTSPLIT($W141,"/")</f>
        <v>technology</v>
      </c>
      <c r="Y141" s="7" t="str">
        <v>wearables</v>
      </c>
    </row>
    <row r="142" spans="1:25" ht="36" x14ac:dyDescent="0.3">
      <c r="A142" s="7">
        <v>140</v>
      </c>
      <c r="B142" s="7" t="s">
        <v>331</v>
      </c>
      <c r="C142" s="15" t="s">
        <v>332</v>
      </c>
      <c r="D142" s="5">
        <v>5500</v>
      </c>
      <c r="E142" s="5">
        <v>12274</v>
      </c>
      <c r="G142" s="6">
        <f t="shared" si="17"/>
        <v>2.2316363636363636</v>
      </c>
      <c r="H142" s="7" t="s">
        <v>19</v>
      </c>
      <c r="I142" s="10">
        <v>186</v>
      </c>
      <c r="J142" s="10">
        <f t="shared" si="18"/>
        <v>65.989247311827953</v>
      </c>
      <c r="K142" s="7" t="s">
        <v>20</v>
      </c>
      <c r="L142" s="7" t="s">
        <v>21</v>
      </c>
      <c r="M142" s="7">
        <v>1519538400</v>
      </c>
      <c r="N142" s="7">
        <v>1519970400</v>
      </c>
      <c r="O142" s="16">
        <f t="shared" si="19"/>
        <v>43156.25</v>
      </c>
      <c r="P142" s="23" t="str">
        <f t="shared" si="20"/>
        <v>Feb</v>
      </c>
      <c r="Q142" s="18">
        <f t="shared" si="21"/>
        <v>43156.25</v>
      </c>
      <c r="R142" s="16">
        <f t="shared" si="22"/>
        <v>43161.25</v>
      </c>
      <c r="S142" s="23" t="str">
        <f t="shared" si="23"/>
        <v>Mar</v>
      </c>
      <c r="T142" s="18">
        <f t="shared" si="24"/>
        <v>43161.25</v>
      </c>
      <c r="U142" s="7" t="b">
        <v>0</v>
      </c>
      <c r="V142" s="7" t="b">
        <v>0</v>
      </c>
      <c r="W142" s="7" t="s">
        <v>41</v>
      </c>
      <c r="X142" s="7" t="str" cm="1">
        <f t="array" ref="X142:Y142">_xlfn.TEXTSPLIT($W142,"/")</f>
        <v>film &amp; video</v>
      </c>
      <c r="Y142" s="7" t="str">
        <v>documentary</v>
      </c>
    </row>
    <row r="143" spans="1:25" ht="23" x14ac:dyDescent="0.3">
      <c r="A143" s="7">
        <v>141</v>
      </c>
      <c r="B143" s="7" t="s">
        <v>333</v>
      </c>
      <c r="C143" s="15" t="s">
        <v>334</v>
      </c>
      <c r="D143" s="5">
        <v>64300</v>
      </c>
      <c r="E143" s="5">
        <v>65323</v>
      </c>
      <c r="G143" s="6">
        <f t="shared" si="17"/>
        <v>1.0159097978227061</v>
      </c>
      <c r="H143" s="7" t="s">
        <v>19</v>
      </c>
      <c r="I143" s="10">
        <v>1071</v>
      </c>
      <c r="J143" s="10">
        <f t="shared" si="18"/>
        <v>60.992530345471522</v>
      </c>
      <c r="K143" s="7" t="s">
        <v>20</v>
      </c>
      <c r="L143" s="7" t="s">
        <v>21</v>
      </c>
      <c r="M143" s="7">
        <v>1434085200</v>
      </c>
      <c r="N143" s="7">
        <v>1434603600</v>
      </c>
      <c r="O143" s="16">
        <f t="shared" si="19"/>
        <v>42167.208333333328</v>
      </c>
      <c r="P143" s="23" t="str">
        <f t="shared" si="20"/>
        <v>Jun</v>
      </c>
      <c r="Q143" s="18">
        <f t="shared" si="21"/>
        <v>42167.208333333328</v>
      </c>
      <c r="R143" s="16">
        <f t="shared" si="22"/>
        <v>42173.208333333328</v>
      </c>
      <c r="S143" s="23" t="str">
        <f t="shared" si="23"/>
        <v>Jun</v>
      </c>
      <c r="T143" s="18">
        <f t="shared" si="24"/>
        <v>42173.208333333328</v>
      </c>
      <c r="U143" s="7" t="b">
        <v>0</v>
      </c>
      <c r="V143" s="7" t="b">
        <v>0</v>
      </c>
      <c r="W143" s="7" t="s">
        <v>27</v>
      </c>
      <c r="X143" s="7" t="str" cm="1">
        <f t="array" ref="X143:Y143">_xlfn.TEXTSPLIT($W143,"/")</f>
        <v>technology</v>
      </c>
      <c r="Y143" s="7" t="str">
        <v>web</v>
      </c>
    </row>
    <row r="144" spans="1:25" ht="36" x14ac:dyDescent="0.3">
      <c r="A144" s="7">
        <v>142</v>
      </c>
      <c r="B144" s="7" t="s">
        <v>335</v>
      </c>
      <c r="C144" s="15" t="s">
        <v>336</v>
      </c>
      <c r="D144" s="5">
        <v>5000</v>
      </c>
      <c r="E144" s="5">
        <v>11502</v>
      </c>
      <c r="G144" s="6">
        <f t="shared" si="17"/>
        <v>2.3003999999999998</v>
      </c>
      <c r="H144" s="7" t="s">
        <v>19</v>
      </c>
      <c r="I144" s="10">
        <v>117</v>
      </c>
      <c r="J144" s="10">
        <f t="shared" si="18"/>
        <v>98.307692307692307</v>
      </c>
      <c r="K144" s="7" t="s">
        <v>20</v>
      </c>
      <c r="L144" s="7" t="s">
        <v>21</v>
      </c>
      <c r="M144" s="7">
        <v>1333688400</v>
      </c>
      <c r="N144" s="7">
        <v>1337230800</v>
      </c>
      <c r="O144" s="16">
        <f t="shared" si="19"/>
        <v>41005.208333333336</v>
      </c>
      <c r="P144" s="23" t="str">
        <f t="shared" si="20"/>
        <v>Apr</v>
      </c>
      <c r="Q144" s="18">
        <f t="shared" si="21"/>
        <v>41005.208333333336</v>
      </c>
      <c r="R144" s="16">
        <f t="shared" si="22"/>
        <v>41046.208333333336</v>
      </c>
      <c r="S144" s="23" t="str">
        <f t="shared" si="23"/>
        <v>May</v>
      </c>
      <c r="T144" s="18">
        <f t="shared" si="24"/>
        <v>41046.208333333336</v>
      </c>
      <c r="U144" s="7" t="b">
        <v>0</v>
      </c>
      <c r="V144" s="7" t="b">
        <v>0</v>
      </c>
      <c r="W144" s="7" t="s">
        <v>27</v>
      </c>
      <c r="X144" s="7" t="str" cm="1">
        <f t="array" ref="X144:Y144">_xlfn.TEXTSPLIT($W144,"/")</f>
        <v>technology</v>
      </c>
      <c r="Y144" s="7" t="str">
        <v>web</v>
      </c>
    </row>
    <row r="145" spans="1:25" ht="23" x14ac:dyDescent="0.3">
      <c r="A145" s="7">
        <v>143</v>
      </c>
      <c r="B145" s="7" t="s">
        <v>337</v>
      </c>
      <c r="C145" s="15" t="s">
        <v>338</v>
      </c>
      <c r="D145" s="5">
        <v>5400</v>
      </c>
      <c r="E145" s="5">
        <v>7322</v>
      </c>
      <c r="G145" s="6">
        <f t="shared" si="17"/>
        <v>1.355925925925926</v>
      </c>
      <c r="H145" s="7" t="s">
        <v>19</v>
      </c>
      <c r="I145" s="10">
        <v>70</v>
      </c>
      <c r="J145" s="10">
        <f t="shared" si="18"/>
        <v>104.6</v>
      </c>
      <c r="K145" s="7" t="s">
        <v>20</v>
      </c>
      <c r="L145" s="7" t="s">
        <v>21</v>
      </c>
      <c r="M145" s="7">
        <v>1277701200</v>
      </c>
      <c r="N145" s="7">
        <v>1279429200</v>
      </c>
      <c r="O145" s="16">
        <f t="shared" si="19"/>
        <v>40357.208333333336</v>
      </c>
      <c r="P145" s="23" t="str">
        <f t="shared" si="20"/>
        <v>Jun</v>
      </c>
      <c r="Q145" s="18">
        <f t="shared" si="21"/>
        <v>40357.208333333336</v>
      </c>
      <c r="R145" s="16">
        <f t="shared" si="22"/>
        <v>40377.208333333336</v>
      </c>
      <c r="S145" s="23" t="str">
        <f t="shared" si="23"/>
        <v>Jul</v>
      </c>
      <c r="T145" s="18">
        <f t="shared" si="24"/>
        <v>40377.208333333336</v>
      </c>
      <c r="U145" s="7" t="b">
        <v>0</v>
      </c>
      <c r="V145" s="7" t="b">
        <v>0</v>
      </c>
      <c r="W145" s="7" t="s">
        <v>59</v>
      </c>
      <c r="X145" s="7" t="str" cm="1">
        <f t="array" ref="X145:Y145">_xlfn.TEXTSPLIT($W145,"/")</f>
        <v>music</v>
      </c>
      <c r="Y145" s="7" t="str">
        <v>indie rock</v>
      </c>
    </row>
    <row r="146" spans="1:25" ht="23" x14ac:dyDescent="0.3">
      <c r="A146" s="7">
        <v>144</v>
      </c>
      <c r="B146" s="7" t="s">
        <v>339</v>
      </c>
      <c r="C146" s="15" t="s">
        <v>340</v>
      </c>
      <c r="D146" s="5">
        <v>9000</v>
      </c>
      <c r="E146" s="5">
        <v>11619</v>
      </c>
      <c r="G146" s="6">
        <f t="shared" si="17"/>
        <v>1.2909999999999999</v>
      </c>
      <c r="H146" s="7" t="s">
        <v>19</v>
      </c>
      <c r="I146" s="10">
        <v>135</v>
      </c>
      <c r="J146" s="10">
        <f t="shared" si="18"/>
        <v>86.066666666666663</v>
      </c>
      <c r="K146" s="7" t="s">
        <v>20</v>
      </c>
      <c r="L146" s="7" t="s">
        <v>21</v>
      </c>
      <c r="M146" s="7">
        <v>1560747600</v>
      </c>
      <c r="N146" s="7">
        <v>1561438800</v>
      </c>
      <c r="O146" s="16">
        <f t="shared" si="19"/>
        <v>43633.208333333328</v>
      </c>
      <c r="P146" s="23" t="str">
        <f t="shared" si="20"/>
        <v>Jun</v>
      </c>
      <c r="Q146" s="18">
        <f t="shared" si="21"/>
        <v>43633.208333333328</v>
      </c>
      <c r="R146" s="16">
        <f t="shared" si="22"/>
        <v>43641.208333333328</v>
      </c>
      <c r="S146" s="23" t="str">
        <f t="shared" si="23"/>
        <v>Jun</v>
      </c>
      <c r="T146" s="18">
        <f t="shared" si="24"/>
        <v>43641.208333333328</v>
      </c>
      <c r="U146" s="7" t="b">
        <v>0</v>
      </c>
      <c r="V146" s="7" t="b">
        <v>0</v>
      </c>
      <c r="W146" s="7" t="s">
        <v>32</v>
      </c>
      <c r="X146" s="7" t="str" cm="1">
        <f t="array" ref="X146:Y146">_xlfn.TEXTSPLIT($W146,"/")</f>
        <v>theater</v>
      </c>
      <c r="Y146" s="7" t="str">
        <v>plays</v>
      </c>
    </row>
    <row r="147" spans="1:25" ht="23" x14ac:dyDescent="0.3">
      <c r="A147" s="7">
        <v>145</v>
      </c>
      <c r="B147" s="7" t="s">
        <v>341</v>
      </c>
      <c r="C147" s="15" t="s">
        <v>342</v>
      </c>
      <c r="D147" s="5">
        <v>25000</v>
      </c>
      <c r="E147" s="5">
        <v>59128</v>
      </c>
      <c r="G147" s="6">
        <f t="shared" si="17"/>
        <v>2.3651200000000001</v>
      </c>
      <c r="H147" s="7" t="s">
        <v>19</v>
      </c>
      <c r="I147" s="10">
        <v>768</v>
      </c>
      <c r="J147" s="10">
        <f t="shared" si="18"/>
        <v>76.989583333333329</v>
      </c>
      <c r="K147" s="7" t="s">
        <v>97</v>
      </c>
      <c r="L147" s="7" t="s">
        <v>98</v>
      </c>
      <c r="M147" s="7">
        <v>1410066000</v>
      </c>
      <c r="N147" s="7">
        <v>1410498000</v>
      </c>
      <c r="O147" s="16">
        <f t="shared" si="19"/>
        <v>41889.208333333336</v>
      </c>
      <c r="P147" s="23" t="str">
        <f t="shared" si="20"/>
        <v>Sep</v>
      </c>
      <c r="Q147" s="18">
        <f t="shared" si="21"/>
        <v>41889.208333333336</v>
      </c>
      <c r="R147" s="16">
        <f t="shared" si="22"/>
        <v>41894.208333333336</v>
      </c>
      <c r="S147" s="23" t="str">
        <f t="shared" si="23"/>
        <v>Sep</v>
      </c>
      <c r="T147" s="18">
        <f t="shared" si="24"/>
        <v>41894.208333333336</v>
      </c>
      <c r="U147" s="7" t="b">
        <v>0</v>
      </c>
      <c r="V147" s="7" t="b">
        <v>0</v>
      </c>
      <c r="W147" s="7" t="s">
        <v>64</v>
      </c>
      <c r="X147" s="7" t="str" cm="1">
        <f t="array" ref="X147:Y147">_xlfn.TEXTSPLIT($W147,"/")</f>
        <v>technology</v>
      </c>
      <c r="Y147" s="7" t="str">
        <v>wearables</v>
      </c>
    </row>
    <row r="148" spans="1:25" ht="36" x14ac:dyDescent="0.3">
      <c r="A148" s="7">
        <v>146</v>
      </c>
      <c r="B148" s="7" t="s">
        <v>343</v>
      </c>
      <c r="C148" s="15" t="s">
        <v>344</v>
      </c>
      <c r="D148" s="5">
        <v>8800</v>
      </c>
      <c r="E148" s="5">
        <v>1518</v>
      </c>
      <c r="G148" s="6">
        <f t="shared" si="17"/>
        <v>0.17249999999999999</v>
      </c>
      <c r="H148" s="7" t="s">
        <v>73</v>
      </c>
      <c r="I148" s="10">
        <v>51</v>
      </c>
      <c r="J148" s="10">
        <f t="shared" si="18"/>
        <v>29.764705882352942</v>
      </c>
      <c r="K148" s="7" t="s">
        <v>20</v>
      </c>
      <c r="L148" s="7" t="s">
        <v>21</v>
      </c>
      <c r="M148" s="7">
        <v>1320732000</v>
      </c>
      <c r="N148" s="7">
        <v>1322460000</v>
      </c>
      <c r="O148" s="16">
        <f t="shared" si="19"/>
        <v>40855.25</v>
      </c>
      <c r="P148" s="23" t="str">
        <f t="shared" si="20"/>
        <v>Nov</v>
      </c>
      <c r="Q148" s="18">
        <f t="shared" si="21"/>
        <v>40855.25</v>
      </c>
      <c r="R148" s="16">
        <f t="shared" si="22"/>
        <v>40875.25</v>
      </c>
      <c r="S148" s="23" t="str">
        <f t="shared" si="23"/>
        <v>Nov</v>
      </c>
      <c r="T148" s="18">
        <f t="shared" si="24"/>
        <v>40875.25</v>
      </c>
      <c r="U148" s="7" t="b">
        <v>0</v>
      </c>
      <c r="V148" s="7" t="b">
        <v>0</v>
      </c>
      <c r="W148" s="7" t="s">
        <v>32</v>
      </c>
      <c r="X148" s="7" t="str" cm="1">
        <f t="array" ref="X148:Y148">_xlfn.TEXTSPLIT($W148,"/")</f>
        <v>theater</v>
      </c>
      <c r="Y148" s="7" t="str">
        <v>plays</v>
      </c>
    </row>
    <row r="149" spans="1:25" ht="36" x14ac:dyDescent="0.3">
      <c r="A149" s="7">
        <v>147</v>
      </c>
      <c r="B149" s="7" t="s">
        <v>345</v>
      </c>
      <c r="C149" s="15" t="s">
        <v>346</v>
      </c>
      <c r="D149" s="5">
        <v>8300</v>
      </c>
      <c r="E149" s="5">
        <v>9337</v>
      </c>
      <c r="G149" s="6">
        <f t="shared" si="17"/>
        <v>1.1249397590361445</v>
      </c>
      <c r="H149" s="7" t="s">
        <v>19</v>
      </c>
      <c r="I149" s="10">
        <v>199</v>
      </c>
      <c r="J149" s="10">
        <f t="shared" si="18"/>
        <v>46.91959798994975</v>
      </c>
      <c r="K149" s="7" t="s">
        <v>20</v>
      </c>
      <c r="L149" s="7" t="s">
        <v>21</v>
      </c>
      <c r="M149" s="7">
        <v>1465794000</v>
      </c>
      <c r="N149" s="7">
        <v>1466312400</v>
      </c>
      <c r="O149" s="16">
        <f t="shared" si="19"/>
        <v>42534.208333333328</v>
      </c>
      <c r="P149" s="23" t="str">
        <f t="shared" si="20"/>
        <v>Jun</v>
      </c>
      <c r="Q149" s="18">
        <f t="shared" si="21"/>
        <v>42534.208333333328</v>
      </c>
      <c r="R149" s="16">
        <f t="shared" si="22"/>
        <v>42540.208333333328</v>
      </c>
      <c r="S149" s="23" t="str">
        <f t="shared" si="23"/>
        <v>Jun</v>
      </c>
      <c r="T149" s="18">
        <f t="shared" si="24"/>
        <v>42540.208333333328</v>
      </c>
      <c r="U149" s="7" t="b">
        <v>0</v>
      </c>
      <c r="V149" s="7" t="b">
        <v>1</v>
      </c>
      <c r="W149" s="7" t="s">
        <v>32</v>
      </c>
      <c r="X149" s="7" t="str" cm="1">
        <f t="array" ref="X149:Y149">_xlfn.TEXTSPLIT($W149,"/")</f>
        <v>theater</v>
      </c>
      <c r="Y149" s="7" t="str">
        <v>plays</v>
      </c>
    </row>
    <row r="150" spans="1:25" ht="23" x14ac:dyDescent="0.3">
      <c r="A150" s="7">
        <v>148</v>
      </c>
      <c r="B150" s="7" t="s">
        <v>347</v>
      </c>
      <c r="C150" s="15" t="s">
        <v>348</v>
      </c>
      <c r="D150" s="5">
        <v>9300</v>
      </c>
      <c r="E150" s="5">
        <v>11255</v>
      </c>
      <c r="G150" s="6">
        <f t="shared" si="17"/>
        <v>1.2102150537634409</v>
      </c>
      <c r="H150" s="7" t="s">
        <v>19</v>
      </c>
      <c r="I150" s="10">
        <v>107</v>
      </c>
      <c r="J150" s="10">
        <f t="shared" si="18"/>
        <v>105.18691588785046</v>
      </c>
      <c r="K150" s="7" t="s">
        <v>20</v>
      </c>
      <c r="L150" s="7" t="s">
        <v>21</v>
      </c>
      <c r="M150" s="7">
        <v>1500958800</v>
      </c>
      <c r="N150" s="7">
        <v>1501736400</v>
      </c>
      <c r="O150" s="16">
        <f t="shared" si="19"/>
        <v>42941.208333333328</v>
      </c>
      <c r="P150" s="23" t="str">
        <f t="shared" si="20"/>
        <v>Jul</v>
      </c>
      <c r="Q150" s="18">
        <f t="shared" si="21"/>
        <v>42941.208333333328</v>
      </c>
      <c r="R150" s="16">
        <f t="shared" si="22"/>
        <v>42950.208333333328</v>
      </c>
      <c r="S150" s="23" t="str">
        <f t="shared" si="23"/>
        <v>Aug</v>
      </c>
      <c r="T150" s="18">
        <f t="shared" si="24"/>
        <v>42950.208333333328</v>
      </c>
      <c r="U150" s="7" t="b">
        <v>0</v>
      </c>
      <c r="V150" s="7" t="b">
        <v>0</v>
      </c>
      <c r="W150" s="7" t="s">
        <v>64</v>
      </c>
      <c r="X150" s="7" t="str" cm="1">
        <f t="array" ref="X150:Y150">_xlfn.TEXTSPLIT($W150,"/")</f>
        <v>technology</v>
      </c>
      <c r="Y150" s="7" t="str">
        <v>wearables</v>
      </c>
    </row>
    <row r="151" spans="1:25" ht="23" x14ac:dyDescent="0.3">
      <c r="A151" s="7">
        <v>149</v>
      </c>
      <c r="B151" s="7" t="s">
        <v>349</v>
      </c>
      <c r="C151" s="15" t="s">
        <v>350</v>
      </c>
      <c r="D151" s="5">
        <v>6200</v>
      </c>
      <c r="E151" s="5">
        <v>13632</v>
      </c>
      <c r="G151" s="6">
        <f t="shared" si="17"/>
        <v>2.1987096774193549</v>
      </c>
      <c r="H151" s="7" t="s">
        <v>19</v>
      </c>
      <c r="I151" s="10">
        <v>195</v>
      </c>
      <c r="J151" s="10">
        <f t="shared" si="18"/>
        <v>69.907692307692301</v>
      </c>
      <c r="K151" s="7" t="s">
        <v>20</v>
      </c>
      <c r="L151" s="7" t="s">
        <v>21</v>
      </c>
      <c r="M151" s="7">
        <v>1357020000</v>
      </c>
      <c r="N151" s="7">
        <v>1361512800</v>
      </c>
      <c r="O151" s="16">
        <f t="shared" si="19"/>
        <v>41275.25</v>
      </c>
      <c r="P151" s="23" t="str">
        <f t="shared" si="20"/>
        <v>Jan</v>
      </c>
      <c r="Q151" s="18">
        <f t="shared" si="21"/>
        <v>41275.25</v>
      </c>
      <c r="R151" s="16">
        <f t="shared" si="22"/>
        <v>41327.25</v>
      </c>
      <c r="S151" s="23" t="str">
        <f t="shared" si="23"/>
        <v>Feb</v>
      </c>
      <c r="T151" s="18">
        <f t="shared" si="24"/>
        <v>41327.25</v>
      </c>
      <c r="U151" s="7" t="b">
        <v>0</v>
      </c>
      <c r="V151" s="7" t="b">
        <v>0</v>
      </c>
      <c r="W151" s="7" t="s">
        <v>59</v>
      </c>
      <c r="X151" s="7" t="str" cm="1">
        <f t="array" ref="X151:Y151">_xlfn.TEXTSPLIT($W151,"/")</f>
        <v>music</v>
      </c>
      <c r="Y151" s="7" t="str">
        <v>indie rock</v>
      </c>
    </row>
    <row r="152" spans="1:25" ht="23" x14ac:dyDescent="0.3">
      <c r="A152" s="7">
        <v>150</v>
      </c>
      <c r="B152" s="7" t="s">
        <v>351</v>
      </c>
      <c r="C152" s="15" t="s">
        <v>352</v>
      </c>
      <c r="D152" s="5">
        <v>100</v>
      </c>
      <c r="E152" s="5">
        <v>1</v>
      </c>
      <c r="G152" s="6">
        <f t="shared" si="17"/>
        <v>0.01</v>
      </c>
      <c r="H152" s="7" t="s">
        <v>13</v>
      </c>
      <c r="I152" s="10">
        <v>1</v>
      </c>
      <c r="J152" s="10">
        <f t="shared" si="18"/>
        <v>1</v>
      </c>
      <c r="K152" s="7" t="s">
        <v>20</v>
      </c>
      <c r="L152" s="7" t="s">
        <v>21</v>
      </c>
      <c r="M152" s="7">
        <v>1544940000</v>
      </c>
      <c r="N152" s="7">
        <v>1545026400</v>
      </c>
      <c r="O152" s="16">
        <f t="shared" si="19"/>
        <v>43450.25</v>
      </c>
      <c r="P152" s="23" t="str">
        <f t="shared" si="20"/>
        <v>Dec</v>
      </c>
      <c r="Q152" s="18">
        <f t="shared" si="21"/>
        <v>43450.25</v>
      </c>
      <c r="R152" s="16">
        <f t="shared" si="22"/>
        <v>43451.25</v>
      </c>
      <c r="S152" s="23" t="str">
        <f t="shared" si="23"/>
        <v>Dec</v>
      </c>
      <c r="T152" s="18">
        <f t="shared" si="24"/>
        <v>43451.25</v>
      </c>
      <c r="U152" s="7" t="b">
        <v>0</v>
      </c>
      <c r="V152" s="7" t="b">
        <v>0</v>
      </c>
      <c r="W152" s="7" t="s">
        <v>22</v>
      </c>
      <c r="X152" s="7" t="str" cm="1">
        <f t="array" ref="X152:Y152">_xlfn.TEXTSPLIT($W152,"/")</f>
        <v>music</v>
      </c>
      <c r="Y152" s="7" t="str">
        <v>rock</v>
      </c>
    </row>
    <row r="153" spans="1:25" ht="23" x14ac:dyDescent="0.3">
      <c r="A153" s="7">
        <v>151</v>
      </c>
      <c r="B153" s="7" t="s">
        <v>353</v>
      </c>
      <c r="C153" s="15" t="s">
        <v>354</v>
      </c>
      <c r="D153" s="5">
        <v>137200</v>
      </c>
      <c r="E153" s="5">
        <v>88037</v>
      </c>
      <c r="G153" s="6">
        <f t="shared" si="17"/>
        <v>0.64166909620991253</v>
      </c>
      <c r="H153" s="7" t="s">
        <v>13</v>
      </c>
      <c r="I153" s="10">
        <v>1467</v>
      </c>
      <c r="J153" s="10">
        <f t="shared" si="18"/>
        <v>60.011588275391958</v>
      </c>
      <c r="K153" s="7" t="s">
        <v>20</v>
      </c>
      <c r="L153" s="7" t="s">
        <v>21</v>
      </c>
      <c r="M153" s="7">
        <v>1402290000</v>
      </c>
      <c r="N153" s="7">
        <v>1406696400</v>
      </c>
      <c r="O153" s="16">
        <f t="shared" si="19"/>
        <v>41799.208333333336</v>
      </c>
      <c r="P153" s="23" t="str">
        <f t="shared" si="20"/>
        <v>Jun</v>
      </c>
      <c r="Q153" s="18">
        <f t="shared" si="21"/>
        <v>41799.208333333336</v>
      </c>
      <c r="R153" s="16">
        <f t="shared" si="22"/>
        <v>41850.208333333336</v>
      </c>
      <c r="S153" s="23" t="str">
        <f t="shared" si="23"/>
        <v>Jul</v>
      </c>
      <c r="T153" s="18">
        <f t="shared" si="24"/>
        <v>41850.208333333336</v>
      </c>
      <c r="U153" s="7" t="b">
        <v>0</v>
      </c>
      <c r="V153" s="7" t="b">
        <v>0</v>
      </c>
      <c r="W153" s="7" t="s">
        <v>49</v>
      </c>
      <c r="X153" s="7" t="str" cm="1">
        <f t="array" ref="X153:Y153">_xlfn.TEXTSPLIT($W153,"/")</f>
        <v>music</v>
      </c>
      <c r="Y153" s="7" t="str">
        <v>electric music</v>
      </c>
    </row>
    <row r="154" spans="1:25" ht="23" x14ac:dyDescent="0.3">
      <c r="A154" s="7">
        <v>152</v>
      </c>
      <c r="B154" s="7" t="s">
        <v>355</v>
      </c>
      <c r="C154" s="15" t="s">
        <v>356</v>
      </c>
      <c r="D154" s="5">
        <v>41500</v>
      </c>
      <c r="E154" s="5">
        <v>175573</v>
      </c>
      <c r="G154" s="6">
        <f t="shared" si="17"/>
        <v>4.2306746987951804</v>
      </c>
      <c r="H154" s="7" t="s">
        <v>19</v>
      </c>
      <c r="I154" s="10">
        <v>3376</v>
      </c>
      <c r="J154" s="10">
        <f t="shared" si="18"/>
        <v>52.006220379146917</v>
      </c>
      <c r="K154" s="7" t="s">
        <v>20</v>
      </c>
      <c r="L154" s="7" t="s">
        <v>21</v>
      </c>
      <c r="M154" s="7">
        <v>1487311200</v>
      </c>
      <c r="N154" s="7">
        <v>1487916000</v>
      </c>
      <c r="O154" s="16">
        <f t="shared" si="19"/>
        <v>42783.25</v>
      </c>
      <c r="P154" s="23" t="str">
        <f t="shared" si="20"/>
        <v>Feb</v>
      </c>
      <c r="Q154" s="18">
        <f t="shared" si="21"/>
        <v>42783.25</v>
      </c>
      <c r="R154" s="16">
        <f t="shared" si="22"/>
        <v>42790.25</v>
      </c>
      <c r="S154" s="23" t="str">
        <f t="shared" si="23"/>
        <v>Feb</v>
      </c>
      <c r="T154" s="18">
        <f t="shared" si="24"/>
        <v>42790.25</v>
      </c>
      <c r="U154" s="7" t="b">
        <v>0</v>
      </c>
      <c r="V154" s="7" t="b">
        <v>0</v>
      </c>
      <c r="W154" s="7" t="s">
        <v>59</v>
      </c>
      <c r="X154" s="7" t="str" cm="1">
        <f t="array" ref="X154:Y154">_xlfn.TEXTSPLIT($W154,"/")</f>
        <v>music</v>
      </c>
      <c r="Y154" s="7" t="str">
        <v>indie rock</v>
      </c>
    </row>
    <row r="155" spans="1:25" ht="23" x14ac:dyDescent="0.3">
      <c r="A155" s="7">
        <v>153</v>
      </c>
      <c r="B155" s="7" t="s">
        <v>357</v>
      </c>
      <c r="C155" s="15" t="s">
        <v>358</v>
      </c>
      <c r="D155" s="5">
        <v>189400</v>
      </c>
      <c r="E155" s="5">
        <v>176112</v>
      </c>
      <c r="G155" s="6">
        <f t="shared" si="17"/>
        <v>0.92984160506863778</v>
      </c>
      <c r="H155" s="7" t="s">
        <v>13</v>
      </c>
      <c r="I155" s="10">
        <v>5681</v>
      </c>
      <c r="J155" s="10">
        <f t="shared" si="18"/>
        <v>31.000176025347649</v>
      </c>
      <c r="K155" s="7" t="s">
        <v>20</v>
      </c>
      <c r="L155" s="7" t="s">
        <v>21</v>
      </c>
      <c r="M155" s="7">
        <v>1350622800</v>
      </c>
      <c r="N155" s="7">
        <v>1351141200</v>
      </c>
      <c r="O155" s="16">
        <f t="shared" si="19"/>
        <v>41201.208333333336</v>
      </c>
      <c r="P155" s="23" t="str">
        <f t="shared" si="20"/>
        <v>Oct</v>
      </c>
      <c r="Q155" s="18">
        <f t="shared" si="21"/>
        <v>41201.208333333336</v>
      </c>
      <c r="R155" s="16">
        <f t="shared" si="22"/>
        <v>41207.208333333336</v>
      </c>
      <c r="S155" s="23" t="str">
        <f t="shared" si="23"/>
        <v>Oct</v>
      </c>
      <c r="T155" s="18">
        <f t="shared" si="24"/>
        <v>41207.208333333336</v>
      </c>
      <c r="U155" s="7" t="b">
        <v>0</v>
      </c>
      <c r="V155" s="7" t="b">
        <v>0</v>
      </c>
      <c r="W155" s="7" t="s">
        <v>32</v>
      </c>
      <c r="X155" s="7" t="str" cm="1">
        <f t="array" ref="X155:Y155">_xlfn.TEXTSPLIT($W155,"/")</f>
        <v>theater</v>
      </c>
      <c r="Y155" s="7" t="str">
        <v>plays</v>
      </c>
    </row>
    <row r="156" spans="1:25" ht="23" x14ac:dyDescent="0.3">
      <c r="A156" s="7">
        <v>154</v>
      </c>
      <c r="B156" s="7" t="s">
        <v>359</v>
      </c>
      <c r="C156" s="15" t="s">
        <v>360</v>
      </c>
      <c r="D156" s="5">
        <v>171300</v>
      </c>
      <c r="E156" s="5">
        <v>100650</v>
      </c>
      <c r="G156" s="6">
        <f t="shared" si="17"/>
        <v>0.58756567425569173</v>
      </c>
      <c r="H156" s="7" t="s">
        <v>13</v>
      </c>
      <c r="I156" s="10">
        <v>1059</v>
      </c>
      <c r="J156" s="10">
        <f t="shared" si="18"/>
        <v>95.042492917847028</v>
      </c>
      <c r="K156" s="7" t="s">
        <v>20</v>
      </c>
      <c r="L156" s="7" t="s">
        <v>21</v>
      </c>
      <c r="M156" s="7">
        <v>1463029200</v>
      </c>
      <c r="N156" s="7">
        <v>1465016400</v>
      </c>
      <c r="O156" s="16">
        <f t="shared" si="19"/>
        <v>42502.208333333328</v>
      </c>
      <c r="P156" s="23" t="str">
        <f t="shared" si="20"/>
        <v>May</v>
      </c>
      <c r="Q156" s="18">
        <f t="shared" si="21"/>
        <v>42502.208333333328</v>
      </c>
      <c r="R156" s="16">
        <f t="shared" si="22"/>
        <v>42525.208333333328</v>
      </c>
      <c r="S156" s="23" t="str">
        <f t="shared" si="23"/>
        <v>Jun</v>
      </c>
      <c r="T156" s="18">
        <f t="shared" si="24"/>
        <v>42525.208333333328</v>
      </c>
      <c r="U156" s="7" t="b">
        <v>0</v>
      </c>
      <c r="V156" s="7" t="b">
        <v>1</v>
      </c>
      <c r="W156" s="7" t="s">
        <v>59</v>
      </c>
      <c r="X156" s="7" t="str" cm="1">
        <f t="array" ref="X156:Y156">_xlfn.TEXTSPLIT($W156,"/")</f>
        <v>music</v>
      </c>
      <c r="Y156" s="7" t="str">
        <v>indie rock</v>
      </c>
    </row>
    <row r="157" spans="1:25" ht="23" x14ac:dyDescent="0.3">
      <c r="A157" s="7">
        <v>155</v>
      </c>
      <c r="B157" s="7" t="s">
        <v>361</v>
      </c>
      <c r="C157" s="15" t="s">
        <v>362</v>
      </c>
      <c r="D157" s="5">
        <v>139500</v>
      </c>
      <c r="E157" s="5">
        <v>90706</v>
      </c>
      <c r="G157" s="6">
        <f t="shared" si="17"/>
        <v>0.65022222222222226</v>
      </c>
      <c r="H157" s="7" t="s">
        <v>13</v>
      </c>
      <c r="I157" s="10">
        <v>1194</v>
      </c>
      <c r="J157" s="10">
        <f t="shared" si="18"/>
        <v>75.968174204355108</v>
      </c>
      <c r="K157" s="7" t="s">
        <v>20</v>
      </c>
      <c r="L157" s="7" t="s">
        <v>21</v>
      </c>
      <c r="M157" s="7">
        <v>1269493200</v>
      </c>
      <c r="N157" s="7">
        <v>1270789200</v>
      </c>
      <c r="O157" s="16">
        <f t="shared" si="19"/>
        <v>40262.208333333336</v>
      </c>
      <c r="P157" s="23" t="str">
        <f t="shared" si="20"/>
        <v>Mar</v>
      </c>
      <c r="Q157" s="18">
        <f t="shared" si="21"/>
        <v>40262.208333333336</v>
      </c>
      <c r="R157" s="16">
        <f t="shared" si="22"/>
        <v>40277.208333333336</v>
      </c>
      <c r="S157" s="23" t="str">
        <f t="shared" si="23"/>
        <v>Apr</v>
      </c>
      <c r="T157" s="18">
        <f t="shared" si="24"/>
        <v>40277.208333333336</v>
      </c>
      <c r="U157" s="7" t="b">
        <v>0</v>
      </c>
      <c r="V157" s="7" t="b">
        <v>0</v>
      </c>
      <c r="W157" s="7" t="s">
        <v>32</v>
      </c>
      <c r="X157" s="7" t="str" cm="1">
        <f t="array" ref="X157:Y157">_xlfn.TEXTSPLIT($W157,"/")</f>
        <v>theater</v>
      </c>
      <c r="Y157" s="7" t="str">
        <v>plays</v>
      </c>
    </row>
    <row r="158" spans="1:25" ht="23" x14ac:dyDescent="0.3">
      <c r="A158" s="7">
        <v>156</v>
      </c>
      <c r="B158" s="7" t="s">
        <v>363</v>
      </c>
      <c r="C158" s="15" t="s">
        <v>364</v>
      </c>
      <c r="D158" s="5">
        <v>36400</v>
      </c>
      <c r="E158" s="5">
        <v>26914</v>
      </c>
      <c r="G158" s="6">
        <f t="shared" si="17"/>
        <v>0.73939560439560437</v>
      </c>
      <c r="H158" s="7" t="s">
        <v>73</v>
      </c>
      <c r="I158" s="10">
        <v>379</v>
      </c>
      <c r="J158" s="10">
        <f t="shared" si="18"/>
        <v>71.013192612137203</v>
      </c>
      <c r="K158" s="7" t="s">
        <v>25</v>
      </c>
      <c r="L158" s="7" t="s">
        <v>26</v>
      </c>
      <c r="M158" s="7">
        <v>1570251600</v>
      </c>
      <c r="N158" s="7">
        <v>1572325200</v>
      </c>
      <c r="O158" s="16">
        <f t="shared" si="19"/>
        <v>43743.208333333328</v>
      </c>
      <c r="P158" s="23" t="str">
        <f t="shared" si="20"/>
        <v>Oct</v>
      </c>
      <c r="Q158" s="18">
        <f t="shared" si="21"/>
        <v>43743.208333333328</v>
      </c>
      <c r="R158" s="16">
        <f t="shared" si="22"/>
        <v>43767.208333333328</v>
      </c>
      <c r="S158" s="23" t="str">
        <f t="shared" si="23"/>
        <v>Oct</v>
      </c>
      <c r="T158" s="18">
        <f t="shared" si="24"/>
        <v>43767.208333333328</v>
      </c>
      <c r="U158" s="7" t="b">
        <v>0</v>
      </c>
      <c r="V158" s="7" t="b">
        <v>0</v>
      </c>
      <c r="W158" s="7" t="s">
        <v>22</v>
      </c>
      <c r="X158" s="7" t="str" cm="1">
        <f t="array" ref="X158:Y158">_xlfn.TEXTSPLIT($W158,"/")</f>
        <v>music</v>
      </c>
      <c r="Y158" s="7" t="str">
        <v>rock</v>
      </c>
    </row>
    <row r="159" spans="1:25" ht="23" x14ac:dyDescent="0.3">
      <c r="A159" s="7">
        <v>157</v>
      </c>
      <c r="B159" s="7" t="s">
        <v>365</v>
      </c>
      <c r="C159" s="15" t="s">
        <v>366</v>
      </c>
      <c r="D159" s="5">
        <v>4200</v>
      </c>
      <c r="E159" s="5">
        <v>2212</v>
      </c>
      <c r="G159" s="6">
        <f t="shared" si="17"/>
        <v>0.52666666666666662</v>
      </c>
      <c r="H159" s="7" t="s">
        <v>13</v>
      </c>
      <c r="I159" s="10">
        <v>30</v>
      </c>
      <c r="J159" s="10">
        <f t="shared" si="18"/>
        <v>73.733333333333334</v>
      </c>
      <c r="K159" s="7" t="s">
        <v>25</v>
      </c>
      <c r="L159" s="7" t="s">
        <v>26</v>
      </c>
      <c r="M159" s="7">
        <v>1388383200</v>
      </c>
      <c r="N159" s="7">
        <v>1389420000</v>
      </c>
      <c r="O159" s="16">
        <f t="shared" si="19"/>
        <v>41638.25</v>
      </c>
      <c r="P159" s="23" t="str">
        <f t="shared" si="20"/>
        <v>Dec</v>
      </c>
      <c r="Q159" s="18">
        <f t="shared" si="21"/>
        <v>41638.25</v>
      </c>
      <c r="R159" s="16">
        <f t="shared" si="22"/>
        <v>41650.25</v>
      </c>
      <c r="S159" s="23" t="str">
        <f t="shared" si="23"/>
        <v>Jan</v>
      </c>
      <c r="T159" s="18">
        <f t="shared" si="24"/>
        <v>41650.25</v>
      </c>
      <c r="U159" s="7" t="b">
        <v>0</v>
      </c>
      <c r="V159" s="7" t="b">
        <v>0</v>
      </c>
      <c r="W159" s="7" t="s">
        <v>121</v>
      </c>
      <c r="X159" s="7" t="str" cm="1">
        <f t="array" ref="X159:Y159">_xlfn.TEXTSPLIT($W159,"/")</f>
        <v>photography</v>
      </c>
      <c r="Y159" s="7" t="str">
        <v>photography books</v>
      </c>
    </row>
    <row r="160" spans="1:25" ht="23" x14ac:dyDescent="0.3">
      <c r="A160" s="7">
        <v>158</v>
      </c>
      <c r="B160" s="7" t="s">
        <v>367</v>
      </c>
      <c r="C160" s="15" t="s">
        <v>368</v>
      </c>
      <c r="D160" s="5">
        <v>2100</v>
      </c>
      <c r="E160" s="5">
        <v>4640</v>
      </c>
      <c r="G160" s="6">
        <f t="shared" si="17"/>
        <v>2.2095238095238097</v>
      </c>
      <c r="H160" s="7" t="s">
        <v>19</v>
      </c>
      <c r="I160" s="10">
        <v>41</v>
      </c>
      <c r="J160" s="10">
        <f t="shared" si="18"/>
        <v>113.17073170731707</v>
      </c>
      <c r="K160" s="7" t="s">
        <v>20</v>
      </c>
      <c r="L160" s="7" t="s">
        <v>21</v>
      </c>
      <c r="M160" s="7">
        <v>1449554400</v>
      </c>
      <c r="N160" s="7">
        <v>1449640800</v>
      </c>
      <c r="O160" s="16">
        <f t="shared" si="19"/>
        <v>42346.25</v>
      </c>
      <c r="P160" s="23" t="str">
        <f t="shared" si="20"/>
        <v>Dec</v>
      </c>
      <c r="Q160" s="18">
        <f t="shared" si="21"/>
        <v>42346.25</v>
      </c>
      <c r="R160" s="16">
        <f t="shared" si="22"/>
        <v>42347.25</v>
      </c>
      <c r="S160" s="23" t="str">
        <f t="shared" si="23"/>
        <v>Dec</v>
      </c>
      <c r="T160" s="18">
        <f t="shared" si="24"/>
        <v>42347.25</v>
      </c>
      <c r="U160" s="7" t="b">
        <v>0</v>
      </c>
      <c r="V160" s="7" t="b">
        <v>0</v>
      </c>
      <c r="W160" s="7" t="s">
        <v>22</v>
      </c>
      <c r="X160" s="7" t="str" cm="1">
        <f t="array" ref="X160:Y160">_xlfn.TEXTSPLIT($W160,"/")</f>
        <v>music</v>
      </c>
      <c r="Y160" s="7" t="str">
        <v>rock</v>
      </c>
    </row>
    <row r="161" spans="1:25" ht="23" x14ac:dyDescent="0.3">
      <c r="A161" s="7">
        <v>159</v>
      </c>
      <c r="B161" s="7" t="s">
        <v>369</v>
      </c>
      <c r="C161" s="15" t="s">
        <v>370</v>
      </c>
      <c r="D161" s="5">
        <v>191200</v>
      </c>
      <c r="E161" s="5">
        <v>191222</v>
      </c>
      <c r="G161" s="6">
        <f t="shared" si="17"/>
        <v>1.0001150627615063</v>
      </c>
      <c r="H161" s="7" t="s">
        <v>19</v>
      </c>
      <c r="I161" s="10">
        <v>1821</v>
      </c>
      <c r="J161" s="10">
        <f t="shared" si="18"/>
        <v>105.00933552992861</v>
      </c>
      <c r="K161" s="7" t="s">
        <v>20</v>
      </c>
      <c r="L161" s="7" t="s">
        <v>21</v>
      </c>
      <c r="M161" s="7">
        <v>1553662800</v>
      </c>
      <c r="N161" s="7">
        <v>1555218000</v>
      </c>
      <c r="O161" s="16">
        <f t="shared" si="19"/>
        <v>43551.208333333328</v>
      </c>
      <c r="P161" s="23" t="str">
        <f t="shared" si="20"/>
        <v>Mar</v>
      </c>
      <c r="Q161" s="18">
        <f t="shared" si="21"/>
        <v>43551.208333333328</v>
      </c>
      <c r="R161" s="16">
        <f t="shared" si="22"/>
        <v>43569.208333333328</v>
      </c>
      <c r="S161" s="23" t="str">
        <f t="shared" si="23"/>
        <v>Apr</v>
      </c>
      <c r="T161" s="18">
        <f t="shared" si="24"/>
        <v>43569.208333333328</v>
      </c>
      <c r="U161" s="7" t="b">
        <v>0</v>
      </c>
      <c r="V161" s="7" t="b">
        <v>1</v>
      </c>
      <c r="W161" s="7" t="s">
        <v>32</v>
      </c>
      <c r="X161" s="7" t="str" cm="1">
        <f t="array" ref="X161:Y161">_xlfn.TEXTSPLIT($W161,"/")</f>
        <v>theater</v>
      </c>
      <c r="Y161" s="7" t="str">
        <v>plays</v>
      </c>
    </row>
    <row r="162" spans="1:25" ht="23" x14ac:dyDescent="0.3">
      <c r="A162" s="7">
        <v>160</v>
      </c>
      <c r="B162" s="7" t="s">
        <v>371</v>
      </c>
      <c r="C162" s="15" t="s">
        <v>372</v>
      </c>
      <c r="D162" s="5">
        <v>8000</v>
      </c>
      <c r="E162" s="5">
        <v>12985</v>
      </c>
      <c r="G162" s="6">
        <f t="shared" si="17"/>
        <v>1.6231249999999999</v>
      </c>
      <c r="H162" s="7" t="s">
        <v>19</v>
      </c>
      <c r="I162" s="10">
        <v>164</v>
      </c>
      <c r="J162" s="10">
        <f t="shared" si="18"/>
        <v>79.176829268292678</v>
      </c>
      <c r="K162" s="7" t="s">
        <v>20</v>
      </c>
      <c r="L162" s="7" t="s">
        <v>21</v>
      </c>
      <c r="M162" s="7">
        <v>1556341200</v>
      </c>
      <c r="N162" s="7">
        <v>1557723600</v>
      </c>
      <c r="O162" s="16">
        <f t="shared" si="19"/>
        <v>43582.208333333328</v>
      </c>
      <c r="P162" s="23" t="str">
        <f t="shared" si="20"/>
        <v>Apr</v>
      </c>
      <c r="Q162" s="18">
        <f t="shared" si="21"/>
        <v>43582.208333333328</v>
      </c>
      <c r="R162" s="16">
        <f t="shared" si="22"/>
        <v>43598.208333333328</v>
      </c>
      <c r="S162" s="23" t="str">
        <f t="shared" si="23"/>
        <v>May</v>
      </c>
      <c r="T162" s="18">
        <f t="shared" si="24"/>
        <v>43598.208333333328</v>
      </c>
      <c r="U162" s="7" t="b">
        <v>0</v>
      </c>
      <c r="V162" s="7" t="b">
        <v>0</v>
      </c>
      <c r="W162" s="7" t="s">
        <v>64</v>
      </c>
      <c r="X162" s="7" t="str" cm="1">
        <f t="array" ref="X162:Y162">_xlfn.TEXTSPLIT($W162,"/")</f>
        <v>technology</v>
      </c>
      <c r="Y162" s="7" t="str">
        <v>wearables</v>
      </c>
    </row>
    <row r="163" spans="1:25" ht="36" x14ac:dyDescent="0.3">
      <c r="A163" s="7">
        <v>161</v>
      </c>
      <c r="B163" s="7" t="s">
        <v>373</v>
      </c>
      <c r="C163" s="15" t="s">
        <v>374</v>
      </c>
      <c r="D163" s="5">
        <v>5500</v>
      </c>
      <c r="E163" s="5">
        <v>4300</v>
      </c>
      <c r="G163" s="6">
        <f t="shared" si="17"/>
        <v>0.78181818181818186</v>
      </c>
      <c r="H163" s="7" t="s">
        <v>13</v>
      </c>
      <c r="I163" s="10">
        <v>75</v>
      </c>
      <c r="J163" s="10">
        <f t="shared" si="18"/>
        <v>57.333333333333336</v>
      </c>
      <c r="K163" s="7" t="s">
        <v>20</v>
      </c>
      <c r="L163" s="7" t="s">
        <v>21</v>
      </c>
      <c r="M163" s="7">
        <v>1442984400</v>
      </c>
      <c r="N163" s="7">
        <v>1443502800</v>
      </c>
      <c r="O163" s="16">
        <f t="shared" si="19"/>
        <v>42270.208333333328</v>
      </c>
      <c r="P163" s="23" t="str">
        <f t="shared" si="20"/>
        <v>Sep</v>
      </c>
      <c r="Q163" s="18">
        <f t="shared" si="21"/>
        <v>42270.208333333328</v>
      </c>
      <c r="R163" s="16">
        <f t="shared" si="22"/>
        <v>42276.208333333328</v>
      </c>
      <c r="S163" s="23" t="str">
        <f t="shared" si="23"/>
        <v>Sep</v>
      </c>
      <c r="T163" s="18">
        <f t="shared" si="24"/>
        <v>42276.208333333328</v>
      </c>
      <c r="U163" s="7" t="b">
        <v>0</v>
      </c>
      <c r="V163" s="7" t="b">
        <v>1</v>
      </c>
      <c r="W163" s="7" t="s">
        <v>27</v>
      </c>
      <c r="X163" s="7" t="str" cm="1">
        <f t="array" ref="X163:Y163">_xlfn.TEXTSPLIT($W163,"/")</f>
        <v>technology</v>
      </c>
      <c r="Y163" s="7" t="str">
        <v>web</v>
      </c>
    </row>
    <row r="164" spans="1:25" ht="36" x14ac:dyDescent="0.3">
      <c r="A164" s="7">
        <v>162</v>
      </c>
      <c r="B164" s="7" t="s">
        <v>375</v>
      </c>
      <c r="C164" s="15" t="s">
        <v>376</v>
      </c>
      <c r="D164" s="5">
        <v>6100</v>
      </c>
      <c r="E164" s="5">
        <v>9134</v>
      </c>
      <c r="G164" s="6">
        <f t="shared" si="17"/>
        <v>1.4973770491803278</v>
      </c>
      <c r="H164" s="7" t="s">
        <v>19</v>
      </c>
      <c r="I164" s="10">
        <v>157</v>
      </c>
      <c r="J164" s="10">
        <f t="shared" si="18"/>
        <v>58.178343949044589</v>
      </c>
      <c r="K164" s="7" t="s">
        <v>97</v>
      </c>
      <c r="L164" s="7" t="s">
        <v>98</v>
      </c>
      <c r="M164" s="7">
        <v>1544248800</v>
      </c>
      <c r="N164" s="7">
        <v>1546840800</v>
      </c>
      <c r="O164" s="16">
        <f t="shared" si="19"/>
        <v>43442.25</v>
      </c>
      <c r="P164" s="23" t="str">
        <f t="shared" si="20"/>
        <v>Dec</v>
      </c>
      <c r="Q164" s="18">
        <f t="shared" si="21"/>
        <v>43442.25</v>
      </c>
      <c r="R164" s="16">
        <f t="shared" si="22"/>
        <v>43472.25</v>
      </c>
      <c r="S164" s="23" t="str">
        <f t="shared" si="23"/>
        <v>Jan</v>
      </c>
      <c r="T164" s="18">
        <f t="shared" si="24"/>
        <v>43472.25</v>
      </c>
      <c r="U164" s="7" t="b">
        <v>0</v>
      </c>
      <c r="V164" s="7" t="b">
        <v>0</v>
      </c>
      <c r="W164" s="7" t="s">
        <v>22</v>
      </c>
      <c r="X164" s="7" t="str" cm="1">
        <f t="array" ref="X164:Y164">_xlfn.TEXTSPLIT($W164,"/")</f>
        <v>music</v>
      </c>
      <c r="Y164" s="7" t="str">
        <v>rock</v>
      </c>
    </row>
    <row r="165" spans="1:25" ht="23" x14ac:dyDescent="0.3">
      <c r="A165" s="7">
        <v>163</v>
      </c>
      <c r="B165" s="7" t="s">
        <v>377</v>
      </c>
      <c r="C165" s="15" t="s">
        <v>378</v>
      </c>
      <c r="D165" s="5">
        <v>3500</v>
      </c>
      <c r="E165" s="5">
        <v>8864</v>
      </c>
      <c r="G165" s="6">
        <f t="shared" si="17"/>
        <v>2.5325714285714285</v>
      </c>
      <c r="H165" s="7" t="s">
        <v>19</v>
      </c>
      <c r="I165" s="10">
        <v>246</v>
      </c>
      <c r="J165" s="10">
        <f t="shared" si="18"/>
        <v>36.032520325203251</v>
      </c>
      <c r="K165" s="7" t="s">
        <v>20</v>
      </c>
      <c r="L165" s="7" t="s">
        <v>21</v>
      </c>
      <c r="M165" s="7">
        <v>1508475600</v>
      </c>
      <c r="N165" s="7">
        <v>1512712800</v>
      </c>
      <c r="O165" s="16">
        <f t="shared" si="19"/>
        <v>43028.208333333328</v>
      </c>
      <c r="P165" s="23" t="str">
        <f t="shared" si="20"/>
        <v>Oct</v>
      </c>
      <c r="Q165" s="18">
        <f t="shared" si="21"/>
        <v>43028.208333333328</v>
      </c>
      <c r="R165" s="16">
        <f t="shared" si="22"/>
        <v>43077.25</v>
      </c>
      <c r="S165" s="23" t="str">
        <f t="shared" si="23"/>
        <v>Dec</v>
      </c>
      <c r="T165" s="18">
        <f t="shared" si="24"/>
        <v>43077.25</v>
      </c>
      <c r="U165" s="7" t="b">
        <v>0</v>
      </c>
      <c r="V165" s="7" t="b">
        <v>1</v>
      </c>
      <c r="W165" s="7" t="s">
        <v>121</v>
      </c>
      <c r="X165" s="7" t="str" cm="1">
        <f t="array" ref="X165:Y165">_xlfn.TEXTSPLIT($W165,"/")</f>
        <v>photography</v>
      </c>
      <c r="Y165" s="7" t="str">
        <v>photography books</v>
      </c>
    </row>
    <row r="166" spans="1:25" ht="23" x14ac:dyDescent="0.3">
      <c r="A166" s="7">
        <v>164</v>
      </c>
      <c r="B166" s="7" t="s">
        <v>379</v>
      </c>
      <c r="C166" s="15" t="s">
        <v>380</v>
      </c>
      <c r="D166" s="5">
        <v>150500</v>
      </c>
      <c r="E166" s="5">
        <v>150755</v>
      </c>
      <c r="G166" s="6">
        <f t="shared" si="17"/>
        <v>1.0016943521594683</v>
      </c>
      <c r="H166" s="7" t="s">
        <v>19</v>
      </c>
      <c r="I166" s="10">
        <v>1396</v>
      </c>
      <c r="J166" s="10">
        <f t="shared" si="18"/>
        <v>107.99068767908309</v>
      </c>
      <c r="K166" s="7" t="s">
        <v>20</v>
      </c>
      <c r="L166" s="7" t="s">
        <v>21</v>
      </c>
      <c r="M166" s="7">
        <v>1507438800</v>
      </c>
      <c r="N166" s="7">
        <v>1507525200</v>
      </c>
      <c r="O166" s="16">
        <f t="shared" si="19"/>
        <v>43016.208333333328</v>
      </c>
      <c r="P166" s="23" t="str">
        <f t="shared" si="20"/>
        <v>Oct</v>
      </c>
      <c r="Q166" s="18">
        <f t="shared" si="21"/>
        <v>43016.208333333328</v>
      </c>
      <c r="R166" s="16">
        <f t="shared" si="22"/>
        <v>43017.208333333328</v>
      </c>
      <c r="S166" s="23" t="str">
        <f t="shared" si="23"/>
        <v>Oct</v>
      </c>
      <c r="T166" s="18">
        <f t="shared" si="24"/>
        <v>43017.208333333328</v>
      </c>
      <c r="U166" s="7" t="b">
        <v>0</v>
      </c>
      <c r="V166" s="7" t="b">
        <v>0</v>
      </c>
      <c r="W166" s="7" t="s">
        <v>32</v>
      </c>
      <c r="X166" s="7" t="str" cm="1">
        <f t="array" ref="X166:Y166">_xlfn.TEXTSPLIT($W166,"/")</f>
        <v>theater</v>
      </c>
      <c r="Y166" s="7" t="str">
        <v>plays</v>
      </c>
    </row>
    <row r="167" spans="1:25" ht="23" x14ac:dyDescent="0.3">
      <c r="A167" s="7">
        <v>165</v>
      </c>
      <c r="B167" s="7" t="s">
        <v>381</v>
      </c>
      <c r="C167" s="15" t="s">
        <v>382</v>
      </c>
      <c r="D167" s="5">
        <v>90400</v>
      </c>
      <c r="E167" s="5">
        <v>110279</v>
      </c>
      <c r="G167" s="6">
        <f t="shared" si="17"/>
        <v>1.2199004424778761</v>
      </c>
      <c r="H167" s="7" t="s">
        <v>19</v>
      </c>
      <c r="I167" s="10">
        <v>2506</v>
      </c>
      <c r="J167" s="10">
        <f t="shared" si="18"/>
        <v>44.005985634477256</v>
      </c>
      <c r="K167" s="7" t="s">
        <v>20</v>
      </c>
      <c r="L167" s="7" t="s">
        <v>21</v>
      </c>
      <c r="M167" s="7">
        <v>1501563600</v>
      </c>
      <c r="N167" s="7">
        <v>1504328400</v>
      </c>
      <c r="O167" s="16">
        <f t="shared" si="19"/>
        <v>42948.208333333328</v>
      </c>
      <c r="P167" s="23" t="str">
        <f t="shared" si="20"/>
        <v>Aug</v>
      </c>
      <c r="Q167" s="18">
        <f t="shared" si="21"/>
        <v>42948.208333333328</v>
      </c>
      <c r="R167" s="16">
        <f t="shared" si="22"/>
        <v>42980.208333333328</v>
      </c>
      <c r="S167" s="23" t="str">
        <f t="shared" si="23"/>
        <v>Sep</v>
      </c>
      <c r="T167" s="18">
        <f t="shared" si="24"/>
        <v>42980.208333333328</v>
      </c>
      <c r="U167" s="7" t="b">
        <v>0</v>
      </c>
      <c r="V167" s="7" t="b">
        <v>0</v>
      </c>
      <c r="W167" s="7" t="s">
        <v>27</v>
      </c>
      <c r="X167" s="7" t="str" cm="1">
        <f t="array" ref="X167:Y167">_xlfn.TEXTSPLIT($W167,"/")</f>
        <v>technology</v>
      </c>
      <c r="Y167" s="7" t="str">
        <v>web</v>
      </c>
    </row>
    <row r="168" spans="1:25" ht="23" x14ac:dyDescent="0.3">
      <c r="A168" s="7">
        <v>166</v>
      </c>
      <c r="B168" s="7" t="s">
        <v>383</v>
      </c>
      <c r="C168" s="15" t="s">
        <v>384</v>
      </c>
      <c r="D168" s="5">
        <v>9800</v>
      </c>
      <c r="E168" s="5">
        <v>13439</v>
      </c>
      <c r="G168" s="6">
        <f t="shared" si="17"/>
        <v>1.3713265306122449</v>
      </c>
      <c r="H168" s="7" t="s">
        <v>19</v>
      </c>
      <c r="I168" s="10">
        <v>244</v>
      </c>
      <c r="J168" s="10">
        <f t="shared" si="18"/>
        <v>55.077868852459019</v>
      </c>
      <c r="K168" s="7" t="s">
        <v>20</v>
      </c>
      <c r="L168" s="7" t="s">
        <v>21</v>
      </c>
      <c r="M168" s="7">
        <v>1292997600</v>
      </c>
      <c r="N168" s="7">
        <v>1293343200</v>
      </c>
      <c r="O168" s="16">
        <f t="shared" si="19"/>
        <v>40534.25</v>
      </c>
      <c r="P168" s="23" t="str">
        <f t="shared" si="20"/>
        <v>Dec</v>
      </c>
      <c r="Q168" s="18">
        <f t="shared" si="21"/>
        <v>40534.25</v>
      </c>
      <c r="R168" s="16">
        <f t="shared" si="22"/>
        <v>40538.25</v>
      </c>
      <c r="S168" s="23" t="str">
        <f t="shared" si="23"/>
        <v>Dec</v>
      </c>
      <c r="T168" s="18">
        <f t="shared" si="24"/>
        <v>40538.25</v>
      </c>
      <c r="U168" s="7" t="b">
        <v>0</v>
      </c>
      <c r="V168" s="7" t="b">
        <v>0</v>
      </c>
      <c r="W168" s="7" t="s">
        <v>121</v>
      </c>
      <c r="X168" s="7" t="str" cm="1">
        <f t="array" ref="X168:Y168">_xlfn.TEXTSPLIT($W168,"/")</f>
        <v>photography</v>
      </c>
      <c r="Y168" s="7" t="str">
        <v>photography books</v>
      </c>
    </row>
    <row r="169" spans="1:25" ht="23" x14ac:dyDescent="0.3">
      <c r="A169" s="7">
        <v>167</v>
      </c>
      <c r="B169" s="7" t="s">
        <v>385</v>
      </c>
      <c r="C169" s="15" t="s">
        <v>386</v>
      </c>
      <c r="D169" s="5">
        <v>2600</v>
      </c>
      <c r="E169" s="5">
        <v>10804</v>
      </c>
      <c r="G169" s="6">
        <f t="shared" si="17"/>
        <v>4.155384615384615</v>
      </c>
      <c r="H169" s="7" t="s">
        <v>19</v>
      </c>
      <c r="I169" s="10">
        <v>146</v>
      </c>
      <c r="J169" s="10">
        <f t="shared" si="18"/>
        <v>74</v>
      </c>
      <c r="K169" s="7" t="s">
        <v>25</v>
      </c>
      <c r="L169" s="7" t="s">
        <v>26</v>
      </c>
      <c r="M169" s="7">
        <v>1370840400</v>
      </c>
      <c r="N169" s="7">
        <v>1371704400</v>
      </c>
      <c r="O169" s="16">
        <f t="shared" si="19"/>
        <v>41435.208333333336</v>
      </c>
      <c r="P169" s="23" t="str">
        <f t="shared" si="20"/>
        <v>Jun</v>
      </c>
      <c r="Q169" s="18">
        <f t="shared" si="21"/>
        <v>41435.208333333336</v>
      </c>
      <c r="R169" s="16">
        <f t="shared" si="22"/>
        <v>41445.208333333336</v>
      </c>
      <c r="S169" s="23" t="str">
        <f t="shared" si="23"/>
        <v>Jun</v>
      </c>
      <c r="T169" s="18">
        <f t="shared" si="24"/>
        <v>41445.208333333336</v>
      </c>
      <c r="U169" s="7" t="b">
        <v>0</v>
      </c>
      <c r="V169" s="7" t="b">
        <v>0</v>
      </c>
      <c r="W169" s="7" t="s">
        <v>32</v>
      </c>
      <c r="X169" s="7" t="str" cm="1">
        <f t="array" ref="X169:Y169">_xlfn.TEXTSPLIT($W169,"/")</f>
        <v>theater</v>
      </c>
      <c r="Y169" s="7" t="str">
        <v>plays</v>
      </c>
    </row>
    <row r="170" spans="1:25" ht="23" x14ac:dyDescent="0.3">
      <c r="A170" s="7">
        <v>168</v>
      </c>
      <c r="B170" s="7" t="s">
        <v>387</v>
      </c>
      <c r="C170" s="15" t="s">
        <v>388</v>
      </c>
      <c r="D170" s="5">
        <v>128100</v>
      </c>
      <c r="E170" s="5">
        <v>40107</v>
      </c>
      <c r="G170" s="6">
        <f t="shared" si="17"/>
        <v>0.3130913348946136</v>
      </c>
      <c r="H170" s="7" t="s">
        <v>13</v>
      </c>
      <c r="I170" s="10">
        <v>955</v>
      </c>
      <c r="J170" s="10">
        <f t="shared" si="18"/>
        <v>41.996858638743454</v>
      </c>
      <c r="K170" s="7" t="s">
        <v>35</v>
      </c>
      <c r="L170" s="7" t="s">
        <v>36</v>
      </c>
      <c r="M170" s="7">
        <v>1550815200</v>
      </c>
      <c r="N170" s="7">
        <v>1552798800</v>
      </c>
      <c r="O170" s="16">
        <f t="shared" si="19"/>
        <v>43518.25</v>
      </c>
      <c r="P170" s="23" t="str">
        <f t="shared" si="20"/>
        <v>Feb</v>
      </c>
      <c r="Q170" s="18">
        <f t="shared" si="21"/>
        <v>43518.25</v>
      </c>
      <c r="R170" s="16">
        <f t="shared" si="22"/>
        <v>43541.208333333328</v>
      </c>
      <c r="S170" s="23" t="str">
        <f t="shared" si="23"/>
        <v>Mar</v>
      </c>
      <c r="T170" s="18">
        <f t="shared" si="24"/>
        <v>43541.208333333328</v>
      </c>
      <c r="U170" s="7" t="b">
        <v>0</v>
      </c>
      <c r="V170" s="7" t="b">
        <v>1</v>
      </c>
      <c r="W170" s="7" t="s">
        <v>59</v>
      </c>
      <c r="X170" s="7" t="str" cm="1">
        <f t="array" ref="X170:Y170">_xlfn.TEXTSPLIT($W170,"/")</f>
        <v>music</v>
      </c>
      <c r="Y170" s="7" t="str">
        <v>indie rock</v>
      </c>
    </row>
    <row r="171" spans="1:25" ht="23" x14ac:dyDescent="0.3">
      <c r="A171" s="7">
        <v>169</v>
      </c>
      <c r="B171" s="7" t="s">
        <v>389</v>
      </c>
      <c r="C171" s="15" t="s">
        <v>390</v>
      </c>
      <c r="D171" s="5">
        <v>23300</v>
      </c>
      <c r="E171" s="5">
        <v>98811</v>
      </c>
      <c r="G171" s="6">
        <f t="shared" si="17"/>
        <v>4.240815450643777</v>
      </c>
      <c r="H171" s="7" t="s">
        <v>19</v>
      </c>
      <c r="I171" s="10">
        <v>1267</v>
      </c>
      <c r="J171" s="10">
        <f t="shared" si="18"/>
        <v>77.988161010260455</v>
      </c>
      <c r="K171" s="7" t="s">
        <v>20</v>
      </c>
      <c r="L171" s="7" t="s">
        <v>21</v>
      </c>
      <c r="M171" s="7">
        <v>1339909200</v>
      </c>
      <c r="N171" s="7">
        <v>1342328400</v>
      </c>
      <c r="O171" s="16">
        <f t="shared" si="19"/>
        <v>41077.208333333336</v>
      </c>
      <c r="P171" s="23" t="str">
        <f t="shared" si="20"/>
        <v>Jun</v>
      </c>
      <c r="Q171" s="18">
        <f t="shared" si="21"/>
        <v>41077.208333333336</v>
      </c>
      <c r="R171" s="16">
        <f t="shared" si="22"/>
        <v>41105.208333333336</v>
      </c>
      <c r="S171" s="23" t="str">
        <f t="shared" si="23"/>
        <v>Jul</v>
      </c>
      <c r="T171" s="18">
        <f t="shared" si="24"/>
        <v>41105.208333333336</v>
      </c>
      <c r="U171" s="7" t="b">
        <v>0</v>
      </c>
      <c r="V171" s="7" t="b">
        <v>1</v>
      </c>
      <c r="W171" s="7" t="s">
        <v>99</v>
      </c>
      <c r="X171" s="7" t="str" cm="1">
        <f t="array" ref="X171:Y171">_xlfn.TEXTSPLIT($W171,"/")</f>
        <v>film &amp; video</v>
      </c>
      <c r="Y171" s="7" t="str">
        <v>shorts</v>
      </c>
    </row>
    <row r="172" spans="1:25" ht="23" x14ac:dyDescent="0.3">
      <c r="A172" s="7">
        <v>170</v>
      </c>
      <c r="B172" s="7" t="s">
        <v>391</v>
      </c>
      <c r="C172" s="15" t="s">
        <v>392</v>
      </c>
      <c r="D172" s="5">
        <v>188100</v>
      </c>
      <c r="E172" s="5">
        <v>5528</v>
      </c>
      <c r="G172" s="6">
        <f t="shared" si="17"/>
        <v>2.9388623072833599E-2</v>
      </c>
      <c r="H172" s="7" t="s">
        <v>13</v>
      </c>
      <c r="I172" s="10">
        <v>67</v>
      </c>
      <c r="J172" s="10">
        <f t="shared" si="18"/>
        <v>82.507462686567166</v>
      </c>
      <c r="K172" s="7" t="s">
        <v>20</v>
      </c>
      <c r="L172" s="7" t="s">
        <v>21</v>
      </c>
      <c r="M172" s="7">
        <v>1501736400</v>
      </c>
      <c r="N172" s="7">
        <v>1502341200</v>
      </c>
      <c r="O172" s="16">
        <f t="shared" si="19"/>
        <v>42950.208333333328</v>
      </c>
      <c r="P172" s="23" t="str">
        <f t="shared" si="20"/>
        <v>Aug</v>
      </c>
      <c r="Q172" s="18">
        <f t="shared" si="21"/>
        <v>42950.208333333328</v>
      </c>
      <c r="R172" s="16">
        <f t="shared" si="22"/>
        <v>42957.208333333328</v>
      </c>
      <c r="S172" s="23" t="str">
        <f t="shared" si="23"/>
        <v>Aug</v>
      </c>
      <c r="T172" s="18">
        <f t="shared" si="24"/>
        <v>42957.208333333328</v>
      </c>
      <c r="U172" s="7" t="b">
        <v>0</v>
      </c>
      <c r="V172" s="7" t="b">
        <v>0</v>
      </c>
      <c r="W172" s="7" t="s">
        <v>59</v>
      </c>
      <c r="X172" s="7" t="str" cm="1">
        <f t="array" ref="X172:Y172">_xlfn.TEXTSPLIT($W172,"/")</f>
        <v>music</v>
      </c>
      <c r="Y172" s="7" t="str">
        <v>indie rock</v>
      </c>
    </row>
    <row r="173" spans="1:25" ht="36" x14ac:dyDescent="0.3">
      <c r="A173" s="7">
        <v>171</v>
      </c>
      <c r="B173" s="7" t="s">
        <v>393</v>
      </c>
      <c r="C173" s="15" t="s">
        <v>394</v>
      </c>
      <c r="D173" s="5">
        <v>4900</v>
      </c>
      <c r="E173" s="5">
        <v>521</v>
      </c>
      <c r="G173" s="6">
        <f t="shared" si="17"/>
        <v>0.1063265306122449</v>
      </c>
      <c r="H173" s="7" t="s">
        <v>13</v>
      </c>
      <c r="I173" s="10">
        <v>5</v>
      </c>
      <c r="J173" s="10">
        <f t="shared" si="18"/>
        <v>104.2</v>
      </c>
      <c r="K173" s="7" t="s">
        <v>20</v>
      </c>
      <c r="L173" s="7" t="s">
        <v>21</v>
      </c>
      <c r="M173" s="7">
        <v>1395291600</v>
      </c>
      <c r="N173" s="7">
        <v>1397192400</v>
      </c>
      <c r="O173" s="16">
        <f t="shared" si="19"/>
        <v>41718.208333333336</v>
      </c>
      <c r="P173" s="23" t="str">
        <f t="shared" si="20"/>
        <v>Mar</v>
      </c>
      <c r="Q173" s="18">
        <f t="shared" si="21"/>
        <v>41718.208333333336</v>
      </c>
      <c r="R173" s="16">
        <f t="shared" si="22"/>
        <v>41740.208333333336</v>
      </c>
      <c r="S173" s="23" t="str">
        <f t="shared" si="23"/>
        <v>Apr</v>
      </c>
      <c r="T173" s="18">
        <f t="shared" si="24"/>
        <v>41740.208333333336</v>
      </c>
      <c r="U173" s="7" t="b">
        <v>0</v>
      </c>
      <c r="V173" s="7" t="b">
        <v>0</v>
      </c>
      <c r="W173" s="7" t="s">
        <v>205</v>
      </c>
      <c r="X173" s="7" t="str" cm="1">
        <f t="array" ref="X173:Y173">_xlfn.TEXTSPLIT($W173,"/")</f>
        <v>publishing</v>
      </c>
      <c r="Y173" s="7" t="str">
        <v>translations</v>
      </c>
    </row>
    <row r="174" spans="1:25" ht="23" x14ac:dyDescent="0.3">
      <c r="A174" s="7">
        <v>172</v>
      </c>
      <c r="B174" s="7" t="s">
        <v>395</v>
      </c>
      <c r="C174" s="15" t="s">
        <v>396</v>
      </c>
      <c r="D174" s="5">
        <v>800</v>
      </c>
      <c r="E174" s="5">
        <v>663</v>
      </c>
      <c r="G174" s="6">
        <f t="shared" si="17"/>
        <v>0.82874999999999999</v>
      </c>
      <c r="H174" s="7" t="s">
        <v>13</v>
      </c>
      <c r="I174" s="10">
        <v>26</v>
      </c>
      <c r="J174" s="10">
        <f t="shared" si="18"/>
        <v>25.5</v>
      </c>
      <c r="K174" s="7" t="s">
        <v>20</v>
      </c>
      <c r="L174" s="7" t="s">
        <v>21</v>
      </c>
      <c r="M174" s="7">
        <v>1405746000</v>
      </c>
      <c r="N174" s="7">
        <v>1407042000</v>
      </c>
      <c r="O174" s="16">
        <f t="shared" si="19"/>
        <v>41839.208333333336</v>
      </c>
      <c r="P174" s="23" t="str">
        <f t="shared" si="20"/>
        <v>Jul</v>
      </c>
      <c r="Q174" s="18">
        <f t="shared" si="21"/>
        <v>41839.208333333336</v>
      </c>
      <c r="R174" s="16">
        <f t="shared" si="22"/>
        <v>41854.208333333336</v>
      </c>
      <c r="S174" s="23" t="str">
        <f t="shared" si="23"/>
        <v>Aug</v>
      </c>
      <c r="T174" s="18">
        <f t="shared" si="24"/>
        <v>41854.208333333336</v>
      </c>
      <c r="U174" s="7" t="b">
        <v>0</v>
      </c>
      <c r="V174" s="7" t="b">
        <v>1</v>
      </c>
      <c r="W174" s="7" t="s">
        <v>41</v>
      </c>
      <c r="X174" s="7" t="str" cm="1">
        <f t="array" ref="X174:Y174">_xlfn.TEXTSPLIT($W174,"/")</f>
        <v>film &amp; video</v>
      </c>
      <c r="Y174" s="7" t="str">
        <v>documentary</v>
      </c>
    </row>
    <row r="175" spans="1:25" ht="36" x14ac:dyDescent="0.3">
      <c r="A175" s="7">
        <v>173</v>
      </c>
      <c r="B175" s="7" t="s">
        <v>397</v>
      </c>
      <c r="C175" s="15" t="s">
        <v>398</v>
      </c>
      <c r="D175" s="5">
        <v>96700</v>
      </c>
      <c r="E175" s="5">
        <v>157635</v>
      </c>
      <c r="G175" s="6">
        <f t="shared" si="17"/>
        <v>1.6301447776628748</v>
      </c>
      <c r="H175" s="7" t="s">
        <v>19</v>
      </c>
      <c r="I175" s="10">
        <v>1561</v>
      </c>
      <c r="J175" s="10">
        <f t="shared" si="18"/>
        <v>100.98334401024984</v>
      </c>
      <c r="K175" s="7" t="s">
        <v>20</v>
      </c>
      <c r="L175" s="7" t="s">
        <v>21</v>
      </c>
      <c r="M175" s="7">
        <v>1368853200</v>
      </c>
      <c r="N175" s="7">
        <v>1369371600</v>
      </c>
      <c r="O175" s="16">
        <f t="shared" si="19"/>
        <v>41412.208333333336</v>
      </c>
      <c r="P175" s="23" t="str">
        <f t="shared" si="20"/>
        <v>May</v>
      </c>
      <c r="Q175" s="18">
        <f t="shared" si="21"/>
        <v>41412.208333333336</v>
      </c>
      <c r="R175" s="16">
        <f t="shared" si="22"/>
        <v>41418.208333333336</v>
      </c>
      <c r="S175" s="23" t="str">
        <f t="shared" si="23"/>
        <v>May</v>
      </c>
      <c r="T175" s="18">
        <f t="shared" si="24"/>
        <v>41418.208333333336</v>
      </c>
      <c r="U175" s="7" t="b">
        <v>0</v>
      </c>
      <c r="V175" s="7" t="b">
        <v>0</v>
      </c>
      <c r="W175" s="7" t="s">
        <v>32</v>
      </c>
      <c r="X175" s="7" t="str" cm="1">
        <f t="array" ref="X175:Y175">_xlfn.TEXTSPLIT($W175,"/")</f>
        <v>theater</v>
      </c>
      <c r="Y175" s="7" t="str">
        <v>plays</v>
      </c>
    </row>
    <row r="176" spans="1:25" ht="23" x14ac:dyDescent="0.3">
      <c r="A176" s="7">
        <v>174</v>
      </c>
      <c r="B176" s="7" t="s">
        <v>399</v>
      </c>
      <c r="C176" s="15" t="s">
        <v>400</v>
      </c>
      <c r="D176" s="5">
        <v>600</v>
      </c>
      <c r="E176" s="5">
        <v>5368</v>
      </c>
      <c r="G176" s="6">
        <f t="shared" si="17"/>
        <v>8.9466666666666672</v>
      </c>
      <c r="H176" s="7" t="s">
        <v>19</v>
      </c>
      <c r="I176" s="10">
        <v>48</v>
      </c>
      <c r="J176" s="10">
        <f t="shared" si="18"/>
        <v>111.83333333333333</v>
      </c>
      <c r="K176" s="7" t="s">
        <v>20</v>
      </c>
      <c r="L176" s="7" t="s">
        <v>21</v>
      </c>
      <c r="M176" s="7">
        <v>1444021200</v>
      </c>
      <c r="N176" s="7">
        <v>1444107600</v>
      </c>
      <c r="O176" s="16">
        <f t="shared" si="19"/>
        <v>42282.208333333328</v>
      </c>
      <c r="P176" s="23" t="str">
        <f t="shared" si="20"/>
        <v>Oct</v>
      </c>
      <c r="Q176" s="18">
        <f t="shared" si="21"/>
        <v>42282.208333333328</v>
      </c>
      <c r="R176" s="16">
        <f t="shared" si="22"/>
        <v>42283.208333333328</v>
      </c>
      <c r="S176" s="23" t="str">
        <f t="shared" si="23"/>
        <v>Oct</v>
      </c>
      <c r="T176" s="18">
        <f t="shared" si="24"/>
        <v>42283.208333333328</v>
      </c>
      <c r="U176" s="7" t="b">
        <v>0</v>
      </c>
      <c r="V176" s="7" t="b">
        <v>1</v>
      </c>
      <c r="W176" s="7" t="s">
        <v>64</v>
      </c>
      <c r="X176" s="7" t="str" cm="1">
        <f t="array" ref="X176:Y176">_xlfn.TEXTSPLIT($W176,"/")</f>
        <v>technology</v>
      </c>
      <c r="Y176" s="7" t="str">
        <v>wearables</v>
      </c>
    </row>
    <row r="177" spans="1:25" ht="23" x14ac:dyDescent="0.3">
      <c r="A177" s="7">
        <v>175</v>
      </c>
      <c r="B177" s="7" t="s">
        <v>401</v>
      </c>
      <c r="C177" s="15" t="s">
        <v>402</v>
      </c>
      <c r="D177" s="5">
        <v>181200</v>
      </c>
      <c r="E177" s="5">
        <v>47459</v>
      </c>
      <c r="G177" s="6">
        <f t="shared" si="17"/>
        <v>0.26191501103752757</v>
      </c>
      <c r="H177" s="7" t="s">
        <v>13</v>
      </c>
      <c r="I177" s="10">
        <v>1130</v>
      </c>
      <c r="J177" s="10">
        <f t="shared" si="18"/>
        <v>41.999115044247787</v>
      </c>
      <c r="K177" s="7" t="s">
        <v>20</v>
      </c>
      <c r="L177" s="7" t="s">
        <v>21</v>
      </c>
      <c r="M177" s="7">
        <v>1472619600</v>
      </c>
      <c r="N177" s="7">
        <v>1474261200</v>
      </c>
      <c r="O177" s="16">
        <f t="shared" si="19"/>
        <v>42613.208333333328</v>
      </c>
      <c r="P177" s="23" t="str">
        <f t="shared" si="20"/>
        <v>Aug</v>
      </c>
      <c r="Q177" s="18">
        <f t="shared" si="21"/>
        <v>42613.208333333328</v>
      </c>
      <c r="R177" s="16">
        <f t="shared" si="22"/>
        <v>42632.208333333328</v>
      </c>
      <c r="S177" s="23" t="str">
        <f t="shared" si="23"/>
        <v>Sep</v>
      </c>
      <c r="T177" s="18">
        <f t="shared" si="24"/>
        <v>42632.208333333328</v>
      </c>
      <c r="U177" s="7" t="b">
        <v>0</v>
      </c>
      <c r="V177" s="7" t="b">
        <v>0</v>
      </c>
      <c r="W177" s="7" t="s">
        <v>32</v>
      </c>
      <c r="X177" s="7" t="str" cm="1">
        <f t="array" ref="X177:Y177">_xlfn.TEXTSPLIT($W177,"/")</f>
        <v>theater</v>
      </c>
      <c r="Y177" s="7" t="str">
        <v>plays</v>
      </c>
    </row>
    <row r="178" spans="1:25" ht="36" x14ac:dyDescent="0.3">
      <c r="A178" s="7">
        <v>176</v>
      </c>
      <c r="B178" s="7" t="s">
        <v>403</v>
      </c>
      <c r="C178" s="15" t="s">
        <v>404</v>
      </c>
      <c r="D178" s="5">
        <v>115000</v>
      </c>
      <c r="E178" s="5">
        <v>86060</v>
      </c>
      <c r="G178" s="6">
        <f t="shared" si="17"/>
        <v>0.74834782608695649</v>
      </c>
      <c r="H178" s="7" t="s">
        <v>13</v>
      </c>
      <c r="I178" s="10">
        <v>782</v>
      </c>
      <c r="J178" s="10">
        <f t="shared" si="18"/>
        <v>110.05115089514067</v>
      </c>
      <c r="K178" s="7" t="s">
        <v>20</v>
      </c>
      <c r="L178" s="7" t="s">
        <v>21</v>
      </c>
      <c r="M178" s="7">
        <v>1472878800</v>
      </c>
      <c r="N178" s="7">
        <v>1473656400</v>
      </c>
      <c r="O178" s="16">
        <f t="shared" si="19"/>
        <v>42616.208333333328</v>
      </c>
      <c r="P178" s="23" t="str">
        <f t="shared" si="20"/>
        <v>Sep</v>
      </c>
      <c r="Q178" s="18">
        <f t="shared" si="21"/>
        <v>42616.208333333328</v>
      </c>
      <c r="R178" s="16">
        <f t="shared" si="22"/>
        <v>42625.208333333328</v>
      </c>
      <c r="S178" s="23" t="str">
        <f t="shared" si="23"/>
        <v>Sep</v>
      </c>
      <c r="T178" s="18">
        <f t="shared" si="24"/>
        <v>42625.208333333328</v>
      </c>
      <c r="U178" s="7" t="b">
        <v>0</v>
      </c>
      <c r="V178" s="7" t="b">
        <v>0</v>
      </c>
      <c r="W178" s="7" t="s">
        <v>32</v>
      </c>
      <c r="X178" s="7" t="str" cm="1">
        <f t="array" ref="X178:Y178">_xlfn.TEXTSPLIT($W178,"/")</f>
        <v>theater</v>
      </c>
      <c r="Y178" s="7" t="str">
        <v>plays</v>
      </c>
    </row>
    <row r="179" spans="1:25" ht="23" x14ac:dyDescent="0.3">
      <c r="A179" s="7">
        <v>177</v>
      </c>
      <c r="B179" s="7" t="s">
        <v>405</v>
      </c>
      <c r="C179" s="15" t="s">
        <v>406</v>
      </c>
      <c r="D179" s="5">
        <v>38800</v>
      </c>
      <c r="E179" s="5">
        <v>161593</v>
      </c>
      <c r="G179" s="6">
        <f t="shared" si="17"/>
        <v>4.1647680412371137</v>
      </c>
      <c r="H179" s="7" t="s">
        <v>19</v>
      </c>
      <c r="I179" s="10">
        <v>2739</v>
      </c>
      <c r="J179" s="10">
        <f t="shared" si="18"/>
        <v>58.997079225994888</v>
      </c>
      <c r="K179" s="7" t="s">
        <v>20</v>
      </c>
      <c r="L179" s="7" t="s">
        <v>21</v>
      </c>
      <c r="M179" s="7">
        <v>1289800800</v>
      </c>
      <c r="N179" s="7">
        <v>1291960800</v>
      </c>
      <c r="O179" s="16">
        <f t="shared" si="19"/>
        <v>40497.25</v>
      </c>
      <c r="P179" s="23" t="str">
        <f t="shared" si="20"/>
        <v>Nov</v>
      </c>
      <c r="Q179" s="18">
        <f t="shared" si="21"/>
        <v>40497.25</v>
      </c>
      <c r="R179" s="16">
        <f t="shared" si="22"/>
        <v>40522.25</v>
      </c>
      <c r="S179" s="23" t="str">
        <f t="shared" si="23"/>
        <v>Dec</v>
      </c>
      <c r="T179" s="18">
        <f t="shared" si="24"/>
        <v>40522.25</v>
      </c>
      <c r="U179" s="7" t="b">
        <v>0</v>
      </c>
      <c r="V179" s="7" t="b">
        <v>0</v>
      </c>
      <c r="W179" s="7" t="s">
        <v>32</v>
      </c>
      <c r="X179" s="7" t="str" cm="1">
        <f t="array" ref="X179:Y179">_xlfn.TEXTSPLIT($W179,"/")</f>
        <v>theater</v>
      </c>
      <c r="Y179" s="7" t="str">
        <v>plays</v>
      </c>
    </row>
    <row r="180" spans="1:25" ht="23" x14ac:dyDescent="0.3">
      <c r="A180" s="7">
        <v>178</v>
      </c>
      <c r="B180" s="7" t="s">
        <v>407</v>
      </c>
      <c r="C180" s="15" t="s">
        <v>408</v>
      </c>
      <c r="D180" s="5">
        <v>7200</v>
      </c>
      <c r="E180" s="5">
        <v>6927</v>
      </c>
      <c r="G180" s="6">
        <f t="shared" si="17"/>
        <v>0.96208333333333329</v>
      </c>
      <c r="H180" s="7" t="s">
        <v>13</v>
      </c>
      <c r="I180" s="10">
        <v>210</v>
      </c>
      <c r="J180" s="10">
        <f t="shared" si="18"/>
        <v>32.985714285714288</v>
      </c>
      <c r="K180" s="7" t="s">
        <v>20</v>
      </c>
      <c r="L180" s="7" t="s">
        <v>21</v>
      </c>
      <c r="M180" s="7">
        <v>1505970000</v>
      </c>
      <c r="N180" s="7">
        <v>1506747600</v>
      </c>
      <c r="O180" s="16">
        <f t="shared" si="19"/>
        <v>42999.208333333328</v>
      </c>
      <c r="P180" s="23" t="str">
        <f t="shared" si="20"/>
        <v>Sep</v>
      </c>
      <c r="Q180" s="18">
        <f t="shared" si="21"/>
        <v>42999.208333333328</v>
      </c>
      <c r="R180" s="16">
        <f t="shared" si="22"/>
        <v>43008.208333333328</v>
      </c>
      <c r="S180" s="23" t="str">
        <f t="shared" si="23"/>
        <v>Sep</v>
      </c>
      <c r="T180" s="18">
        <f t="shared" si="24"/>
        <v>43008.208333333328</v>
      </c>
      <c r="U180" s="7" t="b">
        <v>0</v>
      </c>
      <c r="V180" s="7" t="b">
        <v>0</v>
      </c>
      <c r="W180" s="7" t="s">
        <v>16</v>
      </c>
      <c r="X180" s="7" t="str" cm="1">
        <f t="array" ref="X180:Y180">_xlfn.TEXTSPLIT($W180,"/")</f>
        <v>food</v>
      </c>
      <c r="Y180" s="7" t="str">
        <v>food trucks</v>
      </c>
    </row>
    <row r="181" spans="1:25" ht="36" x14ac:dyDescent="0.3">
      <c r="A181" s="7">
        <v>179</v>
      </c>
      <c r="B181" s="7" t="s">
        <v>409</v>
      </c>
      <c r="C181" s="15" t="s">
        <v>410</v>
      </c>
      <c r="D181" s="5">
        <v>44500</v>
      </c>
      <c r="E181" s="5">
        <v>159185</v>
      </c>
      <c r="G181" s="6">
        <f t="shared" si="17"/>
        <v>3.5771910112359548</v>
      </c>
      <c r="H181" s="7" t="s">
        <v>19</v>
      </c>
      <c r="I181" s="10">
        <v>3537</v>
      </c>
      <c r="J181" s="10">
        <f t="shared" si="18"/>
        <v>45.005654509471306</v>
      </c>
      <c r="K181" s="7" t="s">
        <v>14</v>
      </c>
      <c r="L181" s="7" t="s">
        <v>15</v>
      </c>
      <c r="M181" s="7">
        <v>1363496400</v>
      </c>
      <c r="N181" s="7">
        <v>1363582800</v>
      </c>
      <c r="O181" s="16">
        <f t="shared" si="19"/>
        <v>41350.208333333336</v>
      </c>
      <c r="P181" s="23" t="str">
        <f t="shared" si="20"/>
        <v>Mar</v>
      </c>
      <c r="Q181" s="18">
        <f t="shared" si="21"/>
        <v>41350.208333333336</v>
      </c>
      <c r="R181" s="16">
        <f t="shared" si="22"/>
        <v>41351.208333333336</v>
      </c>
      <c r="S181" s="23" t="str">
        <f t="shared" si="23"/>
        <v>Mar</v>
      </c>
      <c r="T181" s="18">
        <f t="shared" si="24"/>
        <v>41351.208333333336</v>
      </c>
      <c r="U181" s="7" t="b">
        <v>0</v>
      </c>
      <c r="V181" s="7" t="b">
        <v>1</v>
      </c>
      <c r="W181" s="7" t="s">
        <v>32</v>
      </c>
      <c r="X181" s="7" t="str" cm="1">
        <f t="array" ref="X181:Y181">_xlfn.TEXTSPLIT($W181,"/")</f>
        <v>theater</v>
      </c>
      <c r="Y181" s="7" t="str">
        <v>plays</v>
      </c>
    </row>
    <row r="182" spans="1:25" ht="23" x14ac:dyDescent="0.3">
      <c r="A182" s="7">
        <v>180</v>
      </c>
      <c r="B182" s="7" t="s">
        <v>411</v>
      </c>
      <c r="C182" s="15" t="s">
        <v>412</v>
      </c>
      <c r="D182" s="5">
        <v>56000</v>
      </c>
      <c r="E182" s="5">
        <v>172736</v>
      </c>
      <c r="G182" s="6">
        <f t="shared" si="17"/>
        <v>3.0845714285714285</v>
      </c>
      <c r="H182" s="7" t="s">
        <v>19</v>
      </c>
      <c r="I182" s="10">
        <v>2107</v>
      </c>
      <c r="J182" s="10">
        <f t="shared" si="18"/>
        <v>81.98196487897485</v>
      </c>
      <c r="K182" s="7" t="s">
        <v>25</v>
      </c>
      <c r="L182" s="7" t="s">
        <v>26</v>
      </c>
      <c r="M182" s="7">
        <v>1269234000</v>
      </c>
      <c r="N182" s="7">
        <v>1269666000</v>
      </c>
      <c r="O182" s="16">
        <f t="shared" si="19"/>
        <v>40259.208333333336</v>
      </c>
      <c r="P182" s="23" t="str">
        <f t="shared" si="20"/>
        <v>Mar</v>
      </c>
      <c r="Q182" s="18">
        <f t="shared" si="21"/>
        <v>40259.208333333336</v>
      </c>
      <c r="R182" s="16">
        <f t="shared" si="22"/>
        <v>40264.208333333336</v>
      </c>
      <c r="S182" s="23" t="str">
        <f t="shared" si="23"/>
        <v>Mar</v>
      </c>
      <c r="T182" s="18">
        <f t="shared" si="24"/>
        <v>40264.208333333336</v>
      </c>
      <c r="U182" s="7" t="b">
        <v>0</v>
      </c>
      <c r="V182" s="7" t="b">
        <v>0</v>
      </c>
      <c r="W182" s="7" t="s">
        <v>64</v>
      </c>
      <c r="X182" s="7" t="str" cm="1">
        <f t="array" ref="X182:Y182">_xlfn.TEXTSPLIT($W182,"/")</f>
        <v>technology</v>
      </c>
      <c r="Y182" s="7" t="str">
        <v>wearables</v>
      </c>
    </row>
    <row r="183" spans="1:25" ht="23" x14ac:dyDescent="0.3">
      <c r="A183" s="7">
        <v>181</v>
      </c>
      <c r="B183" s="7" t="s">
        <v>413</v>
      </c>
      <c r="C183" s="15" t="s">
        <v>414</v>
      </c>
      <c r="D183" s="5">
        <v>8600</v>
      </c>
      <c r="E183" s="5">
        <v>5315</v>
      </c>
      <c r="G183" s="6">
        <f t="shared" si="17"/>
        <v>0.61802325581395345</v>
      </c>
      <c r="H183" s="7" t="s">
        <v>13</v>
      </c>
      <c r="I183" s="10">
        <v>136</v>
      </c>
      <c r="J183" s="10">
        <f t="shared" si="18"/>
        <v>39.080882352941174</v>
      </c>
      <c r="K183" s="7" t="s">
        <v>20</v>
      </c>
      <c r="L183" s="7" t="s">
        <v>21</v>
      </c>
      <c r="M183" s="7">
        <v>1507093200</v>
      </c>
      <c r="N183" s="7">
        <v>1508648400</v>
      </c>
      <c r="O183" s="16">
        <f t="shared" si="19"/>
        <v>43012.208333333328</v>
      </c>
      <c r="P183" s="23" t="str">
        <f t="shared" si="20"/>
        <v>Oct</v>
      </c>
      <c r="Q183" s="18">
        <f t="shared" si="21"/>
        <v>43012.208333333328</v>
      </c>
      <c r="R183" s="16">
        <f t="shared" si="22"/>
        <v>43030.208333333328</v>
      </c>
      <c r="S183" s="23" t="str">
        <f t="shared" si="23"/>
        <v>Oct</v>
      </c>
      <c r="T183" s="18">
        <f t="shared" si="24"/>
        <v>43030.208333333328</v>
      </c>
      <c r="U183" s="7" t="b">
        <v>0</v>
      </c>
      <c r="V183" s="7" t="b">
        <v>0</v>
      </c>
      <c r="W183" s="7" t="s">
        <v>27</v>
      </c>
      <c r="X183" s="7" t="str" cm="1">
        <f t="array" ref="X183:Y183">_xlfn.TEXTSPLIT($W183,"/")</f>
        <v>technology</v>
      </c>
      <c r="Y183" s="7" t="str">
        <v>web</v>
      </c>
    </row>
    <row r="184" spans="1:25" ht="36" x14ac:dyDescent="0.3">
      <c r="A184" s="7">
        <v>182</v>
      </c>
      <c r="B184" s="7" t="s">
        <v>415</v>
      </c>
      <c r="C184" s="15" t="s">
        <v>416</v>
      </c>
      <c r="D184" s="5">
        <v>27100</v>
      </c>
      <c r="E184" s="5">
        <v>195750</v>
      </c>
      <c r="G184" s="6">
        <f t="shared" si="17"/>
        <v>7.2232472324723247</v>
      </c>
      <c r="H184" s="7" t="s">
        <v>19</v>
      </c>
      <c r="I184" s="10">
        <v>3318</v>
      </c>
      <c r="J184" s="10">
        <f t="shared" si="18"/>
        <v>58.996383363471971</v>
      </c>
      <c r="K184" s="7" t="s">
        <v>35</v>
      </c>
      <c r="L184" s="7" t="s">
        <v>36</v>
      </c>
      <c r="M184" s="7">
        <v>1560574800</v>
      </c>
      <c r="N184" s="7">
        <v>1561957200</v>
      </c>
      <c r="O184" s="16">
        <f t="shared" si="19"/>
        <v>43631.208333333328</v>
      </c>
      <c r="P184" s="23" t="str">
        <f t="shared" si="20"/>
        <v>Jun</v>
      </c>
      <c r="Q184" s="18">
        <f t="shared" si="21"/>
        <v>43631.208333333328</v>
      </c>
      <c r="R184" s="16">
        <f t="shared" si="22"/>
        <v>43647.208333333328</v>
      </c>
      <c r="S184" s="23" t="str">
        <f t="shared" si="23"/>
        <v>Jul</v>
      </c>
      <c r="T184" s="18">
        <f t="shared" si="24"/>
        <v>43647.208333333328</v>
      </c>
      <c r="U184" s="7" t="b">
        <v>0</v>
      </c>
      <c r="V184" s="7" t="b">
        <v>0</v>
      </c>
      <c r="W184" s="7" t="s">
        <v>32</v>
      </c>
      <c r="X184" s="7" t="str" cm="1">
        <f t="array" ref="X184:Y184">_xlfn.TEXTSPLIT($W184,"/")</f>
        <v>theater</v>
      </c>
      <c r="Y184" s="7" t="str">
        <v>plays</v>
      </c>
    </row>
    <row r="185" spans="1:25" ht="36" x14ac:dyDescent="0.3">
      <c r="A185" s="7">
        <v>183</v>
      </c>
      <c r="B185" s="7" t="s">
        <v>417</v>
      </c>
      <c r="C185" s="15" t="s">
        <v>418</v>
      </c>
      <c r="D185" s="5">
        <v>5100</v>
      </c>
      <c r="E185" s="5">
        <v>3525</v>
      </c>
      <c r="G185" s="6">
        <f t="shared" si="17"/>
        <v>0.69117647058823528</v>
      </c>
      <c r="H185" s="7" t="s">
        <v>13</v>
      </c>
      <c r="I185" s="10">
        <v>86</v>
      </c>
      <c r="J185" s="10">
        <f t="shared" si="18"/>
        <v>40.988372093023258</v>
      </c>
      <c r="K185" s="7" t="s">
        <v>14</v>
      </c>
      <c r="L185" s="7" t="s">
        <v>15</v>
      </c>
      <c r="M185" s="7">
        <v>1284008400</v>
      </c>
      <c r="N185" s="7">
        <v>1285131600</v>
      </c>
      <c r="O185" s="16">
        <f t="shared" si="19"/>
        <v>40430.208333333336</v>
      </c>
      <c r="P185" s="23" t="str">
        <f t="shared" si="20"/>
        <v>Sep</v>
      </c>
      <c r="Q185" s="18">
        <f t="shared" si="21"/>
        <v>40430.208333333336</v>
      </c>
      <c r="R185" s="16">
        <f t="shared" si="22"/>
        <v>40443.208333333336</v>
      </c>
      <c r="S185" s="23" t="str">
        <f t="shared" si="23"/>
        <v>Sep</v>
      </c>
      <c r="T185" s="18">
        <f t="shared" si="24"/>
        <v>40443.208333333336</v>
      </c>
      <c r="U185" s="7" t="b">
        <v>0</v>
      </c>
      <c r="V185" s="7" t="b">
        <v>0</v>
      </c>
      <c r="W185" s="7" t="s">
        <v>22</v>
      </c>
      <c r="X185" s="7" t="str" cm="1">
        <f t="array" ref="X185:Y185">_xlfn.TEXTSPLIT($W185,"/")</f>
        <v>music</v>
      </c>
      <c r="Y185" s="7" t="str">
        <v>rock</v>
      </c>
    </row>
    <row r="186" spans="1:25" ht="23" x14ac:dyDescent="0.3">
      <c r="A186" s="7">
        <v>184</v>
      </c>
      <c r="B186" s="7" t="s">
        <v>419</v>
      </c>
      <c r="C186" s="15" t="s">
        <v>420</v>
      </c>
      <c r="D186" s="5">
        <v>3600</v>
      </c>
      <c r="E186" s="5">
        <v>10550</v>
      </c>
      <c r="G186" s="6">
        <f t="shared" si="17"/>
        <v>2.9305555555555554</v>
      </c>
      <c r="H186" s="7" t="s">
        <v>19</v>
      </c>
      <c r="I186" s="10">
        <v>340</v>
      </c>
      <c r="J186" s="10">
        <f t="shared" si="18"/>
        <v>31.029411764705884</v>
      </c>
      <c r="K186" s="7" t="s">
        <v>20</v>
      </c>
      <c r="L186" s="7" t="s">
        <v>21</v>
      </c>
      <c r="M186" s="7">
        <v>1556859600</v>
      </c>
      <c r="N186" s="7">
        <v>1556946000</v>
      </c>
      <c r="O186" s="16">
        <f t="shared" si="19"/>
        <v>43588.208333333328</v>
      </c>
      <c r="P186" s="23" t="str">
        <f t="shared" si="20"/>
        <v>May</v>
      </c>
      <c r="Q186" s="18">
        <f t="shared" si="21"/>
        <v>43588.208333333328</v>
      </c>
      <c r="R186" s="16">
        <f t="shared" si="22"/>
        <v>43589.208333333328</v>
      </c>
      <c r="S186" s="23" t="str">
        <f t="shared" si="23"/>
        <v>May</v>
      </c>
      <c r="T186" s="18">
        <f t="shared" si="24"/>
        <v>43589.208333333328</v>
      </c>
      <c r="U186" s="7" t="b">
        <v>0</v>
      </c>
      <c r="V186" s="7" t="b">
        <v>0</v>
      </c>
      <c r="W186" s="7" t="s">
        <v>32</v>
      </c>
      <c r="X186" s="7" t="str" cm="1">
        <f t="array" ref="X186:Y186">_xlfn.TEXTSPLIT($W186,"/")</f>
        <v>theater</v>
      </c>
      <c r="Y186" s="7" t="str">
        <v>plays</v>
      </c>
    </row>
    <row r="187" spans="1:25" ht="23" x14ac:dyDescent="0.3">
      <c r="A187" s="7">
        <v>185</v>
      </c>
      <c r="B187" s="7" t="s">
        <v>421</v>
      </c>
      <c r="C187" s="15" t="s">
        <v>422</v>
      </c>
      <c r="D187" s="5">
        <v>1000</v>
      </c>
      <c r="E187" s="5">
        <v>718</v>
      </c>
      <c r="G187" s="6">
        <f t="shared" si="17"/>
        <v>0.71799999999999997</v>
      </c>
      <c r="H187" s="7" t="s">
        <v>13</v>
      </c>
      <c r="I187" s="10">
        <v>19</v>
      </c>
      <c r="J187" s="10">
        <f t="shared" si="18"/>
        <v>37.789473684210527</v>
      </c>
      <c r="K187" s="7" t="s">
        <v>20</v>
      </c>
      <c r="L187" s="7" t="s">
        <v>21</v>
      </c>
      <c r="M187" s="7">
        <v>1526187600</v>
      </c>
      <c r="N187" s="7">
        <v>1527138000</v>
      </c>
      <c r="O187" s="16">
        <f t="shared" si="19"/>
        <v>43233.208333333328</v>
      </c>
      <c r="P187" s="23" t="str">
        <f t="shared" si="20"/>
        <v>May</v>
      </c>
      <c r="Q187" s="18">
        <f t="shared" si="21"/>
        <v>43233.208333333328</v>
      </c>
      <c r="R187" s="16">
        <f t="shared" si="22"/>
        <v>43244.208333333328</v>
      </c>
      <c r="S187" s="23" t="str">
        <f t="shared" si="23"/>
        <v>May</v>
      </c>
      <c r="T187" s="18">
        <f t="shared" si="24"/>
        <v>43244.208333333328</v>
      </c>
      <c r="U187" s="7" t="b">
        <v>0</v>
      </c>
      <c r="V187" s="7" t="b">
        <v>0</v>
      </c>
      <c r="W187" s="7" t="s">
        <v>268</v>
      </c>
      <c r="X187" s="7" t="str" cm="1">
        <f t="array" ref="X187:Y187">_xlfn.TEXTSPLIT($W187,"/")</f>
        <v>film &amp; video</v>
      </c>
      <c r="Y187" s="7" t="str">
        <v>television</v>
      </c>
    </row>
    <row r="188" spans="1:25" ht="23" x14ac:dyDescent="0.3">
      <c r="A188" s="7">
        <v>186</v>
      </c>
      <c r="B188" s="7" t="s">
        <v>423</v>
      </c>
      <c r="C188" s="15" t="s">
        <v>424</v>
      </c>
      <c r="D188" s="5">
        <v>88800</v>
      </c>
      <c r="E188" s="5">
        <v>28358</v>
      </c>
      <c r="G188" s="6">
        <f t="shared" si="17"/>
        <v>0.31934684684684683</v>
      </c>
      <c r="H188" s="7" t="s">
        <v>13</v>
      </c>
      <c r="I188" s="10">
        <v>886</v>
      </c>
      <c r="J188" s="10">
        <f t="shared" si="18"/>
        <v>32.006772009029348</v>
      </c>
      <c r="K188" s="7" t="s">
        <v>20</v>
      </c>
      <c r="L188" s="7" t="s">
        <v>21</v>
      </c>
      <c r="M188" s="7">
        <v>1400821200</v>
      </c>
      <c r="N188" s="7">
        <v>1402117200</v>
      </c>
      <c r="O188" s="16">
        <f t="shared" si="19"/>
        <v>41782.208333333336</v>
      </c>
      <c r="P188" s="23" t="str">
        <f t="shared" si="20"/>
        <v>May</v>
      </c>
      <c r="Q188" s="18">
        <f t="shared" si="21"/>
        <v>41782.208333333336</v>
      </c>
      <c r="R188" s="16">
        <f t="shared" si="22"/>
        <v>41797.208333333336</v>
      </c>
      <c r="S188" s="23" t="str">
        <f t="shared" si="23"/>
        <v>Jun</v>
      </c>
      <c r="T188" s="18">
        <f t="shared" si="24"/>
        <v>41797.208333333336</v>
      </c>
      <c r="U188" s="7" t="b">
        <v>0</v>
      </c>
      <c r="V188" s="7" t="b">
        <v>0</v>
      </c>
      <c r="W188" s="7" t="s">
        <v>32</v>
      </c>
      <c r="X188" s="7" t="str" cm="1">
        <f t="array" ref="X188:Y188">_xlfn.TEXTSPLIT($W188,"/")</f>
        <v>theater</v>
      </c>
      <c r="Y188" s="7" t="str">
        <v>plays</v>
      </c>
    </row>
    <row r="189" spans="1:25" ht="23" x14ac:dyDescent="0.3">
      <c r="A189" s="7">
        <v>187</v>
      </c>
      <c r="B189" s="7" t="s">
        <v>425</v>
      </c>
      <c r="C189" s="15" t="s">
        <v>426</v>
      </c>
      <c r="D189" s="5">
        <v>60200</v>
      </c>
      <c r="E189" s="5">
        <v>138384</v>
      </c>
      <c r="G189" s="6">
        <f t="shared" si="17"/>
        <v>2.2987375415282392</v>
      </c>
      <c r="H189" s="7" t="s">
        <v>19</v>
      </c>
      <c r="I189" s="10">
        <v>1442</v>
      </c>
      <c r="J189" s="10">
        <f t="shared" si="18"/>
        <v>95.966712898751737</v>
      </c>
      <c r="K189" s="7" t="s">
        <v>14</v>
      </c>
      <c r="L189" s="7" t="s">
        <v>15</v>
      </c>
      <c r="M189" s="7">
        <v>1361599200</v>
      </c>
      <c r="N189" s="7">
        <v>1364014800</v>
      </c>
      <c r="O189" s="16">
        <f t="shared" si="19"/>
        <v>41328.25</v>
      </c>
      <c r="P189" s="23" t="str">
        <f t="shared" si="20"/>
        <v>Feb</v>
      </c>
      <c r="Q189" s="18">
        <f t="shared" si="21"/>
        <v>41328.25</v>
      </c>
      <c r="R189" s="16">
        <f t="shared" si="22"/>
        <v>41356.208333333336</v>
      </c>
      <c r="S189" s="23" t="str">
        <f t="shared" si="23"/>
        <v>Mar</v>
      </c>
      <c r="T189" s="18">
        <f t="shared" si="24"/>
        <v>41356.208333333336</v>
      </c>
      <c r="U189" s="7" t="b">
        <v>0</v>
      </c>
      <c r="V189" s="7" t="b">
        <v>1</v>
      </c>
      <c r="W189" s="7" t="s">
        <v>99</v>
      </c>
      <c r="X189" s="7" t="str" cm="1">
        <f t="array" ref="X189:Y189">_xlfn.TEXTSPLIT($W189,"/")</f>
        <v>film &amp; video</v>
      </c>
      <c r="Y189" s="7" t="str">
        <v>shorts</v>
      </c>
    </row>
    <row r="190" spans="1:25" ht="23" x14ac:dyDescent="0.3">
      <c r="A190" s="7">
        <v>188</v>
      </c>
      <c r="B190" s="7" t="s">
        <v>427</v>
      </c>
      <c r="C190" s="15" t="s">
        <v>428</v>
      </c>
      <c r="D190" s="5">
        <v>8200</v>
      </c>
      <c r="E190" s="5">
        <v>2625</v>
      </c>
      <c r="G190" s="6">
        <f t="shared" si="17"/>
        <v>0.3201219512195122</v>
      </c>
      <c r="H190" s="7" t="s">
        <v>13</v>
      </c>
      <c r="I190" s="10">
        <v>35</v>
      </c>
      <c r="J190" s="10">
        <f t="shared" si="18"/>
        <v>75</v>
      </c>
      <c r="K190" s="7" t="s">
        <v>106</v>
      </c>
      <c r="L190" s="7" t="s">
        <v>107</v>
      </c>
      <c r="M190" s="7">
        <v>1417500000</v>
      </c>
      <c r="N190" s="7">
        <v>1417586400</v>
      </c>
      <c r="O190" s="16">
        <f t="shared" si="19"/>
        <v>41975.25</v>
      </c>
      <c r="P190" s="23" t="str">
        <f t="shared" si="20"/>
        <v>Dec</v>
      </c>
      <c r="Q190" s="18">
        <f t="shared" si="21"/>
        <v>41975.25</v>
      </c>
      <c r="R190" s="16">
        <f t="shared" si="22"/>
        <v>41976.25</v>
      </c>
      <c r="S190" s="23" t="str">
        <f t="shared" si="23"/>
        <v>Dec</v>
      </c>
      <c r="T190" s="18">
        <f t="shared" si="24"/>
        <v>41976.25</v>
      </c>
      <c r="U190" s="7" t="b">
        <v>0</v>
      </c>
      <c r="V190" s="7" t="b">
        <v>0</v>
      </c>
      <c r="W190" s="7" t="s">
        <v>32</v>
      </c>
      <c r="X190" s="7" t="str" cm="1">
        <f t="array" ref="X190:Y190">_xlfn.TEXTSPLIT($W190,"/")</f>
        <v>theater</v>
      </c>
      <c r="Y190" s="7" t="str">
        <v>plays</v>
      </c>
    </row>
    <row r="191" spans="1:25" ht="23" x14ac:dyDescent="0.3">
      <c r="A191" s="7">
        <v>189</v>
      </c>
      <c r="B191" s="7" t="s">
        <v>429</v>
      </c>
      <c r="C191" s="15" t="s">
        <v>430</v>
      </c>
      <c r="D191" s="5">
        <v>191300</v>
      </c>
      <c r="E191" s="5">
        <v>45004</v>
      </c>
      <c r="G191" s="6">
        <f t="shared" si="17"/>
        <v>0.23525352848928385</v>
      </c>
      <c r="H191" s="7" t="s">
        <v>73</v>
      </c>
      <c r="I191" s="10">
        <v>441</v>
      </c>
      <c r="J191" s="10">
        <f t="shared" si="18"/>
        <v>102.0498866213152</v>
      </c>
      <c r="K191" s="7" t="s">
        <v>20</v>
      </c>
      <c r="L191" s="7" t="s">
        <v>21</v>
      </c>
      <c r="M191" s="7">
        <v>1457071200</v>
      </c>
      <c r="N191" s="7">
        <v>1457071200</v>
      </c>
      <c r="O191" s="16">
        <f t="shared" si="19"/>
        <v>42433.25</v>
      </c>
      <c r="P191" s="23" t="str">
        <f t="shared" si="20"/>
        <v>Mar</v>
      </c>
      <c r="Q191" s="18">
        <f t="shared" si="21"/>
        <v>42433.25</v>
      </c>
      <c r="R191" s="16">
        <f t="shared" si="22"/>
        <v>42433.25</v>
      </c>
      <c r="S191" s="23" t="str">
        <f t="shared" si="23"/>
        <v>Mar</v>
      </c>
      <c r="T191" s="18">
        <f t="shared" si="24"/>
        <v>42433.25</v>
      </c>
      <c r="U191" s="7" t="b">
        <v>0</v>
      </c>
      <c r="V191" s="7" t="b">
        <v>0</v>
      </c>
      <c r="W191" s="7" t="s">
        <v>32</v>
      </c>
      <c r="X191" s="7" t="str" cm="1">
        <f t="array" ref="X191:Y191">_xlfn.TEXTSPLIT($W191,"/")</f>
        <v>theater</v>
      </c>
      <c r="Y191" s="7" t="str">
        <v>plays</v>
      </c>
    </row>
    <row r="192" spans="1:25" ht="23" x14ac:dyDescent="0.3">
      <c r="A192" s="7">
        <v>190</v>
      </c>
      <c r="B192" s="7" t="s">
        <v>431</v>
      </c>
      <c r="C192" s="15" t="s">
        <v>432</v>
      </c>
      <c r="D192" s="5">
        <v>3700</v>
      </c>
      <c r="E192" s="5">
        <v>2538</v>
      </c>
      <c r="G192" s="6">
        <f t="shared" si="17"/>
        <v>0.68594594594594593</v>
      </c>
      <c r="H192" s="7" t="s">
        <v>13</v>
      </c>
      <c r="I192" s="10">
        <v>24</v>
      </c>
      <c r="J192" s="10">
        <f t="shared" si="18"/>
        <v>105.75</v>
      </c>
      <c r="K192" s="7" t="s">
        <v>20</v>
      </c>
      <c r="L192" s="7" t="s">
        <v>21</v>
      </c>
      <c r="M192" s="7">
        <v>1370322000</v>
      </c>
      <c r="N192" s="7">
        <v>1370408400</v>
      </c>
      <c r="O192" s="16">
        <f t="shared" si="19"/>
        <v>41429.208333333336</v>
      </c>
      <c r="P192" s="23" t="str">
        <f t="shared" si="20"/>
        <v>Jun</v>
      </c>
      <c r="Q192" s="18">
        <f t="shared" si="21"/>
        <v>41429.208333333336</v>
      </c>
      <c r="R192" s="16">
        <f t="shared" si="22"/>
        <v>41430.208333333336</v>
      </c>
      <c r="S192" s="23" t="str">
        <f t="shared" si="23"/>
        <v>Jun</v>
      </c>
      <c r="T192" s="18">
        <f t="shared" si="24"/>
        <v>41430.208333333336</v>
      </c>
      <c r="U192" s="7" t="b">
        <v>0</v>
      </c>
      <c r="V192" s="7" t="b">
        <v>1</v>
      </c>
      <c r="W192" s="7" t="s">
        <v>32</v>
      </c>
      <c r="X192" s="7" t="str" cm="1">
        <f t="array" ref="X192:Y192">_xlfn.TEXTSPLIT($W192,"/")</f>
        <v>theater</v>
      </c>
      <c r="Y192" s="7" t="str">
        <v>plays</v>
      </c>
    </row>
    <row r="193" spans="1:25" ht="23" x14ac:dyDescent="0.3">
      <c r="A193" s="7">
        <v>191</v>
      </c>
      <c r="B193" s="7" t="s">
        <v>433</v>
      </c>
      <c r="C193" s="15" t="s">
        <v>434</v>
      </c>
      <c r="D193" s="5">
        <v>8400</v>
      </c>
      <c r="E193" s="5">
        <v>3188</v>
      </c>
      <c r="G193" s="6">
        <f t="shared" si="17"/>
        <v>0.37952380952380954</v>
      </c>
      <c r="H193" s="7" t="s">
        <v>13</v>
      </c>
      <c r="I193" s="10">
        <v>86</v>
      </c>
      <c r="J193" s="10">
        <f t="shared" si="18"/>
        <v>37.069767441860463</v>
      </c>
      <c r="K193" s="7" t="s">
        <v>106</v>
      </c>
      <c r="L193" s="7" t="s">
        <v>107</v>
      </c>
      <c r="M193" s="7">
        <v>1552366800</v>
      </c>
      <c r="N193" s="7">
        <v>1552626000</v>
      </c>
      <c r="O193" s="16">
        <f t="shared" si="19"/>
        <v>43536.208333333328</v>
      </c>
      <c r="P193" s="23" t="str">
        <f t="shared" si="20"/>
        <v>Mar</v>
      </c>
      <c r="Q193" s="18">
        <f t="shared" si="21"/>
        <v>43536.208333333328</v>
      </c>
      <c r="R193" s="16">
        <f t="shared" si="22"/>
        <v>43539.208333333328</v>
      </c>
      <c r="S193" s="23" t="str">
        <f t="shared" si="23"/>
        <v>Mar</v>
      </c>
      <c r="T193" s="18">
        <f t="shared" si="24"/>
        <v>43539.208333333328</v>
      </c>
      <c r="U193" s="7" t="b">
        <v>0</v>
      </c>
      <c r="V193" s="7" t="b">
        <v>0</v>
      </c>
      <c r="W193" s="7" t="s">
        <v>32</v>
      </c>
      <c r="X193" s="7" t="str" cm="1">
        <f t="array" ref="X193:Y193">_xlfn.TEXTSPLIT($W193,"/")</f>
        <v>theater</v>
      </c>
      <c r="Y193" s="7" t="str">
        <v>plays</v>
      </c>
    </row>
    <row r="194" spans="1:25" ht="23" x14ac:dyDescent="0.3">
      <c r="A194" s="7">
        <v>192</v>
      </c>
      <c r="B194" s="7" t="s">
        <v>435</v>
      </c>
      <c r="C194" s="15" t="s">
        <v>436</v>
      </c>
      <c r="D194" s="5">
        <v>42600</v>
      </c>
      <c r="E194" s="5">
        <v>8517</v>
      </c>
      <c r="G194" s="6">
        <f t="shared" si="17"/>
        <v>0.19992957746478873</v>
      </c>
      <c r="H194" s="7" t="s">
        <v>13</v>
      </c>
      <c r="I194" s="10">
        <v>243</v>
      </c>
      <c r="J194" s="10">
        <f t="shared" si="18"/>
        <v>35.049382716049379</v>
      </c>
      <c r="K194" s="7" t="s">
        <v>20</v>
      </c>
      <c r="L194" s="7" t="s">
        <v>21</v>
      </c>
      <c r="M194" s="7">
        <v>1403845200</v>
      </c>
      <c r="N194" s="7">
        <v>1404190800</v>
      </c>
      <c r="O194" s="16">
        <f t="shared" si="19"/>
        <v>41817.208333333336</v>
      </c>
      <c r="P194" s="23" t="str">
        <f t="shared" si="20"/>
        <v>Jun</v>
      </c>
      <c r="Q194" s="18">
        <f t="shared" si="21"/>
        <v>41817.208333333336</v>
      </c>
      <c r="R194" s="16">
        <f t="shared" si="22"/>
        <v>41821.208333333336</v>
      </c>
      <c r="S194" s="23" t="str">
        <f t="shared" si="23"/>
        <v>Jul</v>
      </c>
      <c r="T194" s="18">
        <f t="shared" si="24"/>
        <v>41821.208333333336</v>
      </c>
      <c r="U194" s="7" t="b">
        <v>0</v>
      </c>
      <c r="V194" s="7" t="b">
        <v>0</v>
      </c>
      <c r="W194" s="7" t="s">
        <v>22</v>
      </c>
      <c r="X194" s="7" t="str" cm="1">
        <f t="array" ref="X194:Y194">_xlfn.TEXTSPLIT($W194,"/")</f>
        <v>music</v>
      </c>
      <c r="Y194" s="7" t="str">
        <v>rock</v>
      </c>
    </row>
    <row r="195" spans="1:25" ht="23" x14ac:dyDescent="0.3">
      <c r="A195" s="7">
        <v>193</v>
      </c>
      <c r="B195" s="7" t="s">
        <v>437</v>
      </c>
      <c r="C195" s="15" t="s">
        <v>438</v>
      </c>
      <c r="D195" s="5">
        <v>6600</v>
      </c>
      <c r="E195" s="5">
        <v>3012</v>
      </c>
      <c r="G195" s="6">
        <f t="shared" ref="G195:G258" si="25">E195/D195</f>
        <v>0.45636363636363636</v>
      </c>
      <c r="H195" s="7" t="s">
        <v>13</v>
      </c>
      <c r="I195" s="10">
        <v>65</v>
      </c>
      <c r="J195" s="10">
        <f t="shared" ref="J195:J258" si="26">IF(I195=0,0,E195/I195)</f>
        <v>46.338461538461537</v>
      </c>
      <c r="K195" s="7" t="s">
        <v>20</v>
      </c>
      <c r="L195" s="7" t="s">
        <v>21</v>
      </c>
      <c r="M195" s="7">
        <v>1523163600</v>
      </c>
      <c r="N195" s="7">
        <v>1523509200</v>
      </c>
      <c r="O195" s="16">
        <f t="shared" ref="O195:O258" si="27">((((M195/60)/60)/24)+DATE(1970,1,1))</f>
        <v>43198.208333333328</v>
      </c>
      <c r="P195" s="23" t="str">
        <f t="shared" ref="P195:P258" si="28">VLOOKUP(MONTH(O195),$AB$2:$AC$13,2,FALSE)</f>
        <v>Apr</v>
      </c>
      <c r="Q195" s="18">
        <f t="shared" ref="Q195:Q258" si="29">O195</f>
        <v>43198.208333333328</v>
      </c>
      <c r="R195" s="16">
        <f t="shared" ref="R195:R258" si="30">((((N195/60)/60)/24)+DATE(1970,1,1))</f>
        <v>43202.208333333328</v>
      </c>
      <c r="S195" s="23" t="str">
        <f t="shared" ref="S195:S258" si="31">VLOOKUP(MONTH(R195),$AB$2:$AC$13,2,FALSE)</f>
        <v>Apr</v>
      </c>
      <c r="T195" s="18">
        <f t="shared" ref="T195:T258" si="32">R195</f>
        <v>43202.208333333328</v>
      </c>
      <c r="U195" s="7" t="b">
        <v>1</v>
      </c>
      <c r="V195" s="7" t="b">
        <v>0</v>
      </c>
      <c r="W195" s="7" t="s">
        <v>59</v>
      </c>
      <c r="X195" s="7" t="str" cm="1">
        <f t="array" ref="X195:Y195">_xlfn.TEXTSPLIT($W195,"/")</f>
        <v>music</v>
      </c>
      <c r="Y195" s="7" t="str">
        <v>indie rock</v>
      </c>
    </row>
    <row r="196" spans="1:25" ht="23" x14ac:dyDescent="0.3">
      <c r="A196" s="7">
        <v>194</v>
      </c>
      <c r="B196" s="7" t="s">
        <v>439</v>
      </c>
      <c r="C196" s="15" t="s">
        <v>440</v>
      </c>
      <c r="D196" s="5">
        <v>7100</v>
      </c>
      <c r="E196" s="5">
        <v>8716</v>
      </c>
      <c r="G196" s="6">
        <f t="shared" si="25"/>
        <v>1.227605633802817</v>
      </c>
      <c r="H196" s="7" t="s">
        <v>19</v>
      </c>
      <c r="I196" s="10">
        <v>126</v>
      </c>
      <c r="J196" s="10">
        <f t="shared" si="26"/>
        <v>69.174603174603178</v>
      </c>
      <c r="K196" s="7" t="s">
        <v>20</v>
      </c>
      <c r="L196" s="7" t="s">
        <v>21</v>
      </c>
      <c r="M196" s="7">
        <v>1442206800</v>
      </c>
      <c r="N196" s="7">
        <v>1443589200</v>
      </c>
      <c r="O196" s="16">
        <f t="shared" si="27"/>
        <v>42261.208333333328</v>
      </c>
      <c r="P196" s="23" t="str">
        <f t="shared" si="28"/>
        <v>Sep</v>
      </c>
      <c r="Q196" s="18">
        <f t="shared" si="29"/>
        <v>42261.208333333328</v>
      </c>
      <c r="R196" s="16">
        <f t="shared" si="30"/>
        <v>42277.208333333328</v>
      </c>
      <c r="S196" s="23" t="str">
        <f t="shared" si="31"/>
        <v>Sep</v>
      </c>
      <c r="T196" s="18">
        <f t="shared" si="32"/>
        <v>42277.208333333328</v>
      </c>
      <c r="U196" s="7" t="b">
        <v>0</v>
      </c>
      <c r="V196" s="7" t="b">
        <v>0</v>
      </c>
      <c r="W196" s="7" t="s">
        <v>147</v>
      </c>
      <c r="X196" s="7" t="str" cm="1">
        <f t="array" ref="X196:Y196">_xlfn.TEXTSPLIT($W196,"/")</f>
        <v>music</v>
      </c>
      <c r="Y196" s="7" t="str">
        <v>metal</v>
      </c>
    </row>
    <row r="197" spans="1:25" ht="23" x14ac:dyDescent="0.3">
      <c r="A197" s="7">
        <v>195</v>
      </c>
      <c r="B197" s="7" t="s">
        <v>441</v>
      </c>
      <c r="C197" s="15" t="s">
        <v>442</v>
      </c>
      <c r="D197" s="5">
        <v>15800</v>
      </c>
      <c r="E197" s="5">
        <v>57157</v>
      </c>
      <c r="G197" s="6">
        <f t="shared" si="25"/>
        <v>3.61753164556962</v>
      </c>
      <c r="H197" s="7" t="s">
        <v>19</v>
      </c>
      <c r="I197" s="10">
        <v>524</v>
      </c>
      <c r="J197" s="10">
        <f t="shared" si="26"/>
        <v>109.07824427480917</v>
      </c>
      <c r="K197" s="7" t="s">
        <v>20</v>
      </c>
      <c r="L197" s="7" t="s">
        <v>21</v>
      </c>
      <c r="M197" s="7">
        <v>1532840400</v>
      </c>
      <c r="N197" s="7">
        <v>1533445200</v>
      </c>
      <c r="O197" s="16">
        <f t="shared" si="27"/>
        <v>43310.208333333328</v>
      </c>
      <c r="P197" s="23" t="str">
        <f t="shared" si="28"/>
        <v>Jul</v>
      </c>
      <c r="Q197" s="18">
        <f t="shared" si="29"/>
        <v>43310.208333333328</v>
      </c>
      <c r="R197" s="16">
        <f t="shared" si="30"/>
        <v>43317.208333333328</v>
      </c>
      <c r="S197" s="23" t="str">
        <f t="shared" si="31"/>
        <v>Aug</v>
      </c>
      <c r="T197" s="18">
        <f t="shared" si="32"/>
        <v>43317.208333333328</v>
      </c>
      <c r="U197" s="7" t="b">
        <v>0</v>
      </c>
      <c r="V197" s="7" t="b">
        <v>0</v>
      </c>
      <c r="W197" s="7" t="s">
        <v>49</v>
      </c>
      <c r="X197" s="7" t="str" cm="1">
        <f t="array" ref="X197:Y197">_xlfn.TEXTSPLIT($W197,"/")</f>
        <v>music</v>
      </c>
      <c r="Y197" s="7" t="str">
        <v>electric music</v>
      </c>
    </row>
    <row r="198" spans="1:25" ht="23" x14ac:dyDescent="0.3">
      <c r="A198" s="7">
        <v>196</v>
      </c>
      <c r="B198" s="7" t="s">
        <v>443</v>
      </c>
      <c r="C198" s="15" t="s">
        <v>444</v>
      </c>
      <c r="D198" s="5">
        <v>8200</v>
      </c>
      <c r="E198" s="5">
        <v>5178</v>
      </c>
      <c r="G198" s="6">
        <f t="shared" si="25"/>
        <v>0.63146341463414635</v>
      </c>
      <c r="H198" s="7" t="s">
        <v>13</v>
      </c>
      <c r="I198" s="10">
        <v>100</v>
      </c>
      <c r="J198" s="10">
        <f t="shared" si="26"/>
        <v>51.78</v>
      </c>
      <c r="K198" s="7" t="s">
        <v>35</v>
      </c>
      <c r="L198" s="7" t="s">
        <v>36</v>
      </c>
      <c r="M198" s="7">
        <v>1472878800</v>
      </c>
      <c r="N198" s="7">
        <v>1474520400</v>
      </c>
      <c r="O198" s="16">
        <f t="shared" si="27"/>
        <v>42616.208333333328</v>
      </c>
      <c r="P198" s="23" t="str">
        <f t="shared" si="28"/>
        <v>Sep</v>
      </c>
      <c r="Q198" s="18">
        <f t="shared" si="29"/>
        <v>42616.208333333328</v>
      </c>
      <c r="R198" s="16">
        <f t="shared" si="30"/>
        <v>42635.208333333328</v>
      </c>
      <c r="S198" s="23" t="str">
        <f t="shared" si="31"/>
        <v>Sep</v>
      </c>
      <c r="T198" s="18">
        <f t="shared" si="32"/>
        <v>42635.208333333328</v>
      </c>
      <c r="U198" s="7" t="b">
        <v>0</v>
      </c>
      <c r="V198" s="7" t="b">
        <v>0</v>
      </c>
      <c r="W198" s="7" t="s">
        <v>64</v>
      </c>
      <c r="X198" s="7" t="str" cm="1">
        <f t="array" ref="X198:Y198">_xlfn.TEXTSPLIT($W198,"/")</f>
        <v>technology</v>
      </c>
      <c r="Y198" s="7" t="str">
        <v>wearables</v>
      </c>
    </row>
    <row r="199" spans="1:25" ht="23" x14ac:dyDescent="0.3">
      <c r="A199" s="7">
        <v>197</v>
      </c>
      <c r="B199" s="7" t="s">
        <v>445</v>
      </c>
      <c r="C199" s="15" t="s">
        <v>446</v>
      </c>
      <c r="D199" s="5">
        <v>54700</v>
      </c>
      <c r="E199" s="5">
        <v>163118</v>
      </c>
      <c r="G199" s="6">
        <f t="shared" si="25"/>
        <v>2.9820475319926874</v>
      </c>
      <c r="H199" s="7" t="s">
        <v>19</v>
      </c>
      <c r="I199" s="10">
        <v>1989</v>
      </c>
      <c r="J199" s="10">
        <f t="shared" si="26"/>
        <v>82.010055304172951</v>
      </c>
      <c r="K199" s="7" t="s">
        <v>20</v>
      </c>
      <c r="L199" s="7" t="s">
        <v>21</v>
      </c>
      <c r="M199" s="7">
        <v>1498194000</v>
      </c>
      <c r="N199" s="7">
        <v>1499403600</v>
      </c>
      <c r="O199" s="16">
        <f t="shared" si="27"/>
        <v>42909.208333333328</v>
      </c>
      <c r="P199" s="23" t="str">
        <f t="shared" si="28"/>
        <v>Jun</v>
      </c>
      <c r="Q199" s="18">
        <f t="shared" si="29"/>
        <v>42909.208333333328</v>
      </c>
      <c r="R199" s="16">
        <f t="shared" si="30"/>
        <v>42923.208333333328</v>
      </c>
      <c r="S199" s="23" t="str">
        <f t="shared" si="31"/>
        <v>Jul</v>
      </c>
      <c r="T199" s="18">
        <f t="shared" si="32"/>
        <v>42923.208333333328</v>
      </c>
      <c r="U199" s="7" t="b">
        <v>0</v>
      </c>
      <c r="V199" s="7" t="b">
        <v>0</v>
      </c>
      <c r="W199" s="7" t="s">
        <v>52</v>
      </c>
      <c r="X199" s="7" t="str" cm="1">
        <f t="array" ref="X199:Y199">_xlfn.TEXTSPLIT($W199,"/")</f>
        <v>film &amp; video</v>
      </c>
      <c r="Y199" s="7" t="str">
        <v>drama</v>
      </c>
    </row>
    <row r="200" spans="1:25" ht="23" x14ac:dyDescent="0.3">
      <c r="A200" s="7">
        <v>198</v>
      </c>
      <c r="B200" s="7" t="s">
        <v>447</v>
      </c>
      <c r="C200" s="15" t="s">
        <v>448</v>
      </c>
      <c r="D200" s="5">
        <v>63200</v>
      </c>
      <c r="E200" s="5">
        <v>6041</v>
      </c>
      <c r="G200" s="6">
        <f t="shared" si="25"/>
        <v>9.5585443037974685E-2</v>
      </c>
      <c r="H200" s="7" t="s">
        <v>13</v>
      </c>
      <c r="I200" s="10">
        <v>168</v>
      </c>
      <c r="J200" s="10">
        <f t="shared" si="26"/>
        <v>35.958333333333336</v>
      </c>
      <c r="K200" s="7" t="s">
        <v>20</v>
      </c>
      <c r="L200" s="7" t="s">
        <v>21</v>
      </c>
      <c r="M200" s="7">
        <v>1281070800</v>
      </c>
      <c r="N200" s="7">
        <v>1283576400</v>
      </c>
      <c r="O200" s="16">
        <f t="shared" si="27"/>
        <v>40396.208333333336</v>
      </c>
      <c r="P200" s="23" t="str">
        <f t="shared" si="28"/>
        <v>Aug</v>
      </c>
      <c r="Q200" s="18">
        <f t="shared" si="29"/>
        <v>40396.208333333336</v>
      </c>
      <c r="R200" s="16">
        <f t="shared" si="30"/>
        <v>40425.208333333336</v>
      </c>
      <c r="S200" s="23" t="str">
        <f t="shared" si="31"/>
        <v>Sep</v>
      </c>
      <c r="T200" s="18">
        <f t="shared" si="32"/>
        <v>40425.208333333336</v>
      </c>
      <c r="U200" s="7" t="b">
        <v>0</v>
      </c>
      <c r="V200" s="7" t="b">
        <v>0</v>
      </c>
      <c r="W200" s="7" t="s">
        <v>49</v>
      </c>
      <c r="X200" s="7" t="str" cm="1">
        <f t="array" ref="X200:Y200">_xlfn.TEXTSPLIT($W200,"/")</f>
        <v>music</v>
      </c>
      <c r="Y200" s="7" t="str">
        <v>electric music</v>
      </c>
    </row>
    <row r="201" spans="1:25" ht="23" x14ac:dyDescent="0.3">
      <c r="A201" s="7">
        <v>199</v>
      </c>
      <c r="B201" s="7" t="s">
        <v>449</v>
      </c>
      <c r="C201" s="15" t="s">
        <v>450</v>
      </c>
      <c r="D201" s="5">
        <v>1800</v>
      </c>
      <c r="E201" s="5">
        <v>968</v>
      </c>
      <c r="G201" s="6">
        <f t="shared" si="25"/>
        <v>0.5377777777777778</v>
      </c>
      <c r="H201" s="7" t="s">
        <v>13</v>
      </c>
      <c r="I201" s="10">
        <v>13</v>
      </c>
      <c r="J201" s="10">
        <f t="shared" si="26"/>
        <v>74.461538461538467</v>
      </c>
      <c r="K201" s="7" t="s">
        <v>20</v>
      </c>
      <c r="L201" s="7" t="s">
        <v>21</v>
      </c>
      <c r="M201" s="7">
        <v>1436245200</v>
      </c>
      <c r="N201" s="7">
        <v>1436590800</v>
      </c>
      <c r="O201" s="16">
        <f t="shared" si="27"/>
        <v>42192.208333333328</v>
      </c>
      <c r="P201" s="23" t="str">
        <f t="shared" si="28"/>
        <v>Jul</v>
      </c>
      <c r="Q201" s="18">
        <f t="shared" si="29"/>
        <v>42192.208333333328</v>
      </c>
      <c r="R201" s="16">
        <f t="shared" si="30"/>
        <v>42196.208333333328</v>
      </c>
      <c r="S201" s="23" t="str">
        <f t="shared" si="31"/>
        <v>Jul</v>
      </c>
      <c r="T201" s="18">
        <f t="shared" si="32"/>
        <v>42196.208333333328</v>
      </c>
      <c r="U201" s="7" t="b">
        <v>0</v>
      </c>
      <c r="V201" s="7" t="b">
        <v>0</v>
      </c>
      <c r="W201" s="7" t="s">
        <v>22</v>
      </c>
      <c r="X201" s="7" t="str" cm="1">
        <f t="array" ref="X201:Y201">_xlfn.TEXTSPLIT($W201,"/")</f>
        <v>music</v>
      </c>
      <c r="Y201" s="7" t="str">
        <v>rock</v>
      </c>
    </row>
    <row r="202" spans="1:25" ht="23" x14ac:dyDescent="0.3">
      <c r="A202" s="7">
        <v>200</v>
      </c>
      <c r="B202" s="7" t="s">
        <v>451</v>
      </c>
      <c r="C202" s="15" t="s">
        <v>452</v>
      </c>
      <c r="D202" s="5">
        <v>100</v>
      </c>
      <c r="E202" s="5">
        <v>2</v>
      </c>
      <c r="G202" s="6">
        <f t="shared" si="25"/>
        <v>0.02</v>
      </c>
      <c r="H202" s="7" t="s">
        <v>13</v>
      </c>
      <c r="I202" s="10">
        <v>1</v>
      </c>
      <c r="J202" s="10">
        <f t="shared" si="26"/>
        <v>2</v>
      </c>
      <c r="K202" s="7" t="s">
        <v>14</v>
      </c>
      <c r="L202" s="7" t="s">
        <v>15</v>
      </c>
      <c r="M202" s="7">
        <v>1269493200</v>
      </c>
      <c r="N202" s="7">
        <v>1270443600</v>
      </c>
      <c r="O202" s="16">
        <f t="shared" si="27"/>
        <v>40262.208333333336</v>
      </c>
      <c r="P202" s="23" t="str">
        <f t="shared" si="28"/>
        <v>Mar</v>
      </c>
      <c r="Q202" s="18">
        <f t="shared" si="29"/>
        <v>40262.208333333336</v>
      </c>
      <c r="R202" s="16">
        <f t="shared" si="30"/>
        <v>40273.208333333336</v>
      </c>
      <c r="S202" s="23" t="str">
        <f t="shared" si="31"/>
        <v>Apr</v>
      </c>
      <c r="T202" s="18">
        <f t="shared" si="32"/>
        <v>40273.208333333336</v>
      </c>
      <c r="U202" s="7" t="b">
        <v>0</v>
      </c>
      <c r="V202" s="7" t="b">
        <v>0</v>
      </c>
      <c r="W202" s="7" t="s">
        <v>32</v>
      </c>
      <c r="X202" s="7" t="str" cm="1">
        <f t="array" ref="X202:Y202">_xlfn.TEXTSPLIT($W202,"/")</f>
        <v>theater</v>
      </c>
      <c r="Y202" s="7" t="str">
        <v>plays</v>
      </c>
    </row>
    <row r="203" spans="1:25" ht="36" x14ac:dyDescent="0.3">
      <c r="A203" s="7">
        <v>201</v>
      </c>
      <c r="B203" s="7" t="s">
        <v>453</v>
      </c>
      <c r="C203" s="15" t="s">
        <v>454</v>
      </c>
      <c r="D203" s="5">
        <v>2100</v>
      </c>
      <c r="E203" s="5">
        <v>14305</v>
      </c>
      <c r="G203" s="6">
        <f t="shared" si="25"/>
        <v>6.8119047619047617</v>
      </c>
      <c r="H203" s="7" t="s">
        <v>19</v>
      </c>
      <c r="I203" s="10">
        <v>157</v>
      </c>
      <c r="J203" s="10">
        <f t="shared" si="26"/>
        <v>91.114649681528661</v>
      </c>
      <c r="K203" s="7" t="s">
        <v>20</v>
      </c>
      <c r="L203" s="7" t="s">
        <v>21</v>
      </c>
      <c r="M203" s="7">
        <v>1406264400</v>
      </c>
      <c r="N203" s="7">
        <v>1407819600</v>
      </c>
      <c r="O203" s="16">
        <f t="shared" si="27"/>
        <v>41845.208333333336</v>
      </c>
      <c r="P203" s="23" t="str">
        <f t="shared" si="28"/>
        <v>Jul</v>
      </c>
      <c r="Q203" s="18">
        <f t="shared" si="29"/>
        <v>41845.208333333336</v>
      </c>
      <c r="R203" s="16">
        <f t="shared" si="30"/>
        <v>41863.208333333336</v>
      </c>
      <c r="S203" s="23" t="str">
        <f t="shared" si="31"/>
        <v>Aug</v>
      </c>
      <c r="T203" s="18">
        <f t="shared" si="32"/>
        <v>41863.208333333336</v>
      </c>
      <c r="U203" s="7" t="b">
        <v>0</v>
      </c>
      <c r="V203" s="7" t="b">
        <v>0</v>
      </c>
      <c r="W203" s="7" t="s">
        <v>27</v>
      </c>
      <c r="X203" s="7" t="str" cm="1">
        <f t="array" ref="X203:Y203">_xlfn.TEXTSPLIT($W203,"/")</f>
        <v>technology</v>
      </c>
      <c r="Y203" s="7" t="str">
        <v>web</v>
      </c>
    </row>
    <row r="204" spans="1:25" ht="23" x14ac:dyDescent="0.3">
      <c r="A204" s="7">
        <v>202</v>
      </c>
      <c r="B204" s="7" t="s">
        <v>455</v>
      </c>
      <c r="C204" s="15" t="s">
        <v>456</v>
      </c>
      <c r="D204" s="5">
        <v>8300</v>
      </c>
      <c r="E204" s="5">
        <v>6543</v>
      </c>
      <c r="G204" s="6">
        <f t="shared" si="25"/>
        <v>0.78831325301204824</v>
      </c>
      <c r="H204" s="7" t="s">
        <v>73</v>
      </c>
      <c r="I204" s="10">
        <v>82</v>
      </c>
      <c r="J204" s="10">
        <f t="shared" si="26"/>
        <v>79.792682926829272</v>
      </c>
      <c r="K204" s="7" t="s">
        <v>20</v>
      </c>
      <c r="L204" s="7" t="s">
        <v>21</v>
      </c>
      <c r="M204" s="7">
        <v>1317531600</v>
      </c>
      <c r="N204" s="7">
        <v>1317877200</v>
      </c>
      <c r="O204" s="16">
        <f t="shared" si="27"/>
        <v>40818.208333333336</v>
      </c>
      <c r="P204" s="23" t="str">
        <f t="shared" si="28"/>
        <v>Oct</v>
      </c>
      <c r="Q204" s="18">
        <f t="shared" si="29"/>
        <v>40818.208333333336</v>
      </c>
      <c r="R204" s="16">
        <f t="shared" si="30"/>
        <v>40822.208333333336</v>
      </c>
      <c r="S204" s="23" t="str">
        <f t="shared" si="31"/>
        <v>Oct</v>
      </c>
      <c r="T204" s="18">
        <f t="shared" si="32"/>
        <v>40822.208333333336</v>
      </c>
      <c r="U204" s="7" t="b">
        <v>0</v>
      </c>
      <c r="V204" s="7" t="b">
        <v>0</v>
      </c>
      <c r="W204" s="7" t="s">
        <v>16</v>
      </c>
      <c r="X204" s="7" t="str" cm="1">
        <f t="array" ref="X204:Y204">_xlfn.TEXTSPLIT($W204,"/")</f>
        <v>food</v>
      </c>
      <c r="Y204" s="7" t="str">
        <v>food trucks</v>
      </c>
    </row>
    <row r="205" spans="1:25" ht="36" x14ac:dyDescent="0.3">
      <c r="A205" s="7">
        <v>203</v>
      </c>
      <c r="B205" s="7" t="s">
        <v>457</v>
      </c>
      <c r="C205" s="15" t="s">
        <v>458</v>
      </c>
      <c r="D205" s="5">
        <v>143900</v>
      </c>
      <c r="E205" s="5">
        <v>193413</v>
      </c>
      <c r="G205" s="6">
        <f t="shared" si="25"/>
        <v>1.3440792216817234</v>
      </c>
      <c r="H205" s="7" t="s">
        <v>19</v>
      </c>
      <c r="I205" s="10">
        <v>4498</v>
      </c>
      <c r="J205" s="10">
        <f t="shared" si="26"/>
        <v>42.999777678968428</v>
      </c>
      <c r="K205" s="7" t="s">
        <v>25</v>
      </c>
      <c r="L205" s="7" t="s">
        <v>26</v>
      </c>
      <c r="M205" s="7">
        <v>1484632800</v>
      </c>
      <c r="N205" s="7">
        <v>1484805600</v>
      </c>
      <c r="O205" s="16">
        <f t="shared" si="27"/>
        <v>42752.25</v>
      </c>
      <c r="P205" s="23" t="str">
        <f t="shared" si="28"/>
        <v>Jan</v>
      </c>
      <c r="Q205" s="18">
        <f t="shared" si="29"/>
        <v>42752.25</v>
      </c>
      <c r="R205" s="16">
        <f t="shared" si="30"/>
        <v>42754.25</v>
      </c>
      <c r="S205" s="23" t="str">
        <f t="shared" si="31"/>
        <v>Jan</v>
      </c>
      <c r="T205" s="18">
        <f t="shared" si="32"/>
        <v>42754.25</v>
      </c>
      <c r="U205" s="7" t="b">
        <v>0</v>
      </c>
      <c r="V205" s="7" t="b">
        <v>0</v>
      </c>
      <c r="W205" s="7" t="s">
        <v>32</v>
      </c>
      <c r="X205" s="7" t="str" cm="1">
        <f t="array" ref="X205:Y205">_xlfn.TEXTSPLIT($W205,"/")</f>
        <v>theater</v>
      </c>
      <c r="Y205" s="7" t="str">
        <v>plays</v>
      </c>
    </row>
    <row r="206" spans="1:25" ht="23" x14ac:dyDescent="0.3">
      <c r="A206" s="7">
        <v>204</v>
      </c>
      <c r="B206" s="7" t="s">
        <v>459</v>
      </c>
      <c r="C206" s="15" t="s">
        <v>460</v>
      </c>
      <c r="D206" s="5">
        <v>75000</v>
      </c>
      <c r="E206" s="5">
        <v>2529</v>
      </c>
      <c r="G206" s="6">
        <f t="shared" si="25"/>
        <v>3.372E-2</v>
      </c>
      <c r="H206" s="7" t="s">
        <v>13</v>
      </c>
      <c r="I206" s="10">
        <v>40</v>
      </c>
      <c r="J206" s="10">
        <f t="shared" si="26"/>
        <v>63.225000000000001</v>
      </c>
      <c r="K206" s="7" t="s">
        <v>20</v>
      </c>
      <c r="L206" s="7" t="s">
        <v>21</v>
      </c>
      <c r="M206" s="7">
        <v>1301806800</v>
      </c>
      <c r="N206" s="7">
        <v>1302670800</v>
      </c>
      <c r="O206" s="16">
        <f t="shared" si="27"/>
        <v>40636.208333333336</v>
      </c>
      <c r="P206" s="23" t="str">
        <f t="shared" si="28"/>
        <v>Apr</v>
      </c>
      <c r="Q206" s="18">
        <f t="shared" si="29"/>
        <v>40636.208333333336</v>
      </c>
      <c r="R206" s="16">
        <f t="shared" si="30"/>
        <v>40646.208333333336</v>
      </c>
      <c r="S206" s="23" t="str">
        <f t="shared" si="31"/>
        <v>Apr</v>
      </c>
      <c r="T206" s="18">
        <f t="shared" si="32"/>
        <v>40646.208333333336</v>
      </c>
      <c r="U206" s="7" t="b">
        <v>0</v>
      </c>
      <c r="V206" s="7" t="b">
        <v>0</v>
      </c>
      <c r="W206" s="7" t="s">
        <v>158</v>
      </c>
      <c r="X206" s="7" t="str" cm="1">
        <f t="array" ref="X206:Y206">_xlfn.TEXTSPLIT($W206,"/")</f>
        <v>music</v>
      </c>
      <c r="Y206" s="7" t="str">
        <v>jazz</v>
      </c>
    </row>
    <row r="207" spans="1:25" ht="23" x14ac:dyDescent="0.3">
      <c r="A207" s="7">
        <v>205</v>
      </c>
      <c r="B207" s="7" t="s">
        <v>461</v>
      </c>
      <c r="C207" s="15" t="s">
        <v>462</v>
      </c>
      <c r="D207" s="5">
        <v>1300</v>
      </c>
      <c r="E207" s="5">
        <v>5614</v>
      </c>
      <c r="G207" s="6">
        <f t="shared" si="25"/>
        <v>4.3184615384615386</v>
      </c>
      <c r="H207" s="7" t="s">
        <v>19</v>
      </c>
      <c r="I207" s="10">
        <v>80</v>
      </c>
      <c r="J207" s="10">
        <f t="shared" si="26"/>
        <v>70.174999999999997</v>
      </c>
      <c r="K207" s="7" t="s">
        <v>20</v>
      </c>
      <c r="L207" s="7" t="s">
        <v>21</v>
      </c>
      <c r="M207" s="7">
        <v>1539752400</v>
      </c>
      <c r="N207" s="7">
        <v>1540789200</v>
      </c>
      <c r="O207" s="16">
        <f t="shared" si="27"/>
        <v>43390.208333333328</v>
      </c>
      <c r="P207" s="23" t="str">
        <f t="shared" si="28"/>
        <v>Oct</v>
      </c>
      <c r="Q207" s="18">
        <f t="shared" si="29"/>
        <v>43390.208333333328</v>
      </c>
      <c r="R207" s="16">
        <f t="shared" si="30"/>
        <v>43402.208333333328</v>
      </c>
      <c r="S207" s="23" t="str">
        <f t="shared" si="31"/>
        <v>Oct</v>
      </c>
      <c r="T207" s="18">
        <f t="shared" si="32"/>
        <v>43402.208333333328</v>
      </c>
      <c r="U207" s="7" t="b">
        <v>1</v>
      </c>
      <c r="V207" s="7" t="b">
        <v>0</v>
      </c>
      <c r="W207" s="7" t="s">
        <v>32</v>
      </c>
      <c r="X207" s="7" t="str" cm="1">
        <f t="array" ref="X207:Y207">_xlfn.TEXTSPLIT($W207,"/")</f>
        <v>theater</v>
      </c>
      <c r="Y207" s="7" t="str">
        <v>plays</v>
      </c>
    </row>
    <row r="208" spans="1:25" ht="23" x14ac:dyDescent="0.3">
      <c r="A208" s="7">
        <v>206</v>
      </c>
      <c r="B208" s="7" t="s">
        <v>463</v>
      </c>
      <c r="C208" s="15" t="s">
        <v>464</v>
      </c>
      <c r="D208" s="5">
        <v>9000</v>
      </c>
      <c r="E208" s="5">
        <v>3496</v>
      </c>
      <c r="G208" s="6">
        <f t="shared" si="25"/>
        <v>0.38844444444444443</v>
      </c>
      <c r="H208" s="7" t="s">
        <v>73</v>
      </c>
      <c r="I208" s="10">
        <v>57</v>
      </c>
      <c r="J208" s="10">
        <f t="shared" si="26"/>
        <v>61.333333333333336</v>
      </c>
      <c r="K208" s="7" t="s">
        <v>20</v>
      </c>
      <c r="L208" s="7" t="s">
        <v>21</v>
      </c>
      <c r="M208" s="7">
        <v>1267250400</v>
      </c>
      <c r="N208" s="7">
        <v>1268028000</v>
      </c>
      <c r="O208" s="16">
        <f t="shared" si="27"/>
        <v>40236.25</v>
      </c>
      <c r="P208" s="23" t="str">
        <f t="shared" si="28"/>
        <v>Feb</v>
      </c>
      <c r="Q208" s="18">
        <f t="shared" si="29"/>
        <v>40236.25</v>
      </c>
      <c r="R208" s="16">
        <f t="shared" si="30"/>
        <v>40245.25</v>
      </c>
      <c r="S208" s="23" t="str">
        <f t="shared" si="31"/>
        <v>Mar</v>
      </c>
      <c r="T208" s="18">
        <f t="shared" si="32"/>
        <v>40245.25</v>
      </c>
      <c r="U208" s="7" t="b">
        <v>0</v>
      </c>
      <c r="V208" s="7" t="b">
        <v>0</v>
      </c>
      <c r="W208" s="7" t="s">
        <v>118</v>
      </c>
      <c r="X208" s="7" t="str" cm="1">
        <f t="array" ref="X208:Y208">_xlfn.TEXTSPLIT($W208,"/")</f>
        <v>publishing</v>
      </c>
      <c r="Y208" s="7" t="str">
        <v>fiction</v>
      </c>
    </row>
    <row r="209" spans="1:25" ht="36" x14ac:dyDescent="0.3">
      <c r="A209" s="7">
        <v>207</v>
      </c>
      <c r="B209" s="7" t="s">
        <v>465</v>
      </c>
      <c r="C209" s="15" t="s">
        <v>466</v>
      </c>
      <c r="D209" s="5">
        <v>1000</v>
      </c>
      <c r="E209" s="5">
        <v>4257</v>
      </c>
      <c r="G209" s="6">
        <f t="shared" si="25"/>
        <v>4.2569999999999997</v>
      </c>
      <c r="H209" s="7" t="s">
        <v>19</v>
      </c>
      <c r="I209" s="10">
        <v>43</v>
      </c>
      <c r="J209" s="10">
        <f t="shared" si="26"/>
        <v>99</v>
      </c>
      <c r="K209" s="7" t="s">
        <v>20</v>
      </c>
      <c r="L209" s="7" t="s">
        <v>21</v>
      </c>
      <c r="M209" s="7">
        <v>1535432400</v>
      </c>
      <c r="N209" s="7">
        <v>1537160400</v>
      </c>
      <c r="O209" s="16">
        <f t="shared" si="27"/>
        <v>43340.208333333328</v>
      </c>
      <c r="P209" s="23" t="str">
        <f t="shared" si="28"/>
        <v>Aug</v>
      </c>
      <c r="Q209" s="18">
        <f t="shared" si="29"/>
        <v>43340.208333333328</v>
      </c>
      <c r="R209" s="16">
        <f t="shared" si="30"/>
        <v>43360.208333333328</v>
      </c>
      <c r="S209" s="23" t="str">
        <f t="shared" si="31"/>
        <v>Sep</v>
      </c>
      <c r="T209" s="18">
        <f t="shared" si="32"/>
        <v>43360.208333333328</v>
      </c>
      <c r="U209" s="7" t="b">
        <v>0</v>
      </c>
      <c r="V209" s="7" t="b">
        <v>1</v>
      </c>
      <c r="W209" s="7" t="s">
        <v>22</v>
      </c>
      <c r="X209" s="7" t="str" cm="1">
        <f t="array" ref="X209:Y209">_xlfn.TEXTSPLIT($W209,"/")</f>
        <v>music</v>
      </c>
      <c r="Y209" s="7" t="str">
        <v>rock</v>
      </c>
    </row>
    <row r="210" spans="1:25" ht="23" x14ac:dyDescent="0.3">
      <c r="A210" s="7">
        <v>208</v>
      </c>
      <c r="B210" s="7" t="s">
        <v>467</v>
      </c>
      <c r="C210" s="15" t="s">
        <v>468</v>
      </c>
      <c r="D210" s="5">
        <v>196900</v>
      </c>
      <c r="E210" s="5">
        <v>199110</v>
      </c>
      <c r="G210" s="6">
        <f t="shared" si="25"/>
        <v>1.0112239715591671</v>
      </c>
      <c r="H210" s="7" t="s">
        <v>19</v>
      </c>
      <c r="I210" s="10">
        <v>2053</v>
      </c>
      <c r="J210" s="10">
        <f t="shared" si="26"/>
        <v>96.984900146127615</v>
      </c>
      <c r="K210" s="7" t="s">
        <v>20</v>
      </c>
      <c r="L210" s="7" t="s">
        <v>21</v>
      </c>
      <c r="M210" s="7">
        <v>1510207200</v>
      </c>
      <c r="N210" s="7">
        <v>1512280800</v>
      </c>
      <c r="O210" s="16">
        <f t="shared" si="27"/>
        <v>43048.25</v>
      </c>
      <c r="P210" s="23" t="str">
        <f t="shared" si="28"/>
        <v>Nov</v>
      </c>
      <c r="Q210" s="18">
        <f t="shared" si="29"/>
        <v>43048.25</v>
      </c>
      <c r="R210" s="16">
        <f t="shared" si="30"/>
        <v>43072.25</v>
      </c>
      <c r="S210" s="23" t="str">
        <f t="shared" si="31"/>
        <v>Dec</v>
      </c>
      <c r="T210" s="18">
        <f t="shared" si="32"/>
        <v>43072.25</v>
      </c>
      <c r="U210" s="7" t="b">
        <v>0</v>
      </c>
      <c r="V210" s="7" t="b">
        <v>0</v>
      </c>
      <c r="W210" s="7" t="s">
        <v>41</v>
      </c>
      <c r="X210" s="7" t="str" cm="1">
        <f t="array" ref="X210:Y210">_xlfn.TEXTSPLIT($W210,"/")</f>
        <v>film &amp; video</v>
      </c>
      <c r="Y210" s="7" t="str">
        <v>documentary</v>
      </c>
    </row>
    <row r="211" spans="1:25" ht="23" x14ac:dyDescent="0.3">
      <c r="A211" s="7">
        <v>209</v>
      </c>
      <c r="B211" s="7" t="s">
        <v>469</v>
      </c>
      <c r="C211" s="15" t="s">
        <v>470</v>
      </c>
      <c r="D211" s="5">
        <v>194500</v>
      </c>
      <c r="E211" s="5">
        <v>41212</v>
      </c>
      <c r="G211" s="6">
        <f t="shared" si="25"/>
        <v>0.21188688946015424</v>
      </c>
      <c r="H211" s="7" t="s">
        <v>46</v>
      </c>
      <c r="I211" s="10">
        <v>808</v>
      </c>
      <c r="J211" s="10">
        <f t="shared" si="26"/>
        <v>51.004950495049506</v>
      </c>
      <c r="K211" s="7" t="s">
        <v>25</v>
      </c>
      <c r="L211" s="7" t="s">
        <v>26</v>
      </c>
      <c r="M211" s="7">
        <v>1462510800</v>
      </c>
      <c r="N211" s="7">
        <v>1463115600</v>
      </c>
      <c r="O211" s="16">
        <f t="shared" si="27"/>
        <v>42496.208333333328</v>
      </c>
      <c r="P211" s="23" t="str">
        <f t="shared" si="28"/>
        <v>May</v>
      </c>
      <c r="Q211" s="18">
        <f t="shared" si="29"/>
        <v>42496.208333333328</v>
      </c>
      <c r="R211" s="16">
        <f t="shared" si="30"/>
        <v>42503.208333333328</v>
      </c>
      <c r="S211" s="23" t="str">
        <f t="shared" si="31"/>
        <v>May</v>
      </c>
      <c r="T211" s="18">
        <f t="shared" si="32"/>
        <v>42503.208333333328</v>
      </c>
      <c r="U211" s="7" t="b">
        <v>0</v>
      </c>
      <c r="V211" s="7" t="b">
        <v>0</v>
      </c>
      <c r="W211" s="7" t="s">
        <v>41</v>
      </c>
      <c r="X211" s="7" t="str" cm="1">
        <f t="array" ref="X211:Y211">_xlfn.TEXTSPLIT($W211,"/")</f>
        <v>film &amp; video</v>
      </c>
      <c r="Y211" s="7" t="str">
        <v>documentary</v>
      </c>
    </row>
    <row r="212" spans="1:25" ht="23" x14ac:dyDescent="0.3">
      <c r="A212" s="7">
        <v>210</v>
      </c>
      <c r="B212" s="7" t="s">
        <v>471</v>
      </c>
      <c r="C212" s="15" t="s">
        <v>472</v>
      </c>
      <c r="D212" s="5">
        <v>9400</v>
      </c>
      <c r="E212" s="5">
        <v>6338</v>
      </c>
      <c r="G212" s="6">
        <f t="shared" si="25"/>
        <v>0.67425531914893622</v>
      </c>
      <c r="H212" s="7" t="s">
        <v>13</v>
      </c>
      <c r="I212" s="10">
        <v>226</v>
      </c>
      <c r="J212" s="10">
        <f t="shared" si="26"/>
        <v>28.044247787610619</v>
      </c>
      <c r="K212" s="7" t="s">
        <v>35</v>
      </c>
      <c r="L212" s="7" t="s">
        <v>36</v>
      </c>
      <c r="M212" s="7">
        <v>1488520800</v>
      </c>
      <c r="N212" s="7">
        <v>1490850000</v>
      </c>
      <c r="O212" s="16">
        <f t="shared" si="27"/>
        <v>42797.25</v>
      </c>
      <c r="P212" s="23" t="str">
        <f t="shared" si="28"/>
        <v>Mar</v>
      </c>
      <c r="Q212" s="18">
        <f t="shared" si="29"/>
        <v>42797.25</v>
      </c>
      <c r="R212" s="16">
        <f t="shared" si="30"/>
        <v>42824.208333333328</v>
      </c>
      <c r="S212" s="23" t="str">
        <f t="shared" si="31"/>
        <v>Mar</v>
      </c>
      <c r="T212" s="18">
        <f t="shared" si="32"/>
        <v>42824.208333333328</v>
      </c>
      <c r="U212" s="7" t="b">
        <v>0</v>
      </c>
      <c r="V212" s="7" t="b">
        <v>0</v>
      </c>
      <c r="W212" s="7" t="s">
        <v>473</v>
      </c>
      <c r="X212" s="7" t="str" cm="1">
        <f t="array" ref="X212:Y212">_xlfn.TEXTSPLIT($W212,"/")</f>
        <v>film &amp; video</v>
      </c>
      <c r="Y212" s="7" t="str">
        <v>science fiction</v>
      </c>
    </row>
    <row r="213" spans="1:25" ht="36" x14ac:dyDescent="0.3">
      <c r="A213" s="7">
        <v>211</v>
      </c>
      <c r="B213" s="7" t="s">
        <v>474</v>
      </c>
      <c r="C213" s="15" t="s">
        <v>475</v>
      </c>
      <c r="D213" s="5">
        <v>104400</v>
      </c>
      <c r="E213" s="5">
        <v>99100</v>
      </c>
      <c r="G213" s="6">
        <f t="shared" si="25"/>
        <v>0.9492337164750958</v>
      </c>
      <c r="H213" s="7" t="s">
        <v>13</v>
      </c>
      <c r="I213" s="10">
        <v>1625</v>
      </c>
      <c r="J213" s="10">
        <f t="shared" si="26"/>
        <v>60.984615384615381</v>
      </c>
      <c r="K213" s="7" t="s">
        <v>20</v>
      </c>
      <c r="L213" s="7" t="s">
        <v>21</v>
      </c>
      <c r="M213" s="7">
        <v>1377579600</v>
      </c>
      <c r="N213" s="7">
        <v>1379653200</v>
      </c>
      <c r="O213" s="16">
        <f t="shared" si="27"/>
        <v>41513.208333333336</v>
      </c>
      <c r="P213" s="23" t="str">
        <f t="shared" si="28"/>
        <v>Aug</v>
      </c>
      <c r="Q213" s="18">
        <f t="shared" si="29"/>
        <v>41513.208333333336</v>
      </c>
      <c r="R213" s="16">
        <f t="shared" si="30"/>
        <v>41537.208333333336</v>
      </c>
      <c r="S213" s="23" t="str">
        <f t="shared" si="31"/>
        <v>Sep</v>
      </c>
      <c r="T213" s="18">
        <f t="shared" si="32"/>
        <v>41537.208333333336</v>
      </c>
      <c r="U213" s="7" t="b">
        <v>0</v>
      </c>
      <c r="V213" s="7" t="b">
        <v>0</v>
      </c>
      <c r="W213" s="7" t="s">
        <v>32</v>
      </c>
      <c r="X213" s="7" t="str" cm="1">
        <f t="array" ref="X213:Y213">_xlfn.TEXTSPLIT($W213,"/")</f>
        <v>theater</v>
      </c>
      <c r="Y213" s="7" t="str">
        <v>plays</v>
      </c>
    </row>
    <row r="214" spans="1:25" ht="36" x14ac:dyDescent="0.3">
      <c r="A214" s="7">
        <v>212</v>
      </c>
      <c r="B214" s="7" t="s">
        <v>476</v>
      </c>
      <c r="C214" s="15" t="s">
        <v>477</v>
      </c>
      <c r="D214" s="5">
        <v>8100</v>
      </c>
      <c r="E214" s="5">
        <v>12300</v>
      </c>
      <c r="G214" s="6">
        <f t="shared" si="25"/>
        <v>1.5185185185185186</v>
      </c>
      <c r="H214" s="7" t="s">
        <v>19</v>
      </c>
      <c r="I214" s="10">
        <v>168</v>
      </c>
      <c r="J214" s="10">
        <f t="shared" si="26"/>
        <v>73.214285714285708</v>
      </c>
      <c r="K214" s="7" t="s">
        <v>20</v>
      </c>
      <c r="L214" s="7" t="s">
        <v>21</v>
      </c>
      <c r="M214" s="7">
        <v>1576389600</v>
      </c>
      <c r="N214" s="7">
        <v>1580364000</v>
      </c>
      <c r="O214" s="16">
        <f t="shared" si="27"/>
        <v>43814.25</v>
      </c>
      <c r="P214" s="23" t="str">
        <f t="shared" si="28"/>
        <v>Dec</v>
      </c>
      <c r="Q214" s="18">
        <f t="shared" si="29"/>
        <v>43814.25</v>
      </c>
      <c r="R214" s="16">
        <f t="shared" si="30"/>
        <v>43860.25</v>
      </c>
      <c r="S214" s="23" t="str">
        <f t="shared" si="31"/>
        <v>Jan</v>
      </c>
      <c r="T214" s="18">
        <f t="shared" si="32"/>
        <v>43860.25</v>
      </c>
      <c r="U214" s="7" t="b">
        <v>0</v>
      </c>
      <c r="V214" s="7" t="b">
        <v>0</v>
      </c>
      <c r="W214" s="7" t="s">
        <v>32</v>
      </c>
      <c r="X214" s="7" t="str" cm="1">
        <f t="array" ref="X214:Y214">_xlfn.TEXTSPLIT($W214,"/")</f>
        <v>theater</v>
      </c>
      <c r="Y214" s="7" t="str">
        <v>plays</v>
      </c>
    </row>
    <row r="215" spans="1:25" ht="36" x14ac:dyDescent="0.3">
      <c r="A215" s="7">
        <v>213</v>
      </c>
      <c r="B215" s="7" t="s">
        <v>478</v>
      </c>
      <c r="C215" s="15" t="s">
        <v>479</v>
      </c>
      <c r="D215" s="5">
        <v>87900</v>
      </c>
      <c r="E215" s="5">
        <v>171549</v>
      </c>
      <c r="G215" s="6">
        <f t="shared" si="25"/>
        <v>1.9516382252559727</v>
      </c>
      <c r="H215" s="7" t="s">
        <v>19</v>
      </c>
      <c r="I215" s="10">
        <v>4289</v>
      </c>
      <c r="J215" s="10">
        <f t="shared" si="26"/>
        <v>39.997435299603637</v>
      </c>
      <c r="K215" s="7" t="s">
        <v>20</v>
      </c>
      <c r="L215" s="7" t="s">
        <v>21</v>
      </c>
      <c r="M215" s="7">
        <v>1289019600</v>
      </c>
      <c r="N215" s="7">
        <v>1289714400</v>
      </c>
      <c r="O215" s="16">
        <f t="shared" si="27"/>
        <v>40488.208333333336</v>
      </c>
      <c r="P215" s="23" t="str">
        <f t="shared" si="28"/>
        <v>Nov</v>
      </c>
      <c r="Q215" s="18">
        <f t="shared" si="29"/>
        <v>40488.208333333336</v>
      </c>
      <c r="R215" s="16">
        <f t="shared" si="30"/>
        <v>40496.25</v>
      </c>
      <c r="S215" s="23" t="str">
        <f t="shared" si="31"/>
        <v>Nov</v>
      </c>
      <c r="T215" s="18">
        <f t="shared" si="32"/>
        <v>40496.25</v>
      </c>
      <c r="U215" s="7" t="b">
        <v>0</v>
      </c>
      <c r="V215" s="7" t="b">
        <v>1</v>
      </c>
      <c r="W215" s="7" t="s">
        <v>59</v>
      </c>
      <c r="X215" s="7" t="str" cm="1">
        <f t="array" ref="X215:Y215">_xlfn.TEXTSPLIT($W215,"/")</f>
        <v>music</v>
      </c>
      <c r="Y215" s="7" t="str">
        <v>indie rock</v>
      </c>
    </row>
    <row r="216" spans="1:25" ht="23" x14ac:dyDescent="0.3">
      <c r="A216" s="7">
        <v>214</v>
      </c>
      <c r="B216" s="7" t="s">
        <v>480</v>
      </c>
      <c r="C216" s="15" t="s">
        <v>481</v>
      </c>
      <c r="D216" s="5">
        <v>1400</v>
      </c>
      <c r="E216" s="5">
        <v>14324</v>
      </c>
      <c r="G216" s="6">
        <f t="shared" si="25"/>
        <v>10.231428571428571</v>
      </c>
      <c r="H216" s="7" t="s">
        <v>19</v>
      </c>
      <c r="I216" s="10">
        <v>165</v>
      </c>
      <c r="J216" s="10">
        <f t="shared" si="26"/>
        <v>86.812121212121212</v>
      </c>
      <c r="K216" s="7" t="s">
        <v>20</v>
      </c>
      <c r="L216" s="7" t="s">
        <v>21</v>
      </c>
      <c r="M216" s="7">
        <v>1282194000</v>
      </c>
      <c r="N216" s="7">
        <v>1282712400</v>
      </c>
      <c r="O216" s="16">
        <f t="shared" si="27"/>
        <v>40409.208333333336</v>
      </c>
      <c r="P216" s="23" t="str">
        <f t="shared" si="28"/>
        <v>Aug</v>
      </c>
      <c r="Q216" s="18">
        <f t="shared" si="29"/>
        <v>40409.208333333336</v>
      </c>
      <c r="R216" s="16">
        <f t="shared" si="30"/>
        <v>40415.208333333336</v>
      </c>
      <c r="S216" s="23" t="str">
        <f t="shared" si="31"/>
        <v>Aug</v>
      </c>
      <c r="T216" s="18">
        <f t="shared" si="32"/>
        <v>40415.208333333336</v>
      </c>
      <c r="U216" s="7" t="b">
        <v>0</v>
      </c>
      <c r="V216" s="7" t="b">
        <v>0</v>
      </c>
      <c r="W216" s="7" t="s">
        <v>22</v>
      </c>
      <c r="X216" s="7" t="str" cm="1">
        <f t="array" ref="X216:Y216">_xlfn.TEXTSPLIT($W216,"/")</f>
        <v>music</v>
      </c>
      <c r="Y216" s="7" t="str">
        <v>rock</v>
      </c>
    </row>
    <row r="217" spans="1:25" ht="23" x14ac:dyDescent="0.3">
      <c r="A217" s="7">
        <v>215</v>
      </c>
      <c r="B217" s="7" t="s">
        <v>482</v>
      </c>
      <c r="C217" s="15" t="s">
        <v>483</v>
      </c>
      <c r="D217" s="5">
        <v>156800</v>
      </c>
      <c r="E217" s="5">
        <v>6024</v>
      </c>
      <c r="G217" s="6">
        <f t="shared" si="25"/>
        <v>3.8418367346938778E-2</v>
      </c>
      <c r="H217" s="7" t="s">
        <v>13</v>
      </c>
      <c r="I217" s="10">
        <v>143</v>
      </c>
      <c r="J217" s="10">
        <f t="shared" si="26"/>
        <v>42.125874125874127</v>
      </c>
      <c r="K217" s="7" t="s">
        <v>20</v>
      </c>
      <c r="L217" s="7" t="s">
        <v>21</v>
      </c>
      <c r="M217" s="7">
        <v>1550037600</v>
      </c>
      <c r="N217" s="7">
        <v>1550210400</v>
      </c>
      <c r="O217" s="16">
        <f t="shared" si="27"/>
        <v>43509.25</v>
      </c>
      <c r="P217" s="23" t="str">
        <f t="shared" si="28"/>
        <v>Feb</v>
      </c>
      <c r="Q217" s="18">
        <f t="shared" si="29"/>
        <v>43509.25</v>
      </c>
      <c r="R217" s="16">
        <f t="shared" si="30"/>
        <v>43511.25</v>
      </c>
      <c r="S217" s="23" t="str">
        <f t="shared" si="31"/>
        <v>Feb</v>
      </c>
      <c r="T217" s="18">
        <f t="shared" si="32"/>
        <v>43511.25</v>
      </c>
      <c r="U217" s="7" t="b">
        <v>0</v>
      </c>
      <c r="V217" s="7" t="b">
        <v>0</v>
      </c>
      <c r="W217" s="7" t="s">
        <v>32</v>
      </c>
      <c r="X217" s="7" t="str" cm="1">
        <f t="array" ref="X217:Y217">_xlfn.TEXTSPLIT($W217,"/")</f>
        <v>theater</v>
      </c>
      <c r="Y217" s="7" t="str">
        <v>plays</v>
      </c>
    </row>
    <row r="218" spans="1:25" ht="23" x14ac:dyDescent="0.3">
      <c r="A218" s="7">
        <v>216</v>
      </c>
      <c r="B218" s="7" t="s">
        <v>484</v>
      </c>
      <c r="C218" s="15" t="s">
        <v>485</v>
      </c>
      <c r="D218" s="5">
        <v>121700</v>
      </c>
      <c r="E218" s="5">
        <v>188721</v>
      </c>
      <c r="G218" s="6">
        <f t="shared" si="25"/>
        <v>1.5507066557107643</v>
      </c>
      <c r="H218" s="7" t="s">
        <v>19</v>
      </c>
      <c r="I218" s="10">
        <v>1815</v>
      </c>
      <c r="J218" s="10">
        <f t="shared" si="26"/>
        <v>103.97851239669421</v>
      </c>
      <c r="K218" s="7" t="s">
        <v>20</v>
      </c>
      <c r="L218" s="7" t="s">
        <v>21</v>
      </c>
      <c r="M218" s="7">
        <v>1321941600</v>
      </c>
      <c r="N218" s="7">
        <v>1322114400</v>
      </c>
      <c r="O218" s="16">
        <f t="shared" si="27"/>
        <v>40869.25</v>
      </c>
      <c r="P218" s="23" t="str">
        <f t="shared" si="28"/>
        <v>Nov</v>
      </c>
      <c r="Q218" s="18">
        <f t="shared" si="29"/>
        <v>40869.25</v>
      </c>
      <c r="R218" s="16">
        <f t="shared" si="30"/>
        <v>40871.25</v>
      </c>
      <c r="S218" s="23" t="str">
        <f t="shared" si="31"/>
        <v>Nov</v>
      </c>
      <c r="T218" s="18">
        <f t="shared" si="32"/>
        <v>40871.25</v>
      </c>
      <c r="U218" s="7" t="b">
        <v>0</v>
      </c>
      <c r="V218" s="7" t="b">
        <v>0</v>
      </c>
      <c r="W218" s="7" t="s">
        <v>32</v>
      </c>
      <c r="X218" s="7" t="str" cm="1">
        <f t="array" ref="X218:Y218">_xlfn.TEXTSPLIT($W218,"/")</f>
        <v>theater</v>
      </c>
      <c r="Y218" s="7" t="str">
        <v>plays</v>
      </c>
    </row>
    <row r="219" spans="1:25" ht="23" x14ac:dyDescent="0.3">
      <c r="A219" s="7">
        <v>217</v>
      </c>
      <c r="B219" s="7" t="s">
        <v>486</v>
      </c>
      <c r="C219" s="15" t="s">
        <v>487</v>
      </c>
      <c r="D219" s="5">
        <v>129400</v>
      </c>
      <c r="E219" s="5">
        <v>57911</v>
      </c>
      <c r="G219" s="6">
        <f t="shared" si="25"/>
        <v>0.44753477588871715</v>
      </c>
      <c r="H219" s="7" t="s">
        <v>13</v>
      </c>
      <c r="I219" s="10">
        <v>934</v>
      </c>
      <c r="J219" s="10">
        <f t="shared" si="26"/>
        <v>62.003211991434689</v>
      </c>
      <c r="K219" s="7" t="s">
        <v>20</v>
      </c>
      <c r="L219" s="7" t="s">
        <v>21</v>
      </c>
      <c r="M219" s="7">
        <v>1556427600</v>
      </c>
      <c r="N219" s="7">
        <v>1557205200</v>
      </c>
      <c r="O219" s="16">
        <f t="shared" si="27"/>
        <v>43583.208333333328</v>
      </c>
      <c r="P219" s="23" t="str">
        <f t="shared" si="28"/>
        <v>Apr</v>
      </c>
      <c r="Q219" s="18">
        <f t="shared" si="29"/>
        <v>43583.208333333328</v>
      </c>
      <c r="R219" s="16">
        <f t="shared" si="30"/>
        <v>43592.208333333328</v>
      </c>
      <c r="S219" s="23" t="str">
        <f t="shared" si="31"/>
        <v>May</v>
      </c>
      <c r="T219" s="18">
        <f t="shared" si="32"/>
        <v>43592.208333333328</v>
      </c>
      <c r="U219" s="7" t="b">
        <v>0</v>
      </c>
      <c r="V219" s="7" t="b">
        <v>0</v>
      </c>
      <c r="W219" s="7" t="s">
        <v>473</v>
      </c>
      <c r="X219" s="7" t="str" cm="1">
        <f t="array" ref="X219:Y219">_xlfn.TEXTSPLIT($W219,"/")</f>
        <v>film &amp; video</v>
      </c>
      <c r="Y219" s="7" t="str">
        <v>science fiction</v>
      </c>
    </row>
    <row r="220" spans="1:25" ht="23" x14ac:dyDescent="0.3">
      <c r="A220" s="7">
        <v>218</v>
      </c>
      <c r="B220" s="7" t="s">
        <v>488</v>
      </c>
      <c r="C220" s="15" t="s">
        <v>489</v>
      </c>
      <c r="D220" s="5">
        <v>5700</v>
      </c>
      <c r="E220" s="5">
        <v>12309</v>
      </c>
      <c r="G220" s="6">
        <f t="shared" si="25"/>
        <v>2.1594736842105262</v>
      </c>
      <c r="H220" s="7" t="s">
        <v>19</v>
      </c>
      <c r="I220" s="10">
        <v>397</v>
      </c>
      <c r="J220" s="10">
        <f t="shared" si="26"/>
        <v>31.005037783375315</v>
      </c>
      <c r="K220" s="7" t="s">
        <v>39</v>
      </c>
      <c r="L220" s="7" t="s">
        <v>40</v>
      </c>
      <c r="M220" s="7">
        <v>1320991200</v>
      </c>
      <c r="N220" s="7">
        <v>1323928800</v>
      </c>
      <c r="O220" s="16">
        <f t="shared" si="27"/>
        <v>40858.25</v>
      </c>
      <c r="P220" s="23" t="str">
        <f t="shared" si="28"/>
        <v>Nov</v>
      </c>
      <c r="Q220" s="18">
        <f t="shared" si="29"/>
        <v>40858.25</v>
      </c>
      <c r="R220" s="16">
        <f t="shared" si="30"/>
        <v>40892.25</v>
      </c>
      <c r="S220" s="23" t="str">
        <f t="shared" si="31"/>
        <v>Dec</v>
      </c>
      <c r="T220" s="18">
        <f t="shared" si="32"/>
        <v>40892.25</v>
      </c>
      <c r="U220" s="7" t="b">
        <v>0</v>
      </c>
      <c r="V220" s="7" t="b">
        <v>1</v>
      </c>
      <c r="W220" s="7" t="s">
        <v>99</v>
      </c>
      <c r="X220" s="7" t="str" cm="1">
        <f t="array" ref="X220:Y220">_xlfn.TEXTSPLIT($W220,"/")</f>
        <v>film &amp; video</v>
      </c>
      <c r="Y220" s="7" t="str">
        <v>shorts</v>
      </c>
    </row>
    <row r="221" spans="1:25" ht="23" x14ac:dyDescent="0.3">
      <c r="A221" s="7">
        <v>219</v>
      </c>
      <c r="B221" s="7" t="s">
        <v>490</v>
      </c>
      <c r="C221" s="15" t="s">
        <v>491</v>
      </c>
      <c r="D221" s="5">
        <v>41700</v>
      </c>
      <c r="E221" s="5">
        <v>138497</v>
      </c>
      <c r="G221" s="6">
        <f t="shared" si="25"/>
        <v>3.3212709832134291</v>
      </c>
      <c r="H221" s="7" t="s">
        <v>19</v>
      </c>
      <c r="I221" s="10">
        <v>1539</v>
      </c>
      <c r="J221" s="10">
        <f t="shared" si="26"/>
        <v>89.991552956465242</v>
      </c>
      <c r="K221" s="7" t="s">
        <v>20</v>
      </c>
      <c r="L221" s="7" t="s">
        <v>21</v>
      </c>
      <c r="M221" s="7">
        <v>1345093200</v>
      </c>
      <c r="N221" s="7">
        <v>1346130000</v>
      </c>
      <c r="O221" s="16">
        <f t="shared" si="27"/>
        <v>41137.208333333336</v>
      </c>
      <c r="P221" s="23" t="str">
        <f t="shared" si="28"/>
        <v>Aug</v>
      </c>
      <c r="Q221" s="18">
        <f t="shared" si="29"/>
        <v>41137.208333333336</v>
      </c>
      <c r="R221" s="16">
        <f t="shared" si="30"/>
        <v>41149.208333333336</v>
      </c>
      <c r="S221" s="23" t="str">
        <f t="shared" si="31"/>
        <v>Aug</v>
      </c>
      <c r="T221" s="18">
        <f t="shared" si="32"/>
        <v>41149.208333333336</v>
      </c>
      <c r="U221" s="7" t="b">
        <v>0</v>
      </c>
      <c r="V221" s="7" t="b">
        <v>0</v>
      </c>
      <c r="W221" s="7" t="s">
        <v>70</v>
      </c>
      <c r="X221" s="7" t="str" cm="1">
        <f t="array" ref="X221:Y221">_xlfn.TEXTSPLIT($W221,"/")</f>
        <v>film &amp; video</v>
      </c>
      <c r="Y221" s="7" t="str">
        <v>animation</v>
      </c>
    </row>
    <row r="222" spans="1:25" ht="23" x14ac:dyDescent="0.3">
      <c r="A222" s="7">
        <v>220</v>
      </c>
      <c r="B222" s="7" t="s">
        <v>492</v>
      </c>
      <c r="C222" s="15" t="s">
        <v>493</v>
      </c>
      <c r="D222" s="5">
        <v>7900</v>
      </c>
      <c r="E222" s="5">
        <v>667</v>
      </c>
      <c r="G222" s="6">
        <f t="shared" si="25"/>
        <v>8.4430379746835441E-2</v>
      </c>
      <c r="H222" s="7" t="s">
        <v>13</v>
      </c>
      <c r="I222" s="10">
        <v>17</v>
      </c>
      <c r="J222" s="10">
        <f t="shared" si="26"/>
        <v>39.235294117647058</v>
      </c>
      <c r="K222" s="7" t="s">
        <v>20</v>
      </c>
      <c r="L222" s="7" t="s">
        <v>21</v>
      </c>
      <c r="M222" s="7">
        <v>1309496400</v>
      </c>
      <c r="N222" s="7">
        <v>1311051600</v>
      </c>
      <c r="O222" s="16">
        <f t="shared" si="27"/>
        <v>40725.208333333336</v>
      </c>
      <c r="P222" s="23" t="str">
        <f t="shared" si="28"/>
        <v>Jul</v>
      </c>
      <c r="Q222" s="18">
        <f t="shared" si="29"/>
        <v>40725.208333333336</v>
      </c>
      <c r="R222" s="16">
        <f t="shared" si="30"/>
        <v>40743.208333333336</v>
      </c>
      <c r="S222" s="23" t="str">
        <f t="shared" si="31"/>
        <v>Jul</v>
      </c>
      <c r="T222" s="18">
        <f t="shared" si="32"/>
        <v>40743.208333333336</v>
      </c>
      <c r="U222" s="7" t="b">
        <v>1</v>
      </c>
      <c r="V222" s="7" t="b">
        <v>0</v>
      </c>
      <c r="W222" s="7" t="s">
        <v>32</v>
      </c>
      <c r="X222" s="7" t="str" cm="1">
        <f t="array" ref="X222:Y222">_xlfn.TEXTSPLIT($W222,"/")</f>
        <v>theater</v>
      </c>
      <c r="Y222" s="7" t="str">
        <v>plays</v>
      </c>
    </row>
    <row r="223" spans="1:25" ht="36" x14ac:dyDescent="0.3">
      <c r="A223" s="7">
        <v>221</v>
      </c>
      <c r="B223" s="7" t="s">
        <v>494</v>
      </c>
      <c r="C223" s="15" t="s">
        <v>495</v>
      </c>
      <c r="D223" s="5">
        <v>121500</v>
      </c>
      <c r="E223" s="5">
        <v>119830</v>
      </c>
      <c r="G223" s="6">
        <f t="shared" si="25"/>
        <v>0.9862551440329218</v>
      </c>
      <c r="H223" s="7" t="s">
        <v>13</v>
      </c>
      <c r="I223" s="10">
        <v>2179</v>
      </c>
      <c r="J223" s="10">
        <f t="shared" si="26"/>
        <v>54.993116108306566</v>
      </c>
      <c r="K223" s="7" t="s">
        <v>20</v>
      </c>
      <c r="L223" s="7" t="s">
        <v>21</v>
      </c>
      <c r="M223" s="7">
        <v>1340254800</v>
      </c>
      <c r="N223" s="7">
        <v>1340427600</v>
      </c>
      <c r="O223" s="16">
        <f t="shared" si="27"/>
        <v>41081.208333333336</v>
      </c>
      <c r="P223" s="23" t="str">
        <f t="shared" si="28"/>
        <v>Jun</v>
      </c>
      <c r="Q223" s="18">
        <f t="shared" si="29"/>
        <v>41081.208333333336</v>
      </c>
      <c r="R223" s="16">
        <f t="shared" si="30"/>
        <v>41083.208333333336</v>
      </c>
      <c r="S223" s="23" t="str">
        <f t="shared" si="31"/>
        <v>Jun</v>
      </c>
      <c r="T223" s="18">
        <f t="shared" si="32"/>
        <v>41083.208333333336</v>
      </c>
      <c r="U223" s="7" t="b">
        <v>1</v>
      </c>
      <c r="V223" s="7" t="b">
        <v>0</v>
      </c>
      <c r="W223" s="7" t="s">
        <v>16</v>
      </c>
      <c r="X223" s="7" t="str" cm="1">
        <f t="array" ref="X223:Y223">_xlfn.TEXTSPLIT($W223,"/")</f>
        <v>food</v>
      </c>
      <c r="Y223" s="7" t="str">
        <v>food trucks</v>
      </c>
    </row>
    <row r="224" spans="1:25" ht="23" x14ac:dyDescent="0.3">
      <c r="A224" s="7">
        <v>222</v>
      </c>
      <c r="B224" s="7" t="s">
        <v>496</v>
      </c>
      <c r="C224" s="15" t="s">
        <v>497</v>
      </c>
      <c r="D224" s="5">
        <v>4800</v>
      </c>
      <c r="E224" s="5">
        <v>6623</v>
      </c>
      <c r="G224" s="6">
        <f t="shared" si="25"/>
        <v>1.3797916666666667</v>
      </c>
      <c r="H224" s="7" t="s">
        <v>19</v>
      </c>
      <c r="I224" s="10">
        <v>138</v>
      </c>
      <c r="J224" s="10">
        <f t="shared" si="26"/>
        <v>47.992753623188406</v>
      </c>
      <c r="K224" s="7" t="s">
        <v>20</v>
      </c>
      <c r="L224" s="7" t="s">
        <v>21</v>
      </c>
      <c r="M224" s="7">
        <v>1412226000</v>
      </c>
      <c r="N224" s="7">
        <v>1412312400</v>
      </c>
      <c r="O224" s="16">
        <f t="shared" si="27"/>
        <v>41914.208333333336</v>
      </c>
      <c r="P224" s="23" t="str">
        <f t="shared" si="28"/>
        <v>Oct</v>
      </c>
      <c r="Q224" s="18">
        <f t="shared" si="29"/>
        <v>41914.208333333336</v>
      </c>
      <c r="R224" s="16">
        <f t="shared" si="30"/>
        <v>41915.208333333336</v>
      </c>
      <c r="S224" s="23" t="str">
        <f t="shared" si="31"/>
        <v>Oct</v>
      </c>
      <c r="T224" s="18">
        <f t="shared" si="32"/>
        <v>41915.208333333336</v>
      </c>
      <c r="U224" s="7" t="b">
        <v>0</v>
      </c>
      <c r="V224" s="7" t="b">
        <v>0</v>
      </c>
      <c r="W224" s="7" t="s">
        <v>121</v>
      </c>
      <c r="X224" s="7" t="str" cm="1">
        <f t="array" ref="X224:Y224">_xlfn.TEXTSPLIT($W224,"/")</f>
        <v>photography</v>
      </c>
      <c r="Y224" s="7" t="str">
        <v>photography books</v>
      </c>
    </row>
    <row r="225" spans="1:25" ht="23" x14ac:dyDescent="0.3">
      <c r="A225" s="7">
        <v>223</v>
      </c>
      <c r="B225" s="7" t="s">
        <v>498</v>
      </c>
      <c r="C225" s="15" t="s">
        <v>499</v>
      </c>
      <c r="D225" s="5">
        <v>87300</v>
      </c>
      <c r="E225" s="5">
        <v>81897</v>
      </c>
      <c r="G225" s="6">
        <f t="shared" si="25"/>
        <v>0.93810996563573879</v>
      </c>
      <c r="H225" s="7" t="s">
        <v>13</v>
      </c>
      <c r="I225" s="10">
        <v>931</v>
      </c>
      <c r="J225" s="10">
        <f t="shared" si="26"/>
        <v>87.966702470461868</v>
      </c>
      <c r="K225" s="7" t="s">
        <v>20</v>
      </c>
      <c r="L225" s="7" t="s">
        <v>21</v>
      </c>
      <c r="M225" s="7">
        <v>1458104400</v>
      </c>
      <c r="N225" s="7">
        <v>1459314000</v>
      </c>
      <c r="O225" s="16">
        <f t="shared" si="27"/>
        <v>42445.208333333328</v>
      </c>
      <c r="P225" s="23" t="str">
        <f t="shared" si="28"/>
        <v>Mar</v>
      </c>
      <c r="Q225" s="18">
        <f t="shared" si="29"/>
        <v>42445.208333333328</v>
      </c>
      <c r="R225" s="16">
        <f t="shared" si="30"/>
        <v>42459.208333333328</v>
      </c>
      <c r="S225" s="23" t="str">
        <f t="shared" si="31"/>
        <v>Mar</v>
      </c>
      <c r="T225" s="18">
        <f t="shared" si="32"/>
        <v>42459.208333333328</v>
      </c>
      <c r="U225" s="7" t="b">
        <v>0</v>
      </c>
      <c r="V225" s="7" t="b">
        <v>0</v>
      </c>
      <c r="W225" s="7" t="s">
        <v>32</v>
      </c>
      <c r="X225" s="7" t="str" cm="1">
        <f t="array" ref="X225:Y225">_xlfn.TEXTSPLIT($W225,"/")</f>
        <v>theater</v>
      </c>
      <c r="Y225" s="7" t="str">
        <v>plays</v>
      </c>
    </row>
    <row r="226" spans="1:25" ht="23" x14ac:dyDescent="0.3">
      <c r="A226" s="7">
        <v>224</v>
      </c>
      <c r="B226" s="7" t="s">
        <v>500</v>
      </c>
      <c r="C226" s="15" t="s">
        <v>501</v>
      </c>
      <c r="D226" s="5">
        <v>46300</v>
      </c>
      <c r="E226" s="5">
        <v>186885</v>
      </c>
      <c r="G226" s="6">
        <f t="shared" si="25"/>
        <v>4.0363930885529156</v>
      </c>
      <c r="H226" s="7" t="s">
        <v>19</v>
      </c>
      <c r="I226" s="10">
        <v>3594</v>
      </c>
      <c r="J226" s="10">
        <f t="shared" si="26"/>
        <v>51.999165275459099</v>
      </c>
      <c r="K226" s="7" t="s">
        <v>20</v>
      </c>
      <c r="L226" s="7" t="s">
        <v>21</v>
      </c>
      <c r="M226" s="7">
        <v>1411534800</v>
      </c>
      <c r="N226" s="7">
        <v>1415426400</v>
      </c>
      <c r="O226" s="16">
        <f t="shared" si="27"/>
        <v>41906.208333333336</v>
      </c>
      <c r="P226" s="23" t="str">
        <f t="shared" si="28"/>
        <v>Sep</v>
      </c>
      <c r="Q226" s="18">
        <f t="shared" si="29"/>
        <v>41906.208333333336</v>
      </c>
      <c r="R226" s="16">
        <f t="shared" si="30"/>
        <v>41951.25</v>
      </c>
      <c r="S226" s="23" t="str">
        <f t="shared" si="31"/>
        <v>Nov</v>
      </c>
      <c r="T226" s="18">
        <f t="shared" si="32"/>
        <v>41951.25</v>
      </c>
      <c r="U226" s="7" t="b">
        <v>0</v>
      </c>
      <c r="V226" s="7" t="b">
        <v>0</v>
      </c>
      <c r="W226" s="7" t="s">
        <v>473</v>
      </c>
      <c r="X226" s="7" t="str" cm="1">
        <f t="array" ref="X226:Y226">_xlfn.TEXTSPLIT($W226,"/")</f>
        <v>film &amp; video</v>
      </c>
      <c r="Y226" s="7" t="str">
        <v>science fiction</v>
      </c>
    </row>
    <row r="227" spans="1:25" ht="23" x14ac:dyDescent="0.3">
      <c r="A227" s="7">
        <v>225</v>
      </c>
      <c r="B227" s="7" t="s">
        <v>502</v>
      </c>
      <c r="C227" s="15" t="s">
        <v>503</v>
      </c>
      <c r="D227" s="5">
        <v>67800</v>
      </c>
      <c r="E227" s="5">
        <v>176398</v>
      </c>
      <c r="G227" s="6">
        <f t="shared" si="25"/>
        <v>2.6017404129793511</v>
      </c>
      <c r="H227" s="7" t="s">
        <v>19</v>
      </c>
      <c r="I227" s="10">
        <v>5880</v>
      </c>
      <c r="J227" s="10">
        <f t="shared" si="26"/>
        <v>29.999659863945578</v>
      </c>
      <c r="K227" s="7" t="s">
        <v>20</v>
      </c>
      <c r="L227" s="7" t="s">
        <v>21</v>
      </c>
      <c r="M227" s="7">
        <v>1399093200</v>
      </c>
      <c r="N227" s="7">
        <v>1399093200</v>
      </c>
      <c r="O227" s="16">
        <f t="shared" si="27"/>
        <v>41762.208333333336</v>
      </c>
      <c r="P227" s="23" t="str">
        <f t="shared" si="28"/>
        <v>May</v>
      </c>
      <c r="Q227" s="18">
        <f t="shared" si="29"/>
        <v>41762.208333333336</v>
      </c>
      <c r="R227" s="16">
        <f t="shared" si="30"/>
        <v>41762.208333333336</v>
      </c>
      <c r="S227" s="23" t="str">
        <f t="shared" si="31"/>
        <v>May</v>
      </c>
      <c r="T227" s="18">
        <f t="shared" si="32"/>
        <v>41762.208333333336</v>
      </c>
      <c r="U227" s="7" t="b">
        <v>1</v>
      </c>
      <c r="V227" s="7" t="b">
        <v>0</v>
      </c>
      <c r="W227" s="7" t="s">
        <v>22</v>
      </c>
      <c r="X227" s="7" t="str" cm="1">
        <f t="array" ref="X227:Y227">_xlfn.TEXTSPLIT($W227,"/")</f>
        <v>music</v>
      </c>
      <c r="Y227" s="7" t="str">
        <v>rock</v>
      </c>
    </row>
    <row r="228" spans="1:25" ht="23" x14ac:dyDescent="0.3">
      <c r="A228" s="7">
        <v>226</v>
      </c>
      <c r="B228" s="7" t="s">
        <v>252</v>
      </c>
      <c r="C228" s="15" t="s">
        <v>504</v>
      </c>
      <c r="D228" s="5">
        <v>3000</v>
      </c>
      <c r="E228" s="5">
        <v>10999</v>
      </c>
      <c r="G228" s="6">
        <f t="shared" si="25"/>
        <v>3.6663333333333332</v>
      </c>
      <c r="H228" s="7" t="s">
        <v>19</v>
      </c>
      <c r="I228" s="10">
        <v>112</v>
      </c>
      <c r="J228" s="10">
        <f t="shared" si="26"/>
        <v>98.205357142857139</v>
      </c>
      <c r="K228" s="7" t="s">
        <v>20</v>
      </c>
      <c r="L228" s="7" t="s">
        <v>21</v>
      </c>
      <c r="M228" s="7">
        <v>1270702800</v>
      </c>
      <c r="N228" s="7">
        <v>1273899600</v>
      </c>
      <c r="O228" s="16">
        <f t="shared" si="27"/>
        <v>40276.208333333336</v>
      </c>
      <c r="P228" s="23" t="str">
        <f t="shared" si="28"/>
        <v>Apr</v>
      </c>
      <c r="Q228" s="18">
        <f t="shared" si="29"/>
        <v>40276.208333333336</v>
      </c>
      <c r="R228" s="16">
        <f t="shared" si="30"/>
        <v>40313.208333333336</v>
      </c>
      <c r="S228" s="23" t="str">
        <f t="shared" si="31"/>
        <v>May</v>
      </c>
      <c r="T228" s="18">
        <f t="shared" si="32"/>
        <v>40313.208333333336</v>
      </c>
      <c r="U228" s="7" t="b">
        <v>0</v>
      </c>
      <c r="V228" s="7" t="b">
        <v>0</v>
      </c>
      <c r="W228" s="7" t="s">
        <v>121</v>
      </c>
      <c r="X228" s="7" t="str" cm="1">
        <f t="array" ref="X228:Y228">_xlfn.TEXTSPLIT($W228,"/")</f>
        <v>photography</v>
      </c>
      <c r="Y228" s="7" t="str">
        <v>photography books</v>
      </c>
    </row>
    <row r="229" spans="1:25" ht="23" x14ac:dyDescent="0.3">
      <c r="A229" s="7">
        <v>227</v>
      </c>
      <c r="B229" s="7" t="s">
        <v>505</v>
      </c>
      <c r="C229" s="15" t="s">
        <v>506</v>
      </c>
      <c r="D229" s="5">
        <v>60900</v>
      </c>
      <c r="E229" s="5">
        <v>102751</v>
      </c>
      <c r="G229" s="6">
        <f t="shared" si="25"/>
        <v>1.687208538587849</v>
      </c>
      <c r="H229" s="7" t="s">
        <v>19</v>
      </c>
      <c r="I229" s="10">
        <v>943</v>
      </c>
      <c r="J229" s="10">
        <f t="shared" si="26"/>
        <v>108.96182396606575</v>
      </c>
      <c r="K229" s="7" t="s">
        <v>20</v>
      </c>
      <c r="L229" s="7" t="s">
        <v>21</v>
      </c>
      <c r="M229" s="7">
        <v>1431666000</v>
      </c>
      <c r="N229" s="7">
        <v>1432184400</v>
      </c>
      <c r="O229" s="16">
        <f t="shared" si="27"/>
        <v>42139.208333333328</v>
      </c>
      <c r="P229" s="23" t="str">
        <f t="shared" si="28"/>
        <v>May</v>
      </c>
      <c r="Q229" s="18">
        <f t="shared" si="29"/>
        <v>42139.208333333328</v>
      </c>
      <c r="R229" s="16">
        <f t="shared" si="30"/>
        <v>42145.208333333328</v>
      </c>
      <c r="S229" s="23" t="str">
        <f t="shared" si="31"/>
        <v>May</v>
      </c>
      <c r="T229" s="18">
        <f t="shared" si="32"/>
        <v>42145.208333333328</v>
      </c>
      <c r="U229" s="7" t="b">
        <v>0</v>
      </c>
      <c r="V229" s="7" t="b">
        <v>0</v>
      </c>
      <c r="W229" s="7" t="s">
        <v>291</v>
      </c>
      <c r="X229" s="7" t="str" cm="1">
        <f t="array" ref="X229:Y229">_xlfn.TEXTSPLIT($W229,"/")</f>
        <v>games</v>
      </c>
      <c r="Y229" s="7" t="str">
        <v>mobile games</v>
      </c>
    </row>
    <row r="230" spans="1:25" ht="23" x14ac:dyDescent="0.3">
      <c r="A230" s="7">
        <v>228</v>
      </c>
      <c r="B230" s="7" t="s">
        <v>507</v>
      </c>
      <c r="C230" s="15" t="s">
        <v>508</v>
      </c>
      <c r="D230" s="5">
        <v>137900</v>
      </c>
      <c r="E230" s="5">
        <v>165352</v>
      </c>
      <c r="G230" s="6">
        <f t="shared" si="25"/>
        <v>1.1990717911530093</v>
      </c>
      <c r="H230" s="7" t="s">
        <v>19</v>
      </c>
      <c r="I230" s="10">
        <v>2468</v>
      </c>
      <c r="J230" s="10">
        <f t="shared" si="26"/>
        <v>66.998379254457049</v>
      </c>
      <c r="K230" s="7" t="s">
        <v>20</v>
      </c>
      <c r="L230" s="7" t="s">
        <v>21</v>
      </c>
      <c r="M230" s="7">
        <v>1472619600</v>
      </c>
      <c r="N230" s="7">
        <v>1474779600</v>
      </c>
      <c r="O230" s="16">
        <f t="shared" si="27"/>
        <v>42613.208333333328</v>
      </c>
      <c r="P230" s="23" t="str">
        <f t="shared" si="28"/>
        <v>Aug</v>
      </c>
      <c r="Q230" s="18">
        <f t="shared" si="29"/>
        <v>42613.208333333328</v>
      </c>
      <c r="R230" s="16">
        <f t="shared" si="30"/>
        <v>42638.208333333328</v>
      </c>
      <c r="S230" s="23" t="str">
        <f t="shared" si="31"/>
        <v>Sep</v>
      </c>
      <c r="T230" s="18">
        <f t="shared" si="32"/>
        <v>42638.208333333328</v>
      </c>
      <c r="U230" s="7" t="b">
        <v>0</v>
      </c>
      <c r="V230" s="7" t="b">
        <v>0</v>
      </c>
      <c r="W230" s="7" t="s">
        <v>70</v>
      </c>
      <c r="X230" s="7" t="str" cm="1">
        <f t="array" ref="X230:Y230">_xlfn.TEXTSPLIT($W230,"/")</f>
        <v>film &amp; video</v>
      </c>
      <c r="Y230" s="7" t="str">
        <v>animation</v>
      </c>
    </row>
    <row r="231" spans="1:25" ht="23" x14ac:dyDescent="0.3">
      <c r="A231" s="7">
        <v>229</v>
      </c>
      <c r="B231" s="7" t="s">
        <v>509</v>
      </c>
      <c r="C231" s="15" t="s">
        <v>510</v>
      </c>
      <c r="D231" s="5">
        <v>85600</v>
      </c>
      <c r="E231" s="5">
        <v>165798</v>
      </c>
      <c r="G231" s="6">
        <f t="shared" si="25"/>
        <v>1.936892523364486</v>
      </c>
      <c r="H231" s="7" t="s">
        <v>19</v>
      </c>
      <c r="I231" s="10">
        <v>2551</v>
      </c>
      <c r="J231" s="10">
        <f t="shared" si="26"/>
        <v>64.99333594668758</v>
      </c>
      <c r="K231" s="7" t="s">
        <v>20</v>
      </c>
      <c r="L231" s="7" t="s">
        <v>21</v>
      </c>
      <c r="M231" s="7">
        <v>1496293200</v>
      </c>
      <c r="N231" s="7">
        <v>1500440400</v>
      </c>
      <c r="O231" s="16">
        <f t="shared" si="27"/>
        <v>42887.208333333328</v>
      </c>
      <c r="P231" s="23" t="str">
        <f t="shared" si="28"/>
        <v>Jun</v>
      </c>
      <c r="Q231" s="18">
        <f t="shared" si="29"/>
        <v>42887.208333333328</v>
      </c>
      <c r="R231" s="16">
        <f t="shared" si="30"/>
        <v>42935.208333333328</v>
      </c>
      <c r="S231" s="23" t="str">
        <f t="shared" si="31"/>
        <v>Jul</v>
      </c>
      <c r="T231" s="18">
        <f t="shared" si="32"/>
        <v>42935.208333333328</v>
      </c>
      <c r="U231" s="7" t="b">
        <v>0</v>
      </c>
      <c r="V231" s="7" t="b">
        <v>1</v>
      </c>
      <c r="W231" s="7" t="s">
        <v>291</v>
      </c>
      <c r="X231" s="7" t="str" cm="1">
        <f t="array" ref="X231:Y231">_xlfn.TEXTSPLIT($W231,"/")</f>
        <v>games</v>
      </c>
      <c r="Y231" s="7" t="str">
        <v>mobile games</v>
      </c>
    </row>
    <row r="232" spans="1:25" ht="23" x14ac:dyDescent="0.3">
      <c r="A232" s="7">
        <v>230</v>
      </c>
      <c r="B232" s="7" t="s">
        <v>511</v>
      </c>
      <c r="C232" s="15" t="s">
        <v>512</v>
      </c>
      <c r="D232" s="5">
        <v>2400</v>
      </c>
      <c r="E232" s="5">
        <v>10084</v>
      </c>
      <c r="G232" s="6">
        <f t="shared" si="25"/>
        <v>4.2016666666666671</v>
      </c>
      <c r="H232" s="7" t="s">
        <v>19</v>
      </c>
      <c r="I232" s="10">
        <v>101</v>
      </c>
      <c r="J232" s="10">
        <f t="shared" si="26"/>
        <v>99.841584158415841</v>
      </c>
      <c r="K232" s="7" t="s">
        <v>20</v>
      </c>
      <c r="L232" s="7" t="s">
        <v>21</v>
      </c>
      <c r="M232" s="7">
        <v>1575612000</v>
      </c>
      <c r="N232" s="7">
        <v>1575612000</v>
      </c>
      <c r="O232" s="16">
        <f t="shared" si="27"/>
        <v>43805.25</v>
      </c>
      <c r="P232" s="23" t="str">
        <f t="shared" si="28"/>
        <v>Dec</v>
      </c>
      <c r="Q232" s="18">
        <f t="shared" si="29"/>
        <v>43805.25</v>
      </c>
      <c r="R232" s="16">
        <f t="shared" si="30"/>
        <v>43805.25</v>
      </c>
      <c r="S232" s="23" t="str">
        <f t="shared" si="31"/>
        <v>Dec</v>
      </c>
      <c r="T232" s="18">
        <f t="shared" si="32"/>
        <v>43805.25</v>
      </c>
      <c r="U232" s="7" t="b">
        <v>0</v>
      </c>
      <c r="V232" s="7" t="b">
        <v>0</v>
      </c>
      <c r="W232" s="7" t="s">
        <v>88</v>
      </c>
      <c r="X232" s="7" t="str" cm="1">
        <f t="array" ref="X232:Y232">_xlfn.TEXTSPLIT($W232,"/")</f>
        <v>games</v>
      </c>
      <c r="Y232" s="7" t="str">
        <v>video games</v>
      </c>
    </row>
    <row r="233" spans="1:25" ht="23" x14ac:dyDescent="0.3">
      <c r="A233" s="7">
        <v>231</v>
      </c>
      <c r="B233" s="7" t="s">
        <v>513</v>
      </c>
      <c r="C233" s="15" t="s">
        <v>514</v>
      </c>
      <c r="D233" s="5">
        <v>7200</v>
      </c>
      <c r="E233" s="5">
        <v>5523</v>
      </c>
      <c r="G233" s="6">
        <f t="shared" si="25"/>
        <v>0.76708333333333334</v>
      </c>
      <c r="H233" s="7" t="s">
        <v>73</v>
      </c>
      <c r="I233" s="10">
        <v>67</v>
      </c>
      <c r="J233" s="10">
        <f t="shared" si="26"/>
        <v>82.432835820895519</v>
      </c>
      <c r="K233" s="7" t="s">
        <v>20</v>
      </c>
      <c r="L233" s="7" t="s">
        <v>21</v>
      </c>
      <c r="M233" s="7">
        <v>1369112400</v>
      </c>
      <c r="N233" s="7">
        <v>1374123600</v>
      </c>
      <c r="O233" s="16">
        <f t="shared" si="27"/>
        <v>41415.208333333336</v>
      </c>
      <c r="P233" s="23" t="str">
        <f t="shared" si="28"/>
        <v>May</v>
      </c>
      <c r="Q233" s="18">
        <f t="shared" si="29"/>
        <v>41415.208333333336</v>
      </c>
      <c r="R233" s="16">
        <f t="shared" si="30"/>
        <v>41473.208333333336</v>
      </c>
      <c r="S233" s="23" t="str">
        <f t="shared" si="31"/>
        <v>Jul</v>
      </c>
      <c r="T233" s="18">
        <f t="shared" si="32"/>
        <v>41473.208333333336</v>
      </c>
      <c r="U233" s="7" t="b">
        <v>0</v>
      </c>
      <c r="V233" s="7" t="b">
        <v>0</v>
      </c>
      <c r="W233" s="7" t="s">
        <v>32</v>
      </c>
      <c r="X233" s="7" t="str" cm="1">
        <f t="array" ref="X233:Y233">_xlfn.TEXTSPLIT($W233,"/")</f>
        <v>theater</v>
      </c>
      <c r="Y233" s="7" t="str">
        <v>plays</v>
      </c>
    </row>
    <row r="234" spans="1:25" ht="23" x14ac:dyDescent="0.3">
      <c r="A234" s="7">
        <v>232</v>
      </c>
      <c r="B234" s="7" t="s">
        <v>515</v>
      </c>
      <c r="C234" s="15" t="s">
        <v>516</v>
      </c>
      <c r="D234" s="5">
        <v>3400</v>
      </c>
      <c r="E234" s="5">
        <v>5823</v>
      </c>
      <c r="G234" s="6">
        <f t="shared" si="25"/>
        <v>1.7126470588235294</v>
      </c>
      <c r="H234" s="7" t="s">
        <v>19</v>
      </c>
      <c r="I234" s="10">
        <v>92</v>
      </c>
      <c r="J234" s="10">
        <f t="shared" si="26"/>
        <v>63.293478260869563</v>
      </c>
      <c r="K234" s="7" t="s">
        <v>20</v>
      </c>
      <c r="L234" s="7" t="s">
        <v>21</v>
      </c>
      <c r="M234" s="7">
        <v>1469422800</v>
      </c>
      <c r="N234" s="7">
        <v>1469509200</v>
      </c>
      <c r="O234" s="16">
        <f t="shared" si="27"/>
        <v>42576.208333333328</v>
      </c>
      <c r="P234" s="23" t="str">
        <f t="shared" si="28"/>
        <v>Jul</v>
      </c>
      <c r="Q234" s="18">
        <f t="shared" si="29"/>
        <v>42576.208333333328</v>
      </c>
      <c r="R234" s="16">
        <f t="shared" si="30"/>
        <v>42577.208333333328</v>
      </c>
      <c r="S234" s="23" t="str">
        <f t="shared" si="31"/>
        <v>Jul</v>
      </c>
      <c r="T234" s="18">
        <f t="shared" si="32"/>
        <v>42577.208333333328</v>
      </c>
      <c r="U234" s="7" t="b">
        <v>0</v>
      </c>
      <c r="V234" s="7" t="b">
        <v>0</v>
      </c>
      <c r="W234" s="7" t="s">
        <v>32</v>
      </c>
      <c r="X234" s="7" t="str" cm="1">
        <f t="array" ref="X234:Y234">_xlfn.TEXTSPLIT($W234,"/")</f>
        <v>theater</v>
      </c>
      <c r="Y234" s="7" t="str">
        <v>plays</v>
      </c>
    </row>
    <row r="235" spans="1:25" ht="23" x14ac:dyDescent="0.3">
      <c r="A235" s="7">
        <v>233</v>
      </c>
      <c r="B235" s="7" t="s">
        <v>517</v>
      </c>
      <c r="C235" s="15" t="s">
        <v>518</v>
      </c>
      <c r="D235" s="5">
        <v>3800</v>
      </c>
      <c r="E235" s="5">
        <v>6000</v>
      </c>
      <c r="G235" s="6">
        <f t="shared" si="25"/>
        <v>1.5789473684210527</v>
      </c>
      <c r="H235" s="7" t="s">
        <v>19</v>
      </c>
      <c r="I235" s="10">
        <v>62</v>
      </c>
      <c r="J235" s="10">
        <f t="shared" si="26"/>
        <v>96.774193548387103</v>
      </c>
      <c r="K235" s="7" t="s">
        <v>20</v>
      </c>
      <c r="L235" s="7" t="s">
        <v>21</v>
      </c>
      <c r="M235" s="7">
        <v>1307854800</v>
      </c>
      <c r="N235" s="7">
        <v>1309237200</v>
      </c>
      <c r="O235" s="16">
        <f t="shared" si="27"/>
        <v>40706.208333333336</v>
      </c>
      <c r="P235" s="23" t="str">
        <f t="shared" si="28"/>
        <v>Jun</v>
      </c>
      <c r="Q235" s="18">
        <f t="shared" si="29"/>
        <v>40706.208333333336</v>
      </c>
      <c r="R235" s="16">
        <f t="shared" si="30"/>
        <v>40722.208333333336</v>
      </c>
      <c r="S235" s="23" t="str">
        <f t="shared" si="31"/>
        <v>Jun</v>
      </c>
      <c r="T235" s="18">
        <f t="shared" si="32"/>
        <v>40722.208333333336</v>
      </c>
      <c r="U235" s="7" t="b">
        <v>0</v>
      </c>
      <c r="V235" s="7" t="b">
        <v>0</v>
      </c>
      <c r="W235" s="7" t="s">
        <v>70</v>
      </c>
      <c r="X235" s="7" t="str" cm="1">
        <f t="array" ref="X235:Y235">_xlfn.TEXTSPLIT($W235,"/")</f>
        <v>film &amp; video</v>
      </c>
      <c r="Y235" s="7" t="str">
        <v>animation</v>
      </c>
    </row>
    <row r="236" spans="1:25" ht="23" x14ac:dyDescent="0.3">
      <c r="A236" s="7">
        <v>234</v>
      </c>
      <c r="B236" s="7" t="s">
        <v>519</v>
      </c>
      <c r="C236" s="15" t="s">
        <v>520</v>
      </c>
      <c r="D236" s="5">
        <v>7500</v>
      </c>
      <c r="E236" s="5">
        <v>8181</v>
      </c>
      <c r="G236" s="6">
        <f t="shared" si="25"/>
        <v>1.0908</v>
      </c>
      <c r="H236" s="7" t="s">
        <v>19</v>
      </c>
      <c r="I236" s="10">
        <v>149</v>
      </c>
      <c r="J236" s="10">
        <f t="shared" si="26"/>
        <v>54.906040268456373</v>
      </c>
      <c r="K236" s="7" t="s">
        <v>106</v>
      </c>
      <c r="L236" s="7" t="s">
        <v>107</v>
      </c>
      <c r="M236" s="7">
        <v>1503378000</v>
      </c>
      <c r="N236" s="7">
        <v>1503982800</v>
      </c>
      <c r="O236" s="16">
        <f t="shared" si="27"/>
        <v>42969.208333333328</v>
      </c>
      <c r="P236" s="23" t="str">
        <f t="shared" si="28"/>
        <v>Aug</v>
      </c>
      <c r="Q236" s="18">
        <f t="shared" si="29"/>
        <v>42969.208333333328</v>
      </c>
      <c r="R236" s="16">
        <f t="shared" si="30"/>
        <v>42976.208333333328</v>
      </c>
      <c r="S236" s="23" t="str">
        <f t="shared" si="31"/>
        <v>Aug</v>
      </c>
      <c r="T236" s="18">
        <f t="shared" si="32"/>
        <v>42976.208333333328</v>
      </c>
      <c r="U236" s="7" t="b">
        <v>0</v>
      </c>
      <c r="V236" s="7" t="b">
        <v>1</v>
      </c>
      <c r="W236" s="7" t="s">
        <v>88</v>
      </c>
      <c r="X236" s="7" t="str" cm="1">
        <f t="array" ref="X236:Y236">_xlfn.TEXTSPLIT($W236,"/")</f>
        <v>games</v>
      </c>
      <c r="Y236" s="7" t="str">
        <v>video games</v>
      </c>
    </row>
    <row r="237" spans="1:25" ht="36" x14ac:dyDescent="0.3">
      <c r="A237" s="7">
        <v>235</v>
      </c>
      <c r="B237" s="7" t="s">
        <v>521</v>
      </c>
      <c r="C237" s="15" t="s">
        <v>522</v>
      </c>
      <c r="D237" s="5">
        <v>8600</v>
      </c>
      <c r="E237" s="5">
        <v>3589</v>
      </c>
      <c r="G237" s="6">
        <f t="shared" si="25"/>
        <v>0.41732558139534881</v>
      </c>
      <c r="H237" s="7" t="s">
        <v>13</v>
      </c>
      <c r="I237" s="10">
        <v>92</v>
      </c>
      <c r="J237" s="10">
        <f t="shared" si="26"/>
        <v>39.010869565217391</v>
      </c>
      <c r="K237" s="7" t="s">
        <v>20</v>
      </c>
      <c r="L237" s="7" t="s">
        <v>21</v>
      </c>
      <c r="M237" s="7">
        <v>1486965600</v>
      </c>
      <c r="N237" s="7">
        <v>1487397600</v>
      </c>
      <c r="O237" s="16">
        <f t="shared" si="27"/>
        <v>42779.25</v>
      </c>
      <c r="P237" s="23" t="str">
        <f t="shared" si="28"/>
        <v>Feb</v>
      </c>
      <c r="Q237" s="18">
        <f t="shared" si="29"/>
        <v>42779.25</v>
      </c>
      <c r="R237" s="16">
        <f t="shared" si="30"/>
        <v>42784.25</v>
      </c>
      <c r="S237" s="23" t="str">
        <f t="shared" si="31"/>
        <v>Feb</v>
      </c>
      <c r="T237" s="18">
        <f t="shared" si="32"/>
        <v>42784.25</v>
      </c>
      <c r="U237" s="7" t="b">
        <v>0</v>
      </c>
      <c r="V237" s="7" t="b">
        <v>0</v>
      </c>
      <c r="W237" s="7" t="s">
        <v>70</v>
      </c>
      <c r="X237" s="7" t="str" cm="1">
        <f t="array" ref="X237:Y237">_xlfn.TEXTSPLIT($W237,"/")</f>
        <v>film &amp; video</v>
      </c>
      <c r="Y237" s="7" t="str">
        <v>animation</v>
      </c>
    </row>
    <row r="238" spans="1:25" ht="23" x14ac:dyDescent="0.3">
      <c r="A238" s="7">
        <v>236</v>
      </c>
      <c r="B238" s="7" t="s">
        <v>523</v>
      </c>
      <c r="C238" s="15" t="s">
        <v>524</v>
      </c>
      <c r="D238" s="5">
        <v>39500</v>
      </c>
      <c r="E238" s="5">
        <v>4323</v>
      </c>
      <c r="G238" s="6">
        <f t="shared" si="25"/>
        <v>0.10944303797468355</v>
      </c>
      <c r="H238" s="7" t="s">
        <v>13</v>
      </c>
      <c r="I238" s="10">
        <v>57</v>
      </c>
      <c r="J238" s="10">
        <f t="shared" si="26"/>
        <v>75.84210526315789</v>
      </c>
      <c r="K238" s="7" t="s">
        <v>25</v>
      </c>
      <c r="L238" s="7" t="s">
        <v>26</v>
      </c>
      <c r="M238" s="7">
        <v>1561438800</v>
      </c>
      <c r="N238" s="7">
        <v>1562043600</v>
      </c>
      <c r="O238" s="16">
        <f t="shared" si="27"/>
        <v>43641.208333333328</v>
      </c>
      <c r="P238" s="23" t="str">
        <f t="shared" si="28"/>
        <v>Jun</v>
      </c>
      <c r="Q238" s="18">
        <f t="shared" si="29"/>
        <v>43641.208333333328</v>
      </c>
      <c r="R238" s="16">
        <f t="shared" si="30"/>
        <v>43648.208333333328</v>
      </c>
      <c r="S238" s="23" t="str">
        <f t="shared" si="31"/>
        <v>Jul</v>
      </c>
      <c r="T238" s="18">
        <f t="shared" si="32"/>
        <v>43648.208333333328</v>
      </c>
      <c r="U238" s="7" t="b">
        <v>0</v>
      </c>
      <c r="V238" s="7" t="b">
        <v>1</v>
      </c>
      <c r="W238" s="7" t="s">
        <v>22</v>
      </c>
      <c r="X238" s="7" t="str" cm="1">
        <f t="array" ref="X238:Y238">_xlfn.TEXTSPLIT($W238,"/")</f>
        <v>music</v>
      </c>
      <c r="Y238" s="7" t="str">
        <v>rock</v>
      </c>
    </row>
    <row r="239" spans="1:25" ht="36" x14ac:dyDescent="0.3">
      <c r="A239" s="7">
        <v>237</v>
      </c>
      <c r="B239" s="7" t="s">
        <v>525</v>
      </c>
      <c r="C239" s="15" t="s">
        <v>526</v>
      </c>
      <c r="D239" s="5">
        <v>9300</v>
      </c>
      <c r="E239" s="5">
        <v>14822</v>
      </c>
      <c r="G239" s="6">
        <f t="shared" si="25"/>
        <v>1.593763440860215</v>
      </c>
      <c r="H239" s="7" t="s">
        <v>19</v>
      </c>
      <c r="I239" s="10">
        <v>329</v>
      </c>
      <c r="J239" s="10">
        <f t="shared" si="26"/>
        <v>45.051671732522799</v>
      </c>
      <c r="K239" s="7" t="s">
        <v>20</v>
      </c>
      <c r="L239" s="7" t="s">
        <v>21</v>
      </c>
      <c r="M239" s="7">
        <v>1398402000</v>
      </c>
      <c r="N239" s="7">
        <v>1398574800</v>
      </c>
      <c r="O239" s="16">
        <f t="shared" si="27"/>
        <v>41754.208333333336</v>
      </c>
      <c r="P239" s="23" t="str">
        <f t="shared" si="28"/>
        <v>Apr</v>
      </c>
      <c r="Q239" s="18">
        <f t="shared" si="29"/>
        <v>41754.208333333336</v>
      </c>
      <c r="R239" s="16">
        <f t="shared" si="30"/>
        <v>41756.208333333336</v>
      </c>
      <c r="S239" s="23" t="str">
        <f t="shared" si="31"/>
        <v>Apr</v>
      </c>
      <c r="T239" s="18">
        <f t="shared" si="32"/>
        <v>41756.208333333336</v>
      </c>
      <c r="U239" s="7" t="b">
        <v>0</v>
      </c>
      <c r="V239" s="7" t="b">
        <v>0</v>
      </c>
      <c r="W239" s="7" t="s">
        <v>70</v>
      </c>
      <c r="X239" s="7" t="str" cm="1">
        <f t="array" ref="X239:Y239">_xlfn.TEXTSPLIT($W239,"/")</f>
        <v>film &amp; video</v>
      </c>
      <c r="Y239" s="7" t="str">
        <v>animation</v>
      </c>
    </row>
    <row r="240" spans="1:25" ht="23" x14ac:dyDescent="0.3">
      <c r="A240" s="7">
        <v>238</v>
      </c>
      <c r="B240" s="7" t="s">
        <v>527</v>
      </c>
      <c r="C240" s="15" t="s">
        <v>528</v>
      </c>
      <c r="D240" s="5">
        <v>2400</v>
      </c>
      <c r="E240" s="5">
        <v>10138</v>
      </c>
      <c r="G240" s="6">
        <f t="shared" si="25"/>
        <v>4.2241666666666671</v>
      </c>
      <c r="H240" s="7" t="s">
        <v>19</v>
      </c>
      <c r="I240" s="10">
        <v>97</v>
      </c>
      <c r="J240" s="10">
        <f t="shared" si="26"/>
        <v>104.51546391752578</v>
      </c>
      <c r="K240" s="7" t="s">
        <v>35</v>
      </c>
      <c r="L240" s="7" t="s">
        <v>36</v>
      </c>
      <c r="M240" s="7">
        <v>1513231200</v>
      </c>
      <c r="N240" s="7">
        <v>1515391200</v>
      </c>
      <c r="O240" s="16">
        <f t="shared" si="27"/>
        <v>43083.25</v>
      </c>
      <c r="P240" s="23" t="str">
        <f t="shared" si="28"/>
        <v>Dec</v>
      </c>
      <c r="Q240" s="18">
        <f t="shared" si="29"/>
        <v>43083.25</v>
      </c>
      <c r="R240" s="16">
        <f t="shared" si="30"/>
        <v>43108.25</v>
      </c>
      <c r="S240" s="23" t="str">
        <f t="shared" si="31"/>
        <v>Jan</v>
      </c>
      <c r="T240" s="18">
        <f t="shared" si="32"/>
        <v>43108.25</v>
      </c>
      <c r="U240" s="7" t="b">
        <v>0</v>
      </c>
      <c r="V240" s="7" t="b">
        <v>1</v>
      </c>
      <c r="W240" s="7" t="s">
        <v>32</v>
      </c>
      <c r="X240" s="7" t="str" cm="1">
        <f t="array" ref="X240:Y240">_xlfn.TEXTSPLIT($W240,"/")</f>
        <v>theater</v>
      </c>
      <c r="Y240" s="7" t="str">
        <v>plays</v>
      </c>
    </row>
    <row r="241" spans="1:25" ht="36" x14ac:dyDescent="0.3">
      <c r="A241" s="7">
        <v>239</v>
      </c>
      <c r="B241" s="7" t="s">
        <v>529</v>
      </c>
      <c r="C241" s="15" t="s">
        <v>530</v>
      </c>
      <c r="D241" s="5">
        <v>3200</v>
      </c>
      <c r="E241" s="5">
        <v>3127</v>
      </c>
      <c r="G241" s="6">
        <f t="shared" si="25"/>
        <v>0.97718749999999999</v>
      </c>
      <c r="H241" s="7" t="s">
        <v>13</v>
      </c>
      <c r="I241" s="10">
        <v>41</v>
      </c>
      <c r="J241" s="10">
        <f t="shared" si="26"/>
        <v>76.268292682926827</v>
      </c>
      <c r="K241" s="7" t="s">
        <v>20</v>
      </c>
      <c r="L241" s="7" t="s">
        <v>21</v>
      </c>
      <c r="M241" s="7">
        <v>1440824400</v>
      </c>
      <c r="N241" s="7">
        <v>1441170000</v>
      </c>
      <c r="O241" s="16">
        <f t="shared" si="27"/>
        <v>42245.208333333328</v>
      </c>
      <c r="P241" s="23" t="str">
        <f t="shared" si="28"/>
        <v>Aug</v>
      </c>
      <c r="Q241" s="18">
        <f t="shared" si="29"/>
        <v>42245.208333333328</v>
      </c>
      <c r="R241" s="16">
        <f t="shared" si="30"/>
        <v>42249.208333333328</v>
      </c>
      <c r="S241" s="23" t="str">
        <f t="shared" si="31"/>
        <v>Sep</v>
      </c>
      <c r="T241" s="18">
        <f t="shared" si="32"/>
        <v>42249.208333333328</v>
      </c>
      <c r="U241" s="7" t="b">
        <v>0</v>
      </c>
      <c r="V241" s="7" t="b">
        <v>0</v>
      </c>
      <c r="W241" s="7" t="s">
        <v>64</v>
      </c>
      <c r="X241" s="7" t="str" cm="1">
        <f t="array" ref="X241:Y241">_xlfn.TEXTSPLIT($W241,"/")</f>
        <v>technology</v>
      </c>
      <c r="Y241" s="7" t="str">
        <v>wearables</v>
      </c>
    </row>
    <row r="242" spans="1:25" ht="23" x14ac:dyDescent="0.3">
      <c r="A242" s="7">
        <v>240</v>
      </c>
      <c r="B242" s="7" t="s">
        <v>531</v>
      </c>
      <c r="C242" s="15" t="s">
        <v>532</v>
      </c>
      <c r="D242" s="5">
        <v>29400</v>
      </c>
      <c r="E242" s="5">
        <v>123124</v>
      </c>
      <c r="G242" s="6">
        <f t="shared" si="25"/>
        <v>4.1878911564625847</v>
      </c>
      <c r="H242" s="7" t="s">
        <v>19</v>
      </c>
      <c r="I242" s="10">
        <v>1784</v>
      </c>
      <c r="J242" s="10">
        <f t="shared" si="26"/>
        <v>69.015695067264573</v>
      </c>
      <c r="K242" s="7" t="s">
        <v>20</v>
      </c>
      <c r="L242" s="7" t="s">
        <v>21</v>
      </c>
      <c r="M242" s="7">
        <v>1281070800</v>
      </c>
      <c r="N242" s="7">
        <v>1281157200</v>
      </c>
      <c r="O242" s="16">
        <f t="shared" si="27"/>
        <v>40396.208333333336</v>
      </c>
      <c r="P242" s="23" t="str">
        <f t="shared" si="28"/>
        <v>Aug</v>
      </c>
      <c r="Q242" s="18">
        <f t="shared" si="29"/>
        <v>40396.208333333336</v>
      </c>
      <c r="R242" s="16">
        <f t="shared" si="30"/>
        <v>40397.208333333336</v>
      </c>
      <c r="S242" s="23" t="str">
        <f t="shared" si="31"/>
        <v>Aug</v>
      </c>
      <c r="T242" s="18">
        <f t="shared" si="32"/>
        <v>40397.208333333336</v>
      </c>
      <c r="U242" s="7" t="b">
        <v>0</v>
      </c>
      <c r="V242" s="7" t="b">
        <v>0</v>
      </c>
      <c r="W242" s="7" t="s">
        <v>32</v>
      </c>
      <c r="X242" s="7" t="str" cm="1">
        <f t="array" ref="X242:Y242">_xlfn.TEXTSPLIT($W242,"/")</f>
        <v>theater</v>
      </c>
      <c r="Y242" s="7" t="str">
        <v>plays</v>
      </c>
    </row>
    <row r="243" spans="1:25" ht="23" x14ac:dyDescent="0.3">
      <c r="A243" s="7">
        <v>241</v>
      </c>
      <c r="B243" s="7" t="s">
        <v>533</v>
      </c>
      <c r="C243" s="15" t="s">
        <v>534</v>
      </c>
      <c r="D243" s="5">
        <v>168500</v>
      </c>
      <c r="E243" s="5">
        <v>171729</v>
      </c>
      <c r="G243" s="6">
        <f t="shared" si="25"/>
        <v>1.0191632047477746</v>
      </c>
      <c r="H243" s="7" t="s">
        <v>19</v>
      </c>
      <c r="I243" s="10">
        <v>1684</v>
      </c>
      <c r="J243" s="10">
        <f t="shared" si="26"/>
        <v>101.97684085510689</v>
      </c>
      <c r="K243" s="7" t="s">
        <v>25</v>
      </c>
      <c r="L243" s="7" t="s">
        <v>26</v>
      </c>
      <c r="M243" s="7">
        <v>1397365200</v>
      </c>
      <c r="N243" s="7">
        <v>1398229200</v>
      </c>
      <c r="O243" s="16">
        <f t="shared" si="27"/>
        <v>41742.208333333336</v>
      </c>
      <c r="P243" s="23" t="str">
        <f t="shared" si="28"/>
        <v>Apr</v>
      </c>
      <c r="Q243" s="18">
        <f t="shared" si="29"/>
        <v>41742.208333333336</v>
      </c>
      <c r="R243" s="16">
        <f t="shared" si="30"/>
        <v>41752.208333333336</v>
      </c>
      <c r="S243" s="23" t="str">
        <f t="shared" si="31"/>
        <v>Apr</v>
      </c>
      <c r="T243" s="18">
        <f t="shared" si="32"/>
        <v>41752.208333333336</v>
      </c>
      <c r="U243" s="7" t="b">
        <v>0</v>
      </c>
      <c r="V243" s="7" t="b">
        <v>1</v>
      </c>
      <c r="W243" s="7" t="s">
        <v>67</v>
      </c>
      <c r="X243" s="7" t="str" cm="1">
        <f t="array" ref="X243:Y243">_xlfn.TEXTSPLIT($W243,"/")</f>
        <v>publishing</v>
      </c>
      <c r="Y243" s="7" t="str">
        <v>nonfiction</v>
      </c>
    </row>
    <row r="244" spans="1:25" ht="23" x14ac:dyDescent="0.3">
      <c r="A244" s="7">
        <v>242</v>
      </c>
      <c r="B244" s="7" t="s">
        <v>535</v>
      </c>
      <c r="C244" s="15" t="s">
        <v>536</v>
      </c>
      <c r="D244" s="5">
        <v>8400</v>
      </c>
      <c r="E244" s="5">
        <v>10729</v>
      </c>
      <c r="G244" s="6">
        <f t="shared" si="25"/>
        <v>1.2772619047619047</v>
      </c>
      <c r="H244" s="7" t="s">
        <v>19</v>
      </c>
      <c r="I244" s="10">
        <v>250</v>
      </c>
      <c r="J244" s="10">
        <f t="shared" si="26"/>
        <v>42.915999999999997</v>
      </c>
      <c r="K244" s="7" t="s">
        <v>20</v>
      </c>
      <c r="L244" s="7" t="s">
        <v>21</v>
      </c>
      <c r="M244" s="7">
        <v>1494392400</v>
      </c>
      <c r="N244" s="7">
        <v>1495256400</v>
      </c>
      <c r="O244" s="16">
        <f t="shared" si="27"/>
        <v>42865.208333333328</v>
      </c>
      <c r="P244" s="23" t="str">
        <f t="shared" si="28"/>
        <v>May</v>
      </c>
      <c r="Q244" s="18">
        <f t="shared" si="29"/>
        <v>42865.208333333328</v>
      </c>
      <c r="R244" s="16">
        <f t="shared" si="30"/>
        <v>42875.208333333328</v>
      </c>
      <c r="S244" s="23" t="str">
        <f t="shared" si="31"/>
        <v>May</v>
      </c>
      <c r="T244" s="18">
        <f t="shared" si="32"/>
        <v>42875.208333333328</v>
      </c>
      <c r="U244" s="7" t="b">
        <v>0</v>
      </c>
      <c r="V244" s="7" t="b">
        <v>1</v>
      </c>
      <c r="W244" s="7" t="s">
        <v>22</v>
      </c>
      <c r="X244" s="7" t="str" cm="1">
        <f t="array" ref="X244:Y244">_xlfn.TEXTSPLIT($W244,"/")</f>
        <v>music</v>
      </c>
      <c r="Y244" s="7" t="str">
        <v>rock</v>
      </c>
    </row>
    <row r="245" spans="1:25" ht="36" x14ac:dyDescent="0.3">
      <c r="A245" s="7">
        <v>243</v>
      </c>
      <c r="B245" s="7" t="s">
        <v>537</v>
      </c>
      <c r="C245" s="15" t="s">
        <v>538</v>
      </c>
      <c r="D245" s="5">
        <v>2300</v>
      </c>
      <c r="E245" s="5">
        <v>10240</v>
      </c>
      <c r="G245" s="6">
        <f t="shared" si="25"/>
        <v>4.4521739130434783</v>
      </c>
      <c r="H245" s="7" t="s">
        <v>19</v>
      </c>
      <c r="I245" s="10">
        <v>238</v>
      </c>
      <c r="J245" s="10">
        <f t="shared" si="26"/>
        <v>43.025210084033617</v>
      </c>
      <c r="K245" s="7" t="s">
        <v>20</v>
      </c>
      <c r="L245" s="7" t="s">
        <v>21</v>
      </c>
      <c r="M245" s="7">
        <v>1520143200</v>
      </c>
      <c r="N245" s="7">
        <v>1520402400</v>
      </c>
      <c r="O245" s="16">
        <f t="shared" si="27"/>
        <v>43163.25</v>
      </c>
      <c r="P245" s="23" t="str">
        <f t="shared" si="28"/>
        <v>Mar</v>
      </c>
      <c r="Q245" s="18">
        <f t="shared" si="29"/>
        <v>43163.25</v>
      </c>
      <c r="R245" s="16">
        <f t="shared" si="30"/>
        <v>43166.25</v>
      </c>
      <c r="S245" s="23" t="str">
        <f t="shared" si="31"/>
        <v>Mar</v>
      </c>
      <c r="T245" s="18">
        <f t="shared" si="32"/>
        <v>43166.25</v>
      </c>
      <c r="U245" s="7" t="b">
        <v>0</v>
      </c>
      <c r="V245" s="7" t="b">
        <v>0</v>
      </c>
      <c r="W245" s="7" t="s">
        <v>32</v>
      </c>
      <c r="X245" s="7" t="str" cm="1">
        <f t="array" ref="X245:Y245">_xlfn.TEXTSPLIT($W245,"/")</f>
        <v>theater</v>
      </c>
      <c r="Y245" s="7" t="str">
        <v>plays</v>
      </c>
    </row>
    <row r="246" spans="1:25" ht="36" x14ac:dyDescent="0.3">
      <c r="A246" s="7">
        <v>244</v>
      </c>
      <c r="B246" s="7" t="s">
        <v>539</v>
      </c>
      <c r="C246" s="15" t="s">
        <v>540</v>
      </c>
      <c r="D246" s="5">
        <v>700</v>
      </c>
      <c r="E246" s="5">
        <v>3988</v>
      </c>
      <c r="G246" s="6">
        <f t="shared" si="25"/>
        <v>5.6971428571428575</v>
      </c>
      <c r="H246" s="7" t="s">
        <v>19</v>
      </c>
      <c r="I246" s="10">
        <v>53</v>
      </c>
      <c r="J246" s="10">
        <f t="shared" si="26"/>
        <v>75.245283018867923</v>
      </c>
      <c r="K246" s="7" t="s">
        <v>20</v>
      </c>
      <c r="L246" s="7" t="s">
        <v>21</v>
      </c>
      <c r="M246" s="7">
        <v>1405314000</v>
      </c>
      <c r="N246" s="7">
        <v>1409806800</v>
      </c>
      <c r="O246" s="16">
        <f t="shared" si="27"/>
        <v>41834.208333333336</v>
      </c>
      <c r="P246" s="23" t="str">
        <f t="shared" si="28"/>
        <v>Jul</v>
      </c>
      <c r="Q246" s="18">
        <f t="shared" si="29"/>
        <v>41834.208333333336</v>
      </c>
      <c r="R246" s="16">
        <f t="shared" si="30"/>
        <v>41886.208333333336</v>
      </c>
      <c r="S246" s="23" t="str">
        <f t="shared" si="31"/>
        <v>Sep</v>
      </c>
      <c r="T246" s="18">
        <f t="shared" si="32"/>
        <v>41886.208333333336</v>
      </c>
      <c r="U246" s="7" t="b">
        <v>0</v>
      </c>
      <c r="V246" s="7" t="b">
        <v>0</v>
      </c>
      <c r="W246" s="7" t="s">
        <v>32</v>
      </c>
      <c r="X246" s="7" t="str" cm="1">
        <f t="array" ref="X246:Y246">_xlfn.TEXTSPLIT($W246,"/")</f>
        <v>theater</v>
      </c>
      <c r="Y246" s="7" t="str">
        <v>plays</v>
      </c>
    </row>
    <row r="247" spans="1:25" ht="23" x14ac:dyDescent="0.3">
      <c r="A247" s="7">
        <v>245</v>
      </c>
      <c r="B247" s="7" t="s">
        <v>541</v>
      </c>
      <c r="C247" s="15" t="s">
        <v>542</v>
      </c>
      <c r="D247" s="5">
        <v>2900</v>
      </c>
      <c r="E247" s="5">
        <v>14771</v>
      </c>
      <c r="G247" s="6">
        <f t="shared" si="25"/>
        <v>5.0934482758620687</v>
      </c>
      <c r="H247" s="7" t="s">
        <v>19</v>
      </c>
      <c r="I247" s="10">
        <v>214</v>
      </c>
      <c r="J247" s="10">
        <f t="shared" si="26"/>
        <v>69.023364485981304</v>
      </c>
      <c r="K247" s="7" t="s">
        <v>20</v>
      </c>
      <c r="L247" s="7" t="s">
        <v>21</v>
      </c>
      <c r="M247" s="7">
        <v>1396846800</v>
      </c>
      <c r="N247" s="7">
        <v>1396933200</v>
      </c>
      <c r="O247" s="16">
        <f t="shared" si="27"/>
        <v>41736.208333333336</v>
      </c>
      <c r="P247" s="23" t="str">
        <f t="shared" si="28"/>
        <v>Apr</v>
      </c>
      <c r="Q247" s="18">
        <f t="shared" si="29"/>
        <v>41736.208333333336</v>
      </c>
      <c r="R247" s="16">
        <f t="shared" si="30"/>
        <v>41737.208333333336</v>
      </c>
      <c r="S247" s="23" t="str">
        <f t="shared" si="31"/>
        <v>Apr</v>
      </c>
      <c r="T247" s="18">
        <f t="shared" si="32"/>
        <v>41737.208333333336</v>
      </c>
      <c r="U247" s="7" t="b">
        <v>0</v>
      </c>
      <c r="V247" s="7" t="b">
        <v>0</v>
      </c>
      <c r="W247" s="7" t="s">
        <v>32</v>
      </c>
      <c r="X247" s="7" t="str" cm="1">
        <f t="array" ref="X247:Y247">_xlfn.TEXTSPLIT($W247,"/")</f>
        <v>theater</v>
      </c>
      <c r="Y247" s="7" t="str">
        <v>plays</v>
      </c>
    </row>
    <row r="248" spans="1:25" ht="23" x14ac:dyDescent="0.3">
      <c r="A248" s="7">
        <v>246</v>
      </c>
      <c r="B248" s="7" t="s">
        <v>543</v>
      </c>
      <c r="C248" s="15" t="s">
        <v>544</v>
      </c>
      <c r="D248" s="5">
        <v>4500</v>
      </c>
      <c r="E248" s="5">
        <v>14649</v>
      </c>
      <c r="G248" s="6">
        <f t="shared" si="25"/>
        <v>3.2553333333333332</v>
      </c>
      <c r="H248" s="7" t="s">
        <v>19</v>
      </c>
      <c r="I248" s="10">
        <v>222</v>
      </c>
      <c r="J248" s="10">
        <f t="shared" si="26"/>
        <v>65.986486486486484</v>
      </c>
      <c r="K248" s="7" t="s">
        <v>20</v>
      </c>
      <c r="L248" s="7" t="s">
        <v>21</v>
      </c>
      <c r="M248" s="7">
        <v>1375678800</v>
      </c>
      <c r="N248" s="7">
        <v>1376024400</v>
      </c>
      <c r="O248" s="16">
        <f t="shared" si="27"/>
        <v>41491.208333333336</v>
      </c>
      <c r="P248" s="23" t="str">
        <f t="shared" si="28"/>
        <v>Aug</v>
      </c>
      <c r="Q248" s="18">
        <f t="shared" si="29"/>
        <v>41491.208333333336</v>
      </c>
      <c r="R248" s="16">
        <f t="shared" si="30"/>
        <v>41495.208333333336</v>
      </c>
      <c r="S248" s="23" t="str">
        <f t="shared" si="31"/>
        <v>Aug</v>
      </c>
      <c r="T248" s="18">
        <f t="shared" si="32"/>
        <v>41495.208333333336</v>
      </c>
      <c r="U248" s="7" t="b">
        <v>0</v>
      </c>
      <c r="V248" s="7" t="b">
        <v>0</v>
      </c>
      <c r="W248" s="7" t="s">
        <v>27</v>
      </c>
      <c r="X248" s="7" t="str" cm="1">
        <f t="array" ref="X248:Y248">_xlfn.TEXTSPLIT($W248,"/")</f>
        <v>technology</v>
      </c>
      <c r="Y248" s="7" t="str">
        <v>web</v>
      </c>
    </row>
    <row r="249" spans="1:25" ht="23" x14ac:dyDescent="0.3">
      <c r="A249" s="7">
        <v>247</v>
      </c>
      <c r="B249" s="7" t="s">
        <v>545</v>
      </c>
      <c r="C249" s="15" t="s">
        <v>546</v>
      </c>
      <c r="D249" s="5">
        <v>19800</v>
      </c>
      <c r="E249" s="5">
        <v>184658</v>
      </c>
      <c r="G249" s="6">
        <f t="shared" si="25"/>
        <v>9.3261616161616168</v>
      </c>
      <c r="H249" s="7" t="s">
        <v>19</v>
      </c>
      <c r="I249" s="10">
        <v>1884</v>
      </c>
      <c r="J249" s="10">
        <f t="shared" si="26"/>
        <v>98.013800424628457</v>
      </c>
      <c r="K249" s="7" t="s">
        <v>20</v>
      </c>
      <c r="L249" s="7" t="s">
        <v>21</v>
      </c>
      <c r="M249" s="7">
        <v>1482386400</v>
      </c>
      <c r="N249" s="7">
        <v>1483682400</v>
      </c>
      <c r="O249" s="16">
        <f t="shared" si="27"/>
        <v>42726.25</v>
      </c>
      <c r="P249" s="23" t="str">
        <f t="shared" si="28"/>
        <v>Dec</v>
      </c>
      <c r="Q249" s="18">
        <f t="shared" si="29"/>
        <v>42726.25</v>
      </c>
      <c r="R249" s="16">
        <f t="shared" si="30"/>
        <v>42741.25</v>
      </c>
      <c r="S249" s="23" t="str">
        <f t="shared" si="31"/>
        <v>Jan</v>
      </c>
      <c r="T249" s="18">
        <f t="shared" si="32"/>
        <v>42741.25</v>
      </c>
      <c r="U249" s="7" t="b">
        <v>0</v>
      </c>
      <c r="V249" s="7" t="b">
        <v>1</v>
      </c>
      <c r="W249" s="7" t="s">
        <v>118</v>
      </c>
      <c r="X249" s="7" t="str" cm="1">
        <f t="array" ref="X249:Y249">_xlfn.TEXTSPLIT($W249,"/")</f>
        <v>publishing</v>
      </c>
      <c r="Y249" s="7" t="str">
        <v>fiction</v>
      </c>
    </row>
    <row r="250" spans="1:25" ht="23" x14ac:dyDescent="0.3">
      <c r="A250" s="7">
        <v>248</v>
      </c>
      <c r="B250" s="7" t="s">
        <v>547</v>
      </c>
      <c r="C250" s="15" t="s">
        <v>548</v>
      </c>
      <c r="D250" s="5">
        <v>6200</v>
      </c>
      <c r="E250" s="5">
        <v>13103</v>
      </c>
      <c r="G250" s="6">
        <f t="shared" si="25"/>
        <v>2.1133870967741935</v>
      </c>
      <c r="H250" s="7" t="s">
        <v>19</v>
      </c>
      <c r="I250" s="10">
        <v>218</v>
      </c>
      <c r="J250" s="10">
        <f t="shared" si="26"/>
        <v>60.105504587155963</v>
      </c>
      <c r="K250" s="7" t="s">
        <v>25</v>
      </c>
      <c r="L250" s="7" t="s">
        <v>26</v>
      </c>
      <c r="M250" s="7">
        <v>1420005600</v>
      </c>
      <c r="N250" s="7">
        <v>1420437600</v>
      </c>
      <c r="O250" s="16">
        <f t="shared" si="27"/>
        <v>42004.25</v>
      </c>
      <c r="P250" s="23" t="str">
        <f t="shared" si="28"/>
        <v>Dec</v>
      </c>
      <c r="Q250" s="18">
        <f t="shared" si="29"/>
        <v>42004.25</v>
      </c>
      <c r="R250" s="16">
        <f t="shared" si="30"/>
        <v>42009.25</v>
      </c>
      <c r="S250" s="23" t="str">
        <f t="shared" si="31"/>
        <v>Jan</v>
      </c>
      <c r="T250" s="18">
        <f t="shared" si="32"/>
        <v>42009.25</v>
      </c>
      <c r="U250" s="7" t="b">
        <v>0</v>
      </c>
      <c r="V250" s="7" t="b">
        <v>0</v>
      </c>
      <c r="W250" s="7" t="s">
        <v>291</v>
      </c>
      <c r="X250" s="7" t="str" cm="1">
        <f t="array" ref="X250:Y250">_xlfn.TEXTSPLIT($W250,"/")</f>
        <v>games</v>
      </c>
      <c r="Y250" s="7" t="str">
        <v>mobile games</v>
      </c>
    </row>
    <row r="251" spans="1:25" ht="23" x14ac:dyDescent="0.3">
      <c r="A251" s="7">
        <v>249</v>
      </c>
      <c r="B251" s="7" t="s">
        <v>549</v>
      </c>
      <c r="C251" s="15" t="s">
        <v>550</v>
      </c>
      <c r="D251" s="5">
        <v>61500</v>
      </c>
      <c r="E251" s="5">
        <v>168095</v>
      </c>
      <c r="G251" s="6">
        <f t="shared" si="25"/>
        <v>2.7332520325203253</v>
      </c>
      <c r="H251" s="7" t="s">
        <v>19</v>
      </c>
      <c r="I251" s="10">
        <v>6465</v>
      </c>
      <c r="J251" s="10">
        <f t="shared" si="26"/>
        <v>26.000773395204948</v>
      </c>
      <c r="K251" s="7" t="s">
        <v>20</v>
      </c>
      <c r="L251" s="7" t="s">
        <v>21</v>
      </c>
      <c r="M251" s="7">
        <v>1420178400</v>
      </c>
      <c r="N251" s="7">
        <v>1420783200</v>
      </c>
      <c r="O251" s="16">
        <f t="shared" si="27"/>
        <v>42006.25</v>
      </c>
      <c r="P251" s="23" t="str">
        <f t="shared" si="28"/>
        <v>Jan</v>
      </c>
      <c r="Q251" s="18">
        <f t="shared" si="29"/>
        <v>42006.25</v>
      </c>
      <c r="R251" s="16">
        <f t="shared" si="30"/>
        <v>42013.25</v>
      </c>
      <c r="S251" s="23" t="str">
        <f t="shared" si="31"/>
        <v>Jan</v>
      </c>
      <c r="T251" s="18">
        <f t="shared" si="32"/>
        <v>42013.25</v>
      </c>
      <c r="U251" s="7" t="b">
        <v>0</v>
      </c>
      <c r="V251" s="7" t="b">
        <v>0</v>
      </c>
      <c r="W251" s="7" t="s">
        <v>205</v>
      </c>
      <c r="X251" s="7" t="str" cm="1">
        <f t="array" ref="X251:Y251">_xlfn.TEXTSPLIT($W251,"/")</f>
        <v>publishing</v>
      </c>
      <c r="Y251" s="7" t="str">
        <v>translations</v>
      </c>
    </row>
    <row r="252" spans="1:25" ht="23" x14ac:dyDescent="0.3">
      <c r="A252" s="7">
        <v>250</v>
      </c>
      <c r="B252" s="7" t="s">
        <v>551</v>
      </c>
      <c r="C252" s="15" t="s">
        <v>552</v>
      </c>
      <c r="D252" s="5">
        <v>100</v>
      </c>
      <c r="E252" s="5">
        <v>3</v>
      </c>
      <c r="G252" s="6">
        <f t="shared" si="25"/>
        <v>0.03</v>
      </c>
      <c r="H252" s="7" t="s">
        <v>13</v>
      </c>
      <c r="I252" s="10">
        <v>1</v>
      </c>
      <c r="J252" s="10">
        <f t="shared" si="26"/>
        <v>3</v>
      </c>
      <c r="K252" s="7" t="s">
        <v>20</v>
      </c>
      <c r="L252" s="7" t="s">
        <v>21</v>
      </c>
      <c r="M252" s="7">
        <v>1264399200</v>
      </c>
      <c r="N252" s="7">
        <v>1267423200</v>
      </c>
      <c r="O252" s="16">
        <f t="shared" si="27"/>
        <v>40203.25</v>
      </c>
      <c r="P252" s="23" t="str">
        <f t="shared" si="28"/>
        <v>Jan</v>
      </c>
      <c r="Q252" s="18">
        <f t="shared" si="29"/>
        <v>40203.25</v>
      </c>
      <c r="R252" s="16">
        <f t="shared" si="30"/>
        <v>40238.25</v>
      </c>
      <c r="S252" s="23" t="str">
        <f t="shared" si="31"/>
        <v>Mar</v>
      </c>
      <c r="T252" s="18">
        <f t="shared" si="32"/>
        <v>40238.25</v>
      </c>
      <c r="U252" s="7" t="b">
        <v>0</v>
      </c>
      <c r="V252" s="7" t="b">
        <v>0</v>
      </c>
      <c r="W252" s="7" t="s">
        <v>22</v>
      </c>
      <c r="X252" s="7" t="str" cm="1">
        <f t="array" ref="X252:Y252">_xlfn.TEXTSPLIT($W252,"/")</f>
        <v>music</v>
      </c>
      <c r="Y252" s="7" t="str">
        <v>rock</v>
      </c>
    </row>
    <row r="253" spans="1:25" ht="23" x14ac:dyDescent="0.3">
      <c r="A253" s="7">
        <v>251</v>
      </c>
      <c r="B253" s="7" t="s">
        <v>553</v>
      </c>
      <c r="C253" s="15" t="s">
        <v>554</v>
      </c>
      <c r="D253" s="5">
        <v>7100</v>
      </c>
      <c r="E253" s="5">
        <v>3840</v>
      </c>
      <c r="G253" s="6">
        <f t="shared" si="25"/>
        <v>0.54084507042253516</v>
      </c>
      <c r="H253" s="7" t="s">
        <v>13</v>
      </c>
      <c r="I253" s="10">
        <v>101</v>
      </c>
      <c r="J253" s="10">
        <f t="shared" si="26"/>
        <v>38.019801980198018</v>
      </c>
      <c r="K253" s="7" t="s">
        <v>20</v>
      </c>
      <c r="L253" s="7" t="s">
        <v>21</v>
      </c>
      <c r="M253" s="7">
        <v>1355032800</v>
      </c>
      <c r="N253" s="7">
        <v>1355205600</v>
      </c>
      <c r="O253" s="16">
        <f t="shared" si="27"/>
        <v>41252.25</v>
      </c>
      <c r="P253" s="23" t="str">
        <f t="shared" si="28"/>
        <v>Dec</v>
      </c>
      <c r="Q253" s="18">
        <f t="shared" si="29"/>
        <v>41252.25</v>
      </c>
      <c r="R253" s="16">
        <f t="shared" si="30"/>
        <v>41254.25</v>
      </c>
      <c r="S253" s="23" t="str">
        <f t="shared" si="31"/>
        <v>Dec</v>
      </c>
      <c r="T253" s="18">
        <f t="shared" si="32"/>
        <v>41254.25</v>
      </c>
      <c r="U253" s="7" t="b">
        <v>0</v>
      </c>
      <c r="V253" s="7" t="b">
        <v>0</v>
      </c>
      <c r="W253" s="7" t="s">
        <v>32</v>
      </c>
      <c r="X253" s="7" t="str" cm="1">
        <f t="array" ref="X253:Y253">_xlfn.TEXTSPLIT($W253,"/")</f>
        <v>theater</v>
      </c>
      <c r="Y253" s="7" t="str">
        <v>plays</v>
      </c>
    </row>
    <row r="254" spans="1:25" ht="36" x14ac:dyDescent="0.3">
      <c r="A254" s="7">
        <v>252</v>
      </c>
      <c r="B254" s="7" t="s">
        <v>555</v>
      </c>
      <c r="C254" s="15" t="s">
        <v>556</v>
      </c>
      <c r="D254" s="5">
        <v>1000</v>
      </c>
      <c r="E254" s="5">
        <v>6263</v>
      </c>
      <c r="G254" s="6">
        <f t="shared" si="25"/>
        <v>6.2629999999999999</v>
      </c>
      <c r="H254" s="7" t="s">
        <v>19</v>
      </c>
      <c r="I254" s="10">
        <v>59</v>
      </c>
      <c r="J254" s="10">
        <f t="shared" si="26"/>
        <v>106.15254237288136</v>
      </c>
      <c r="K254" s="7" t="s">
        <v>20</v>
      </c>
      <c r="L254" s="7" t="s">
        <v>21</v>
      </c>
      <c r="M254" s="7">
        <v>1382677200</v>
      </c>
      <c r="N254" s="7">
        <v>1383109200</v>
      </c>
      <c r="O254" s="16">
        <f t="shared" si="27"/>
        <v>41572.208333333336</v>
      </c>
      <c r="P254" s="23" t="str">
        <f t="shared" si="28"/>
        <v>Oct</v>
      </c>
      <c r="Q254" s="18">
        <f t="shared" si="29"/>
        <v>41572.208333333336</v>
      </c>
      <c r="R254" s="16">
        <f t="shared" si="30"/>
        <v>41577.208333333336</v>
      </c>
      <c r="S254" s="23" t="str">
        <f t="shared" si="31"/>
        <v>Oct</v>
      </c>
      <c r="T254" s="18">
        <f t="shared" si="32"/>
        <v>41577.208333333336</v>
      </c>
      <c r="U254" s="7" t="b">
        <v>0</v>
      </c>
      <c r="V254" s="7" t="b">
        <v>0</v>
      </c>
      <c r="W254" s="7" t="s">
        <v>32</v>
      </c>
      <c r="X254" s="7" t="str" cm="1">
        <f t="array" ref="X254:Y254">_xlfn.TEXTSPLIT($W254,"/")</f>
        <v>theater</v>
      </c>
      <c r="Y254" s="7" t="str">
        <v>plays</v>
      </c>
    </row>
    <row r="255" spans="1:25" ht="23" x14ac:dyDescent="0.3">
      <c r="A255" s="7">
        <v>253</v>
      </c>
      <c r="B255" s="7" t="s">
        <v>557</v>
      </c>
      <c r="C255" s="15" t="s">
        <v>558</v>
      </c>
      <c r="D255" s="5">
        <v>121500</v>
      </c>
      <c r="E255" s="5">
        <v>108161</v>
      </c>
      <c r="G255" s="6">
        <f t="shared" si="25"/>
        <v>0.8902139917695473</v>
      </c>
      <c r="H255" s="7" t="s">
        <v>13</v>
      </c>
      <c r="I255" s="10">
        <v>1335</v>
      </c>
      <c r="J255" s="10">
        <f t="shared" si="26"/>
        <v>81.019475655430711</v>
      </c>
      <c r="K255" s="7" t="s">
        <v>14</v>
      </c>
      <c r="L255" s="7" t="s">
        <v>15</v>
      </c>
      <c r="M255" s="7">
        <v>1302238800</v>
      </c>
      <c r="N255" s="7">
        <v>1303275600</v>
      </c>
      <c r="O255" s="16">
        <f t="shared" si="27"/>
        <v>40641.208333333336</v>
      </c>
      <c r="P255" s="23" t="str">
        <f t="shared" si="28"/>
        <v>Apr</v>
      </c>
      <c r="Q255" s="18">
        <f t="shared" si="29"/>
        <v>40641.208333333336</v>
      </c>
      <c r="R255" s="16">
        <f t="shared" si="30"/>
        <v>40653.208333333336</v>
      </c>
      <c r="S255" s="23" t="str">
        <f t="shared" si="31"/>
        <v>Apr</v>
      </c>
      <c r="T255" s="18">
        <f t="shared" si="32"/>
        <v>40653.208333333336</v>
      </c>
      <c r="U255" s="7" t="b">
        <v>0</v>
      </c>
      <c r="V255" s="7" t="b">
        <v>0</v>
      </c>
      <c r="W255" s="7" t="s">
        <v>52</v>
      </c>
      <c r="X255" s="7" t="str" cm="1">
        <f t="array" ref="X255:Y255">_xlfn.TEXTSPLIT($W255,"/")</f>
        <v>film &amp; video</v>
      </c>
      <c r="Y255" s="7" t="str">
        <v>drama</v>
      </c>
    </row>
    <row r="256" spans="1:25" ht="36" x14ac:dyDescent="0.3">
      <c r="A256" s="7">
        <v>254</v>
      </c>
      <c r="B256" s="7" t="s">
        <v>559</v>
      </c>
      <c r="C256" s="15" t="s">
        <v>560</v>
      </c>
      <c r="D256" s="5">
        <v>4600</v>
      </c>
      <c r="E256" s="5">
        <v>8505</v>
      </c>
      <c r="G256" s="6">
        <f t="shared" si="25"/>
        <v>1.8489130434782608</v>
      </c>
      <c r="H256" s="7" t="s">
        <v>19</v>
      </c>
      <c r="I256" s="10">
        <v>88</v>
      </c>
      <c r="J256" s="10">
        <f t="shared" si="26"/>
        <v>96.647727272727266</v>
      </c>
      <c r="K256" s="7" t="s">
        <v>20</v>
      </c>
      <c r="L256" s="7" t="s">
        <v>21</v>
      </c>
      <c r="M256" s="7">
        <v>1487656800</v>
      </c>
      <c r="N256" s="7">
        <v>1487829600</v>
      </c>
      <c r="O256" s="16">
        <f t="shared" si="27"/>
        <v>42787.25</v>
      </c>
      <c r="P256" s="23" t="str">
        <f t="shared" si="28"/>
        <v>Feb</v>
      </c>
      <c r="Q256" s="18">
        <f t="shared" si="29"/>
        <v>42787.25</v>
      </c>
      <c r="R256" s="16">
        <f t="shared" si="30"/>
        <v>42789.25</v>
      </c>
      <c r="S256" s="23" t="str">
        <f t="shared" si="31"/>
        <v>Feb</v>
      </c>
      <c r="T256" s="18">
        <f t="shared" si="32"/>
        <v>42789.25</v>
      </c>
      <c r="U256" s="7" t="b">
        <v>0</v>
      </c>
      <c r="V256" s="7" t="b">
        <v>0</v>
      </c>
      <c r="W256" s="7" t="s">
        <v>67</v>
      </c>
      <c r="X256" s="7" t="str" cm="1">
        <f t="array" ref="X256:Y256">_xlfn.TEXTSPLIT($W256,"/")</f>
        <v>publishing</v>
      </c>
      <c r="Y256" s="7" t="str">
        <v>nonfiction</v>
      </c>
    </row>
    <row r="257" spans="1:25" ht="36" x14ac:dyDescent="0.3">
      <c r="A257" s="7">
        <v>255</v>
      </c>
      <c r="B257" s="7" t="s">
        <v>561</v>
      </c>
      <c r="C257" s="15" t="s">
        <v>562</v>
      </c>
      <c r="D257" s="5">
        <v>80500</v>
      </c>
      <c r="E257" s="5">
        <v>96735</v>
      </c>
      <c r="G257" s="6">
        <f t="shared" si="25"/>
        <v>1.2016770186335404</v>
      </c>
      <c r="H257" s="7" t="s">
        <v>19</v>
      </c>
      <c r="I257" s="10">
        <v>1697</v>
      </c>
      <c r="J257" s="10">
        <f t="shared" si="26"/>
        <v>57.003535651149086</v>
      </c>
      <c r="K257" s="7" t="s">
        <v>20</v>
      </c>
      <c r="L257" s="7" t="s">
        <v>21</v>
      </c>
      <c r="M257" s="7">
        <v>1297836000</v>
      </c>
      <c r="N257" s="7">
        <v>1298268000</v>
      </c>
      <c r="O257" s="16">
        <f t="shared" si="27"/>
        <v>40590.25</v>
      </c>
      <c r="P257" s="23" t="str">
        <f t="shared" si="28"/>
        <v>Feb</v>
      </c>
      <c r="Q257" s="18">
        <f t="shared" si="29"/>
        <v>40590.25</v>
      </c>
      <c r="R257" s="16">
        <f t="shared" si="30"/>
        <v>40595.25</v>
      </c>
      <c r="S257" s="23" t="str">
        <f t="shared" si="31"/>
        <v>Feb</v>
      </c>
      <c r="T257" s="18">
        <f t="shared" si="32"/>
        <v>40595.25</v>
      </c>
      <c r="U257" s="7" t="b">
        <v>0</v>
      </c>
      <c r="V257" s="7" t="b">
        <v>1</v>
      </c>
      <c r="W257" s="7" t="s">
        <v>22</v>
      </c>
      <c r="X257" s="7" t="str" cm="1">
        <f t="array" ref="X257:Y257">_xlfn.TEXTSPLIT($W257,"/")</f>
        <v>music</v>
      </c>
      <c r="Y257" s="7" t="str">
        <v>rock</v>
      </c>
    </row>
    <row r="258" spans="1:25" ht="23" x14ac:dyDescent="0.3">
      <c r="A258" s="7">
        <v>256</v>
      </c>
      <c r="B258" s="7" t="s">
        <v>563</v>
      </c>
      <c r="C258" s="15" t="s">
        <v>564</v>
      </c>
      <c r="D258" s="5">
        <v>4100</v>
      </c>
      <c r="E258" s="5">
        <v>959</v>
      </c>
      <c r="G258" s="6">
        <f t="shared" si="25"/>
        <v>0.23390243902439026</v>
      </c>
      <c r="H258" s="7" t="s">
        <v>13</v>
      </c>
      <c r="I258" s="10">
        <v>15</v>
      </c>
      <c r="J258" s="10">
        <f t="shared" si="26"/>
        <v>63.93333333333333</v>
      </c>
      <c r="K258" s="7" t="s">
        <v>39</v>
      </c>
      <c r="L258" s="7" t="s">
        <v>40</v>
      </c>
      <c r="M258" s="7">
        <v>1453615200</v>
      </c>
      <c r="N258" s="7">
        <v>1456812000</v>
      </c>
      <c r="O258" s="16">
        <f t="shared" si="27"/>
        <v>42393.25</v>
      </c>
      <c r="P258" s="23" t="str">
        <f t="shared" si="28"/>
        <v>Jan</v>
      </c>
      <c r="Q258" s="18">
        <f t="shared" si="29"/>
        <v>42393.25</v>
      </c>
      <c r="R258" s="16">
        <f t="shared" si="30"/>
        <v>42430.25</v>
      </c>
      <c r="S258" s="23" t="str">
        <f t="shared" si="31"/>
        <v>Mar</v>
      </c>
      <c r="T258" s="18">
        <f t="shared" si="32"/>
        <v>42430.25</v>
      </c>
      <c r="U258" s="7" t="b">
        <v>0</v>
      </c>
      <c r="V258" s="7" t="b">
        <v>0</v>
      </c>
      <c r="W258" s="7" t="s">
        <v>22</v>
      </c>
      <c r="X258" s="7" t="str" cm="1">
        <f t="array" ref="X258:Y258">_xlfn.TEXTSPLIT($W258,"/")</f>
        <v>music</v>
      </c>
      <c r="Y258" s="7" t="str">
        <v>rock</v>
      </c>
    </row>
    <row r="259" spans="1:25" ht="23" x14ac:dyDescent="0.3">
      <c r="A259" s="7">
        <v>257</v>
      </c>
      <c r="B259" s="7" t="s">
        <v>565</v>
      </c>
      <c r="C259" s="15" t="s">
        <v>566</v>
      </c>
      <c r="D259" s="5">
        <v>5700</v>
      </c>
      <c r="E259" s="5">
        <v>8322</v>
      </c>
      <c r="G259" s="6">
        <f t="shared" ref="G259:G322" si="33">E259/D259</f>
        <v>1.46</v>
      </c>
      <c r="H259" s="7" t="s">
        <v>19</v>
      </c>
      <c r="I259" s="10">
        <v>92</v>
      </c>
      <c r="J259" s="10">
        <f t="shared" ref="J259:J322" si="34">IF(I259=0,0,E259/I259)</f>
        <v>90.456521739130437</v>
      </c>
      <c r="K259" s="7" t="s">
        <v>20</v>
      </c>
      <c r="L259" s="7" t="s">
        <v>21</v>
      </c>
      <c r="M259" s="7">
        <v>1362463200</v>
      </c>
      <c r="N259" s="7">
        <v>1363669200</v>
      </c>
      <c r="O259" s="16">
        <f t="shared" ref="O259:O322" si="35">((((M259/60)/60)/24)+DATE(1970,1,1))</f>
        <v>41338.25</v>
      </c>
      <c r="P259" s="23" t="str">
        <f t="shared" ref="P259:P322" si="36">VLOOKUP(MONTH(O259),$AB$2:$AC$13,2,FALSE)</f>
        <v>Mar</v>
      </c>
      <c r="Q259" s="18">
        <f t="shared" ref="Q259:Q322" si="37">O259</f>
        <v>41338.25</v>
      </c>
      <c r="R259" s="16">
        <f t="shared" ref="R259:R322" si="38">((((N259/60)/60)/24)+DATE(1970,1,1))</f>
        <v>41352.208333333336</v>
      </c>
      <c r="S259" s="23" t="str">
        <f t="shared" ref="S259:S322" si="39">VLOOKUP(MONTH(R259),$AB$2:$AC$13,2,FALSE)</f>
        <v>Mar</v>
      </c>
      <c r="T259" s="18">
        <f t="shared" ref="T259:T322" si="40">R259</f>
        <v>41352.208333333336</v>
      </c>
      <c r="U259" s="7" t="b">
        <v>0</v>
      </c>
      <c r="V259" s="7" t="b">
        <v>0</v>
      </c>
      <c r="W259" s="7" t="s">
        <v>32</v>
      </c>
      <c r="X259" s="7" t="str" cm="1">
        <f t="array" ref="X259:Y259">_xlfn.TEXTSPLIT($W259,"/")</f>
        <v>theater</v>
      </c>
      <c r="Y259" s="7" t="str">
        <v>plays</v>
      </c>
    </row>
    <row r="260" spans="1:25" ht="23" x14ac:dyDescent="0.3">
      <c r="A260" s="7">
        <v>258</v>
      </c>
      <c r="B260" s="7" t="s">
        <v>567</v>
      </c>
      <c r="C260" s="15" t="s">
        <v>568</v>
      </c>
      <c r="D260" s="5">
        <v>5000</v>
      </c>
      <c r="E260" s="5">
        <v>13424</v>
      </c>
      <c r="G260" s="6">
        <f t="shared" si="33"/>
        <v>2.6848000000000001</v>
      </c>
      <c r="H260" s="7" t="s">
        <v>19</v>
      </c>
      <c r="I260" s="10">
        <v>186</v>
      </c>
      <c r="J260" s="10">
        <f t="shared" si="34"/>
        <v>72.172043010752688</v>
      </c>
      <c r="K260" s="7" t="s">
        <v>20</v>
      </c>
      <c r="L260" s="7" t="s">
        <v>21</v>
      </c>
      <c r="M260" s="7">
        <v>1481176800</v>
      </c>
      <c r="N260" s="7">
        <v>1482904800</v>
      </c>
      <c r="O260" s="16">
        <f t="shared" si="35"/>
        <v>42712.25</v>
      </c>
      <c r="P260" s="23" t="str">
        <f t="shared" si="36"/>
        <v>Dec</v>
      </c>
      <c r="Q260" s="18">
        <f t="shared" si="37"/>
        <v>42712.25</v>
      </c>
      <c r="R260" s="16">
        <f t="shared" si="38"/>
        <v>42732.25</v>
      </c>
      <c r="S260" s="23" t="str">
        <f t="shared" si="39"/>
        <v>Dec</v>
      </c>
      <c r="T260" s="18">
        <f t="shared" si="40"/>
        <v>42732.25</v>
      </c>
      <c r="U260" s="7" t="b">
        <v>0</v>
      </c>
      <c r="V260" s="7" t="b">
        <v>1</v>
      </c>
      <c r="W260" s="7" t="s">
        <v>32</v>
      </c>
      <c r="X260" s="7" t="str" cm="1">
        <f t="array" ref="X260:Y260">_xlfn.TEXTSPLIT($W260,"/")</f>
        <v>theater</v>
      </c>
      <c r="Y260" s="7" t="str">
        <v>plays</v>
      </c>
    </row>
    <row r="261" spans="1:25" ht="36" x14ac:dyDescent="0.3">
      <c r="A261" s="7">
        <v>259</v>
      </c>
      <c r="B261" s="7" t="s">
        <v>569</v>
      </c>
      <c r="C261" s="15" t="s">
        <v>570</v>
      </c>
      <c r="D261" s="5">
        <v>1800</v>
      </c>
      <c r="E261" s="5">
        <v>10755</v>
      </c>
      <c r="G261" s="6">
        <f t="shared" si="33"/>
        <v>5.9749999999999996</v>
      </c>
      <c r="H261" s="7" t="s">
        <v>19</v>
      </c>
      <c r="I261" s="10">
        <v>138</v>
      </c>
      <c r="J261" s="10">
        <f t="shared" si="34"/>
        <v>77.934782608695656</v>
      </c>
      <c r="K261" s="7" t="s">
        <v>20</v>
      </c>
      <c r="L261" s="7" t="s">
        <v>21</v>
      </c>
      <c r="M261" s="7">
        <v>1354946400</v>
      </c>
      <c r="N261" s="7">
        <v>1356588000</v>
      </c>
      <c r="O261" s="16">
        <f t="shared" si="35"/>
        <v>41251.25</v>
      </c>
      <c r="P261" s="23" t="str">
        <f t="shared" si="36"/>
        <v>Dec</v>
      </c>
      <c r="Q261" s="18">
        <f t="shared" si="37"/>
        <v>41251.25</v>
      </c>
      <c r="R261" s="16">
        <f t="shared" si="38"/>
        <v>41270.25</v>
      </c>
      <c r="S261" s="23" t="str">
        <f t="shared" si="39"/>
        <v>Dec</v>
      </c>
      <c r="T261" s="18">
        <f t="shared" si="40"/>
        <v>41270.25</v>
      </c>
      <c r="U261" s="7" t="b">
        <v>1</v>
      </c>
      <c r="V261" s="7" t="b">
        <v>0</v>
      </c>
      <c r="W261" s="7" t="s">
        <v>121</v>
      </c>
      <c r="X261" s="7" t="str" cm="1">
        <f t="array" ref="X261:Y261">_xlfn.TEXTSPLIT($W261,"/")</f>
        <v>photography</v>
      </c>
      <c r="Y261" s="7" t="str">
        <v>photography books</v>
      </c>
    </row>
    <row r="262" spans="1:25" ht="23" x14ac:dyDescent="0.3">
      <c r="A262" s="7">
        <v>260</v>
      </c>
      <c r="B262" s="7" t="s">
        <v>571</v>
      </c>
      <c r="C262" s="15" t="s">
        <v>572</v>
      </c>
      <c r="D262" s="5">
        <v>6300</v>
      </c>
      <c r="E262" s="5">
        <v>9935</v>
      </c>
      <c r="G262" s="6">
        <f t="shared" si="33"/>
        <v>1.5769841269841269</v>
      </c>
      <c r="H262" s="7" t="s">
        <v>19</v>
      </c>
      <c r="I262" s="10">
        <v>261</v>
      </c>
      <c r="J262" s="10">
        <f t="shared" si="34"/>
        <v>38.065134099616856</v>
      </c>
      <c r="K262" s="7" t="s">
        <v>20</v>
      </c>
      <c r="L262" s="7" t="s">
        <v>21</v>
      </c>
      <c r="M262" s="7">
        <v>1348808400</v>
      </c>
      <c r="N262" s="7">
        <v>1349845200</v>
      </c>
      <c r="O262" s="16">
        <f t="shared" si="35"/>
        <v>41180.208333333336</v>
      </c>
      <c r="P262" s="23" t="str">
        <f t="shared" si="36"/>
        <v>Sep</v>
      </c>
      <c r="Q262" s="18">
        <f t="shared" si="37"/>
        <v>41180.208333333336</v>
      </c>
      <c r="R262" s="16">
        <f t="shared" si="38"/>
        <v>41192.208333333336</v>
      </c>
      <c r="S262" s="23" t="str">
        <f t="shared" si="39"/>
        <v>Oct</v>
      </c>
      <c r="T262" s="18">
        <f t="shared" si="40"/>
        <v>41192.208333333336</v>
      </c>
      <c r="U262" s="7" t="b">
        <v>0</v>
      </c>
      <c r="V262" s="7" t="b">
        <v>0</v>
      </c>
      <c r="W262" s="7" t="s">
        <v>22</v>
      </c>
      <c r="X262" s="7" t="str" cm="1">
        <f t="array" ref="X262:Y262">_xlfn.TEXTSPLIT($W262,"/")</f>
        <v>music</v>
      </c>
      <c r="Y262" s="7" t="str">
        <v>rock</v>
      </c>
    </row>
    <row r="263" spans="1:25" ht="36" x14ac:dyDescent="0.3">
      <c r="A263" s="7">
        <v>261</v>
      </c>
      <c r="B263" s="7" t="s">
        <v>573</v>
      </c>
      <c r="C263" s="15" t="s">
        <v>574</v>
      </c>
      <c r="D263" s="5">
        <v>84300</v>
      </c>
      <c r="E263" s="5">
        <v>26303</v>
      </c>
      <c r="G263" s="6">
        <f t="shared" si="33"/>
        <v>0.31201660735468567</v>
      </c>
      <c r="H263" s="7" t="s">
        <v>13</v>
      </c>
      <c r="I263" s="10">
        <v>454</v>
      </c>
      <c r="J263" s="10">
        <f t="shared" si="34"/>
        <v>57.936123348017624</v>
      </c>
      <c r="K263" s="7" t="s">
        <v>20</v>
      </c>
      <c r="L263" s="7" t="s">
        <v>21</v>
      </c>
      <c r="M263" s="7">
        <v>1282712400</v>
      </c>
      <c r="N263" s="7">
        <v>1283058000</v>
      </c>
      <c r="O263" s="16">
        <f t="shared" si="35"/>
        <v>40415.208333333336</v>
      </c>
      <c r="P263" s="23" t="str">
        <f t="shared" si="36"/>
        <v>Aug</v>
      </c>
      <c r="Q263" s="18">
        <f t="shared" si="37"/>
        <v>40415.208333333336</v>
      </c>
      <c r="R263" s="16">
        <f t="shared" si="38"/>
        <v>40419.208333333336</v>
      </c>
      <c r="S263" s="23" t="str">
        <f t="shared" si="39"/>
        <v>Aug</v>
      </c>
      <c r="T263" s="18">
        <f t="shared" si="40"/>
        <v>40419.208333333336</v>
      </c>
      <c r="U263" s="7" t="b">
        <v>0</v>
      </c>
      <c r="V263" s="7" t="b">
        <v>1</v>
      </c>
      <c r="W263" s="7" t="s">
        <v>22</v>
      </c>
      <c r="X263" s="7" t="str" cm="1">
        <f t="array" ref="X263:Y263">_xlfn.TEXTSPLIT($W263,"/")</f>
        <v>music</v>
      </c>
      <c r="Y263" s="7" t="str">
        <v>rock</v>
      </c>
    </row>
    <row r="264" spans="1:25" ht="23" x14ac:dyDescent="0.3">
      <c r="A264" s="7">
        <v>262</v>
      </c>
      <c r="B264" s="7" t="s">
        <v>575</v>
      </c>
      <c r="C264" s="15" t="s">
        <v>576</v>
      </c>
      <c r="D264" s="5">
        <v>1700</v>
      </c>
      <c r="E264" s="5">
        <v>5328</v>
      </c>
      <c r="G264" s="6">
        <f t="shared" si="33"/>
        <v>3.1341176470588237</v>
      </c>
      <c r="H264" s="7" t="s">
        <v>19</v>
      </c>
      <c r="I264" s="10">
        <v>107</v>
      </c>
      <c r="J264" s="10">
        <f t="shared" si="34"/>
        <v>49.794392523364486</v>
      </c>
      <c r="K264" s="7" t="s">
        <v>20</v>
      </c>
      <c r="L264" s="7" t="s">
        <v>21</v>
      </c>
      <c r="M264" s="7">
        <v>1301979600</v>
      </c>
      <c r="N264" s="7">
        <v>1304226000</v>
      </c>
      <c r="O264" s="16">
        <f t="shared" si="35"/>
        <v>40638.208333333336</v>
      </c>
      <c r="P264" s="23" t="str">
        <f t="shared" si="36"/>
        <v>Apr</v>
      </c>
      <c r="Q264" s="18">
        <f t="shared" si="37"/>
        <v>40638.208333333336</v>
      </c>
      <c r="R264" s="16">
        <f t="shared" si="38"/>
        <v>40664.208333333336</v>
      </c>
      <c r="S264" s="23" t="str">
        <f t="shared" si="39"/>
        <v>May</v>
      </c>
      <c r="T264" s="18">
        <f t="shared" si="40"/>
        <v>40664.208333333336</v>
      </c>
      <c r="U264" s="7" t="b">
        <v>0</v>
      </c>
      <c r="V264" s="7" t="b">
        <v>1</v>
      </c>
      <c r="W264" s="7" t="s">
        <v>59</v>
      </c>
      <c r="X264" s="7" t="str" cm="1">
        <f t="array" ref="X264:Y264">_xlfn.TEXTSPLIT($W264,"/")</f>
        <v>music</v>
      </c>
      <c r="Y264" s="7" t="str">
        <v>indie rock</v>
      </c>
    </row>
    <row r="265" spans="1:25" ht="23" x14ac:dyDescent="0.3">
      <c r="A265" s="7">
        <v>263</v>
      </c>
      <c r="B265" s="7" t="s">
        <v>577</v>
      </c>
      <c r="C265" s="15" t="s">
        <v>578</v>
      </c>
      <c r="D265" s="5">
        <v>2900</v>
      </c>
      <c r="E265" s="5">
        <v>10756</v>
      </c>
      <c r="G265" s="6">
        <f t="shared" si="33"/>
        <v>3.7089655172413791</v>
      </c>
      <c r="H265" s="7" t="s">
        <v>19</v>
      </c>
      <c r="I265" s="10">
        <v>199</v>
      </c>
      <c r="J265" s="10">
        <f t="shared" si="34"/>
        <v>54.050251256281406</v>
      </c>
      <c r="K265" s="7" t="s">
        <v>20</v>
      </c>
      <c r="L265" s="7" t="s">
        <v>21</v>
      </c>
      <c r="M265" s="7">
        <v>1263016800</v>
      </c>
      <c r="N265" s="7">
        <v>1263016800</v>
      </c>
      <c r="O265" s="16">
        <f t="shared" si="35"/>
        <v>40187.25</v>
      </c>
      <c r="P265" s="23" t="str">
        <f t="shared" si="36"/>
        <v>Jan</v>
      </c>
      <c r="Q265" s="18">
        <f t="shared" si="37"/>
        <v>40187.25</v>
      </c>
      <c r="R265" s="16">
        <f t="shared" si="38"/>
        <v>40187.25</v>
      </c>
      <c r="S265" s="23" t="str">
        <f t="shared" si="39"/>
        <v>Jan</v>
      </c>
      <c r="T265" s="18">
        <f t="shared" si="40"/>
        <v>40187.25</v>
      </c>
      <c r="U265" s="7" t="b">
        <v>0</v>
      </c>
      <c r="V265" s="7" t="b">
        <v>0</v>
      </c>
      <c r="W265" s="7" t="s">
        <v>121</v>
      </c>
      <c r="X265" s="7" t="str" cm="1">
        <f t="array" ref="X265:Y265">_xlfn.TEXTSPLIT($W265,"/")</f>
        <v>photography</v>
      </c>
      <c r="Y265" s="7" t="str">
        <v>photography books</v>
      </c>
    </row>
    <row r="266" spans="1:25" ht="23" x14ac:dyDescent="0.3">
      <c r="A266" s="7">
        <v>264</v>
      </c>
      <c r="B266" s="7" t="s">
        <v>579</v>
      </c>
      <c r="C266" s="15" t="s">
        <v>580</v>
      </c>
      <c r="D266" s="5">
        <v>45600</v>
      </c>
      <c r="E266" s="5">
        <v>165375</v>
      </c>
      <c r="G266" s="6">
        <f t="shared" si="33"/>
        <v>3.6266447368421053</v>
      </c>
      <c r="H266" s="7" t="s">
        <v>19</v>
      </c>
      <c r="I266" s="10">
        <v>5512</v>
      </c>
      <c r="J266" s="10">
        <f t="shared" si="34"/>
        <v>30.002721335268504</v>
      </c>
      <c r="K266" s="7" t="s">
        <v>20</v>
      </c>
      <c r="L266" s="7" t="s">
        <v>21</v>
      </c>
      <c r="M266" s="7">
        <v>1360648800</v>
      </c>
      <c r="N266" s="7">
        <v>1362031200</v>
      </c>
      <c r="O266" s="16">
        <f t="shared" si="35"/>
        <v>41317.25</v>
      </c>
      <c r="P266" s="23" t="str">
        <f t="shared" si="36"/>
        <v>Feb</v>
      </c>
      <c r="Q266" s="18">
        <f t="shared" si="37"/>
        <v>41317.25</v>
      </c>
      <c r="R266" s="16">
        <f t="shared" si="38"/>
        <v>41333.25</v>
      </c>
      <c r="S266" s="23" t="str">
        <f t="shared" si="39"/>
        <v>Feb</v>
      </c>
      <c r="T266" s="18">
        <f t="shared" si="40"/>
        <v>41333.25</v>
      </c>
      <c r="U266" s="7" t="b">
        <v>0</v>
      </c>
      <c r="V266" s="7" t="b">
        <v>0</v>
      </c>
      <c r="W266" s="7" t="s">
        <v>32</v>
      </c>
      <c r="X266" s="7" t="str" cm="1">
        <f t="array" ref="X266:Y266">_xlfn.TEXTSPLIT($W266,"/")</f>
        <v>theater</v>
      </c>
      <c r="Y266" s="7" t="str">
        <v>plays</v>
      </c>
    </row>
    <row r="267" spans="1:25" ht="23" x14ac:dyDescent="0.3">
      <c r="A267" s="7">
        <v>265</v>
      </c>
      <c r="B267" s="7" t="s">
        <v>581</v>
      </c>
      <c r="C267" s="15" t="s">
        <v>582</v>
      </c>
      <c r="D267" s="5">
        <v>4900</v>
      </c>
      <c r="E267" s="5">
        <v>6031</v>
      </c>
      <c r="G267" s="6">
        <f t="shared" si="33"/>
        <v>1.2308163265306122</v>
      </c>
      <c r="H267" s="7" t="s">
        <v>19</v>
      </c>
      <c r="I267" s="10">
        <v>86</v>
      </c>
      <c r="J267" s="10">
        <f t="shared" si="34"/>
        <v>70.127906976744185</v>
      </c>
      <c r="K267" s="7" t="s">
        <v>20</v>
      </c>
      <c r="L267" s="7" t="s">
        <v>21</v>
      </c>
      <c r="M267" s="7">
        <v>1451800800</v>
      </c>
      <c r="N267" s="7">
        <v>1455602400</v>
      </c>
      <c r="O267" s="16">
        <f t="shared" si="35"/>
        <v>42372.25</v>
      </c>
      <c r="P267" s="23" t="str">
        <f t="shared" si="36"/>
        <v>Jan</v>
      </c>
      <c r="Q267" s="18">
        <f t="shared" si="37"/>
        <v>42372.25</v>
      </c>
      <c r="R267" s="16">
        <f t="shared" si="38"/>
        <v>42416.25</v>
      </c>
      <c r="S267" s="23" t="str">
        <f t="shared" si="39"/>
        <v>Feb</v>
      </c>
      <c r="T267" s="18">
        <f t="shared" si="40"/>
        <v>42416.25</v>
      </c>
      <c r="U267" s="7" t="b">
        <v>0</v>
      </c>
      <c r="V267" s="7" t="b">
        <v>0</v>
      </c>
      <c r="W267" s="7" t="s">
        <v>32</v>
      </c>
      <c r="X267" s="7" t="str" cm="1">
        <f t="array" ref="X267:Y267">_xlfn.TEXTSPLIT($W267,"/")</f>
        <v>theater</v>
      </c>
      <c r="Y267" s="7" t="str">
        <v>plays</v>
      </c>
    </row>
    <row r="268" spans="1:25" ht="23" x14ac:dyDescent="0.3">
      <c r="A268" s="7">
        <v>266</v>
      </c>
      <c r="B268" s="7" t="s">
        <v>583</v>
      </c>
      <c r="C268" s="15" t="s">
        <v>584</v>
      </c>
      <c r="D268" s="5">
        <v>111900</v>
      </c>
      <c r="E268" s="5">
        <v>85902</v>
      </c>
      <c r="G268" s="6">
        <f t="shared" si="33"/>
        <v>0.76766756032171579</v>
      </c>
      <c r="H268" s="7" t="s">
        <v>13</v>
      </c>
      <c r="I268" s="10">
        <v>3182</v>
      </c>
      <c r="J268" s="10">
        <f t="shared" si="34"/>
        <v>26.996228786926462</v>
      </c>
      <c r="K268" s="7" t="s">
        <v>106</v>
      </c>
      <c r="L268" s="7" t="s">
        <v>107</v>
      </c>
      <c r="M268" s="7">
        <v>1415340000</v>
      </c>
      <c r="N268" s="7">
        <v>1418191200</v>
      </c>
      <c r="O268" s="16">
        <f t="shared" si="35"/>
        <v>41950.25</v>
      </c>
      <c r="P268" s="23" t="str">
        <f t="shared" si="36"/>
        <v>Nov</v>
      </c>
      <c r="Q268" s="18">
        <f t="shared" si="37"/>
        <v>41950.25</v>
      </c>
      <c r="R268" s="16">
        <f t="shared" si="38"/>
        <v>41983.25</v>
      </c>
      <c r="S268" s="23" t="str">
        <f t="shared" si="39"/>
        <v>Dec</v>
      </c>
      <c r="T268" s="18">
        <f t="shared" si="40"/>
        <v>41983.25</v>
      </c>
      <c r="U268" s="7" t="b">
        <v>0</v>
      </c>
      <c r="V268" s="7" t="b">
        <v>1</v>
      </c>
      <c r="W268" s="7" t="s">
        <v>158</v>
      </c>
      <c r="X268" s="7" t="str" cm="1">
        <f t="array" ref="X268:Y268">_xlfn.TEXTSPLIT($W268,"/")</f>
        <v>music</v>
      </c>
      <c r="Y268" s="7" t="str">
        <v>jazz</v>
      </c>
    </row>
    <row r="269" spans="1:25" ht="23" x14ac:dyDescent="0.3">
      <c r="A269" s="7">
        <v>267</v>
      </c>
      <c r="B269" s="7" t="s">
        <v>585</v>
      </c>
      <c r="C269" s="15" t="s">
        <v>586</v>
      </c>
      <c r="D269" s="5">
        <v>61600</v>
      </c>
      <c r="E269" s="5">
        <v>143910</v>
      </c>
      <c r="G269" s="6">
        <f t="shared" si="33"/>
        <v>2.3362012987012988</v>
      </c>
      <c r="H269" s="7" t="s">
        <v>19</v>
      </c>
      <c r="I269" s="10">
        <v>2768</v>
      </c>
      <c r="J269" s="10">
        <f t="shared" si="34"/>
        <v>51.990606936416185</v>
      </c>
      <c r="K269" s="7" t="s">
        <v>25</v>
      </c>
      <c r="L269" s="7" t="s">
        <v>26</v>
      </c>
      <c r="M269" s="7">
        <v>1351054800</v>
      </c>
      <c r="N269" s="7">
        <v>1352440800</v>
      </c>
      <c r="O269" s="16">
        <f t="shared" si="35"/>
        <v>41206.208333333336</v>
      </c>
      <c r="P269" s="23" t="str">
        <f t="shared" si="36"/>
        <v>Oct</v>
      </c>
      <c r="Q269" s="18">
        <f t="shared" si="37"/>
        <v>41206.208333333336</v>
      </c>
      <c r="R269" s="16">
        <f t="shared" si="38"/>
        <v>41222.25</v>
      </c>
      <c r="S269" s="23" t="str">
        <f t="shared" si="39"/>
        <v>Nov</v>
      </c>
      <c r="T269" s="18">
        <f t="shared" si="40"/>
        <v>41222.25</v>
      </c>
      <c r="U269" s="7" t="b">
        <v>0</v>
      </c>
      <c r="V269" s="7" t="b">
        <v>0</v>
      </c>
      <c r="W269" s="7" t="s">
        <v>32</v>
      </c>
      <c r="X269" s="7" t="str" cm="1">
        <f t="array" ref="X269:Y269">_xlfn.TEXTSPLIT($W269,"/")</f>
        <v>theater</v>
      </c>
      <c r="Y269" s="7" t="str">
        <v>plays</v>
      </c>
    </row>
    <row r="270" spans="1:25" ht="23" x14ac:dyDescent="0.3">
      <c r="A270" s="7">
        <v>268</v>
      </c>
      <c r="B270" s="7" t="s">
        <v>587</v>
      </c>
      <c r="C270" s="15" t="s">
        <v>588</v>
      </c>
      <c r="D270" s="5">
        <v>1500</v>
      </c>
      <c r="E270" s="5">
        <v>2708</v>
      </c>
      <c r="G270" s="6">
        <f t="shared" si="33"/>
        <v>1.8053333333333332</v>
      </c>
      <c r="H270" s="7" t="s">
        <v>19</v>
      </c>
      <c r="I270" s="10">
        <v>48</v>
      </c>
      <c r="J270" s="10">
        <f t="shared" si="34"/>
        <v>56.416666666666664</v>
      </c>
      <c r="K270" s="7" t="s">
        <v>20</v>
      </c>
      <c r="L270" s="7" t="s">
        <v>21</v>
      </c>
      <c r="M270" s="7">
        <v>1349326800</v>
      </c>
      <c r="N270" s="7">
        <v>1353304800</v>
      </c>
      <c r="O270" s="16">
        <f t="shared" si="35"/>
        <v>41186.208333333336</v>
      </c>
      <c r="P270" s="23" t="str">
        <f t="shared" si="36"/>
        <v>Oct</v>
      </c>
      <c r="Q270" s="18">
        <f t="shared" si="37"/>
        <v>41186.208333333336</v>
      </c>
      <c r="R270" s="16">
        <f t="shared" si="38"/>
        <v>41232.25</v>
      </c>
      <c r="S270" s="23" t="str">
        <f t="shared" si="39"/>
        <v>Nov</v>
      </c>
      <c r="T270" s="18">
        <f t="shared" si="40"/>
        <v>41232.25</v>
      </c>
      <c r="U270" s="7" t="b">
        <v>0</v>
      </c>
      <c r="V270" s="7" t="b">
        <v>0</v>
      </c>
      <c r="W270" s="7" t="s">
        <v>41</v>
      </c>
      <c r="X270" s="7" t="str" cm="1">
        <f t="array" ref="X270:Y270">_xlfn.TEXTSPLIT($W270,"/")</f>
        <v>film &amp; video</v>
      </c>
      <c r="Y270" s="7" t="str">
        <v>documentary</v>
      </c>
    </row>
    <row r="271" spans="1:25" ht="23" x14ac:dyDescent="0.3">
      <c r="A271" s="7">
        <v>269</v>
      </c>
      <c r="B271" s="7" t="s">
        <v>589</v>
      </c>
      <c r="C271" s="15" t="s">
        <v>590</v>
      </c>
      <c r="D271" s="5">
        <v>3500</v>
      </c>
      <c r="E271" s="5">
        <v>8842</v>
      </c>
      <c r="G271" s="6">
        <f t="shared" si="33"/>
        <v>2.5262857142857142</v>
      </c>
      <c r="H271" s="7" t="s">
        <v>19</v>
      </c>
      <c r="I271" s="10">
        <v>87</v>
      </c>
      <c r="J271" s="10">
        <f t="shared" si="34"/>
        <v>101.63218390804597</v>
      </c>
      <c r="K271" s="7" t="s">
        <v>20</v>
      </c>
      <c r="L271" s="7" t="s">
        <v>21</v>
      </c>
      <c r="M271" s="7">
        <v>1548914400</v>
      </c>
      <c r="N271" s="7">
        <v>1550728800</v>
      </c>
      <c r="O271" s="16">
        <f t="shared" si="35"/>
        <v>43496.25</v>
      </c>
      <c r="P271" s="23" t="str">
        <f t="shared" si="36"/>
        <v>Jan</v>
      </c>
      <c r="Q271" s="18">
        <f t="shared" si="37"/>
        <v>43496.25</v>
      </c>
      <c r="R271" s="16">
        <f t="shared" si="38"/>
        <v>43517.25</v>
      </c>
      <c r="S271" s="23" t="str">
        <f t="shared" si="39"/>
        <v>Feb</v>
      </c>
      <c r="T271" s="18">
        <f t="shared" si="40"/>
        <v>43517.25</v>
      </c>
      <c r="U271" s="7" t="b">
        <v>0</v>
      </c>
      <c r="V271" s="7" t="b">
        <v>0</v>
      </c>
      <c r="W271" s="7" t="s">
        <v>268</v>
      </c>
      <c r="X271" s="7" t="str" cm="1">
        <f t="array" ref="X271:Y271">_xlfn.TEXTSPLIT($W271,"/")</f>
        <v>film &amp; video</v>
      </c>
      <c r="Y271" s="7" t="str">
        <v>television</v>
      </c>
    </row>
    <row r="272" spans="1:25" ht="23" x14ac:dyDescent="0.3">
      <c r="A272" s="7">
        <v>270</v>
      </c>
      <c r="B272" s="7" t="s">
        <v>591</v>
      </c>
      <c r="C272" s="15" t="s">
        <v>592</v>
      </c>
      <c r="D272" s="5">
        <v>173900</v>
      </c>
      <c r="E272" s="5">
        <v>47260</v>
      </c>
      <c r="G272" s="6">
        <f t="shared" si="33"/>
        <v>0.27176538240368026</v>
      </c>
      <c r="H272" s="7" t="s">
        <v>73</v>
      </c>
      <c r="I272" s="10">
        <v>1890</v>
      </c>
      <c r="J272" s="10">
        <f t="shared" si="34"/>
        <v>25.005291005291006</v>
      </c>
      <c r="K272" s="7" t="s">
        <v>20</v>
      </c>
      <c r="L272" s="7" t="s">
        <v>21</v>
      </c>
      <c r="M272" s="7">
        <v>1291269600</v>
      </c>
      <c r="N272" s="7">
        <v>1291442400</v>
      </c>
      <c r="O272" s="16">
        <f t="shared" si="35"/>
        <v>40514.25</v>
      </c>
      <c r="P272" s="23" t="str">
        <f t="shared" si="36"/>
        <v>Dec</v>
      </c>
      <c r="Q272" s="18">
        <f t="shared" si="37"/>
        <v>40514.25</v>
      </c>
      <c r="R272" s="16">
        <f t="shared" si="38"/>
        <v>40516.25</v>
      </c>
      <c r="S272" s="23" t="str">
        <f t="shared" si="39"/>
        <v>Dec</v>
      </c>
      <c r="T272" s="18">
        <f t="shared" si="40"/>
        <v>40516.25</v>
      </c>
      <c r="U272" s="7" t="b">
        <v>0</v>
      </c>
      <c r="V272" s="7" t="b">
        <v>0</v>
      </c>
      <c r="W272" s="7" t="s">
        <v>88</v>
      </c>
      <c r="X272" s="7" t="str" cm="1">
        <f t="array" ref="X272:Y272">_xlfn.TEXTSPLIT($W272,"/")</f>
        <v>games</v>
      </c>
      <c r="Y272" s="7" t="str">
        <v>video games</v>
      </c>
    </row>
    <row r="273" spans="1:25" ht="36" x14ac:dyDescent="0.3">
      <c r="A273" s="7">
        <v>271</v>
      </c>
      <c r="B273" s="7" t="s">
        <v>593</v>
      </c>
      <c r="C273" s="15" t="s">
        <v>594</v>
      </c>
      <c r="D273" s="5">
        <v>153700</v>
      </c>
      <c r="E273" s="5">
        <v>1953</v>
      </c>
      <c r="G273" s="6">
        <f t="shared" si="33"/>
        <v>1.2706571242680547E-2</v>
      </c>
      <c r="H273" s="7" t="s">
        <v>46</v>
      </c>
      <c r="I273" s="10">
        <v>61</v>
      </c>
      <c r="J273" s="10">
        <f t="shared" si="34"/>
        <v>32.016393442622949</v>
      </c>
      <c r="K273" s="7" t="s">
        <v>20</v>
      </c>
      <c r="L273" s="7" t="s">
        <v>21</v>
      </c>
      <c r="M273" s="7">
        <v>1449468000</v>
      </c>
      <c r="N273" s="7">
        <v>1452146400</v>
      </c>
      <c r="O273" s="16">
        <f t="shared" si="35"/>
        <v>42345.25</v>
      </c>
      <c r="P273" s="23" t="str">
        <f t="shared" si="36"/>
        <v>Dec</v>
      </c>
      <c r="Q273" s="18">
        <f t="shared" si="37"/>
        <v>42345.25</v>
      </c>
      <c r="R273" s="16">
        <f t="shared" si="38"/>
        <v>42376.25</v>
      </c>
      <c r="S273" s="23" t="str">
        <f t="shared" si="39"/>
        <v>Jan</v>
      </c>
      <c r="T273" s="18">
        <f t="shared" si="40"/>
        <v>42376.25</v>
      </c>
      <c r="U273" s="7" t="b">
        <v>0</v>
      </c>
      <c r="V273" s="7" t="b">
        <v>0</v>
      </c>
      <c r="W273" s="7" t="s">
        <v>121</v>
      </c>
      <c r="X273" s="7" t="str" cm="1">
        <f t="array" ref="X273:Y273">_xlfn.TEXTSPLIT($W273,"/")</f>
        <v>photography</v>
      </c>
      <c r="Y273" s="7" t="str">
        <v>photography books</v>
      </c>
    </row>
    <row r="274" spans="1:25" ht="23" x14ac:dyDescent="0.3">
      <c r="A274" s="7">
        <v>272</v>
      </c>
      <c r="B274" s="7" t="s">
        <v>595</v>
      </c>
      <c r="C274" s="15" t="s">
        <v>596</v>
      </c>
      <c r="D274" s="5">
        <v>51100</v>
      </c>
      <c r="E274" s="5">
        <v>155349</v>
      </c>
      <c r="G274" s="6">
        <f t="shared" si="33"/>
        <v>3.0400978473581213</v>
      </c>
      <c r="H274" s="7" t="s">
        <v>19</v>
      </c>
      <c r="I274" s="10">
        <v>1894</v>
      </c>
      <c r="J274" s="10">
        <f t="shared" si="34"/>
        <v>82.021647307286173</v>
      </c>
      <c r="K274" s="7" t="s">
        <v>20</v>
      </c>
      <c r="L274" s="7" t="s">
        <v>21</v>
      </c>
      <c r="M274" s="7">
        <v>1562734800</v>
      </c>
      <c r="N274" s="7">
        <v>1564894800</v>
      </c>
      <c r="O274" s="16">
        <f t="shared" si="35"/>
        <v>43656.208333333328</v>
      </c>
      <c r="P274" s="23" t="str">
        <f t="shared" si="36"/>
        <v>Jul</v>
      </c>
      <c r="Q274" s="18">
        <f t="shared" si="37"/>
        <v>43656.208333333328</v>
      </c>
      <c r="R274" s="16">
        <f t="shared" si="38"/>
        <v>43681.208333333328</v>
      </c>
      <c r="S274" s="23" t="str">
        <f t="shared" si="39"/>
        <v>Aug</v>
      </c>
      <c r="T274" s="18">
        <f t="shared" si="40"/>
        <v>43681.208333333328</v>
      </c>
      <c r="U274" s="7" t="b">
        <v>0</v>
      </c>
      <c r="V274" s="7" t="b">
        <v>1</v>
      </c>
      <c r="W274" s="7" t="s">
        <v>32</v>
      </c>
      <c r="X274" s="7" t="str" cm="1">
        <f t="array" ref="X274:Y274">_xlfn.TEXTSPLIT($W274,"/")</f>
        <v>theater</v>
      </c>
      <c r="Y274" s="7" t="str">
        <v>plays</v>
      </c>
    </row>
    <row r="275" spans="1:25" ht="23" x14ac:dyDescent="0.3">
      <c r="A275" s="7">
        <v>273</v>
      </c>
      <c r="B275" s="7" t="s">
        <v>597</v>
      </c>
      <c r="C275" s="15" t="s">
        <v>598</v>
      </c>
      <c r="D275" s="5">
        <v>7800</v>
      </c>
      <c r="E275" s="5">
        <v>10704</v>
      </c>
      <c r="G275" s="6">
        <f t="shared" si="33"/>
        <v>1.3723076923076922</v>
      </c>
      <c r="H275" s="7" t="s">
        <v>19</v>
      </c>
      <c r="I275" s="10">
        <v>282</v>
      </c>
      <c r="J275" s="10">
        <f t="shared" si="34"/>
        <v>37.957446808510639</v>
      </c>
      <c r="K275" s="7" t="s">
        <v>14</v>
      </c>
      <c r="L275" s="7" t="s">
        <v>15</v>
      </c>
      <c r="M275" s="7">
        <v>1505624400</v>
      </c>
      <c r="N275" s="7">
        <v>1505883600</v>
      </c>
      <c r="O275" s="16">
        <f t="shared" si="35"/>
        <v>42995.208333333328</v>
      </c>
      <c r="P275" s="23" t="str">
        <f t="shared" si="36"/>
        <v>Sep</v>
      </c>
      <c r="Q275" s="18">
        <f t="shared" si="37"/>
        <v>42995.208333333328</v>
      </c>
      <c r="R275" s="16">
        <f t="shared" si="38"/>
        <v>42998.208333333328</v>
      </c>
      <c r="S275" s="23" t="str">
        <f t="shared" si="39"/>
        <v>Sep</v>
      </c>
      <c r="T275" s="18">
        <f t="shared" si="40"/>
        <v>42998.208333333328</v>
      </c>
      <c r="U275" s="7" t="b">
        <v>0</v>
      </c>
      <c r="V275" s="7" t="b">
        <v>0</v>
      </c>
      <c r="W275" s="7" t="s">
        <v>32</v>
      </c>
      <c r="X275" s="7" t="str" cm="1">
        <f t="array" ref="X275:Y275">_xlfn.TEXTSPLIT($W275,"/")</f>
        <v>theater</v>
      </c>
      <c r="Y275" s="7" t="str">
        <v>plays</v>
      </c>
    </row>
    <row r="276" spans="1:25" ht="36" x14ac:dyDescent="0.3">
      <c r="A276" s="7">
        <v>274</v>
      </c>
      <c r="B276" s="7" t="s">
        <v>599</v>
      </c>
      <c r="C276" s="15" t="s">
        <v>600</v>
      </c>
      <c r="D276" s="5">
        <v>2400</v>
      </c>
      <c r="E276" s="5">
        <v>773</v>
      </c>
      <c r="G276" s="6">
        <f t="shared" si="33"/>
        <v>0.32208333333333333</v>
      </c>
      <c r="H276" s="7" t="s">
        <v>13</v>
      </c>
      <c r="I276" s="10">
        <v>15</v>
      </c>
      <c r="J276" s="10">
        <f t="shared" si="34"/>
        <v>51.533333333333331</v>
      </c>
      <c r="K276" s="7" t="s">
        <v>20</v>
      </c>
      <c r="L276" s="7" t="s">
        <v>21</v>
      </c>
      <c r="M276" s="7">
        <v>1509948000</v>
      </c>
      <c r="N276" s="7">
        <v>1510380000</v>
      </c>
      <c r="O276" s="16">
        <f t="shared" si="35"/>
        <v>43045.25</v>
      </c>
      <c r="P276" s="23" t="str">
        <f t="shared" si="36"/>
        <v>Nov</v>
      </c>
      <c r="Q276" s="18">
        <f t="shared" si="37"/>
        <v>43045.25</v>
      </c>
      <c r="R276" s="16">
        <f t="shared" si="38"/>
        <v>43050.25</v>
      </c>
      <c r="S276" s="23" t="str">
        <f t="shared" si="39"/>
        <v>Nov</v>
      </c>
      <c r="T276" s="18">
        <f t="shared" si="40"/>
        <v>43050.25</v>
      </c>
      <c r="U276" s="7" t="b">
        <v>0</v>
      </c>
      <c r="V276" s="7" t="b">
        <v>0</v>
      </c>
      <c r="W276" s="7" t="s">
        <v>32</v>
      </c>
      <c r="X276" s="7" t="str" cm="1">
        <f t="array" ref="X276:Y276">_xlfn.TEXTSPLIT($W276,"/")</f>
        <v>theater</v>
      </c>
      <c r="Y276" s="7" t="str">
        <v>plays</v>
      </c>
    </row>
    <row r="277" spans="1:25" ht="36" x14ac:dyDescent="0.3">
      <c r="A277" s="7">
        <v>275</v>
      </c>
      <c r="B277" s="7" t="s">
        <v>601</v>
      </c>
      <c r="C277" s="15" t="s">
        <v>602</v>
      </c>
      <c r="D277" s="5">
        <v>3900</v>
      </c>
      <c r="E277" s="5">
        <v>9419</v>
      </c>
      <c r="G277" s="6">
        <f t="shared" si="33"/>
        <v>2.4151282051282053</v>
      </c>
      <c r="H277" s="7" t="s">
        <v>19</v>
      </c>
      <c r="I277" s="10">
        <v>116</v>
      </c>
      <c r="J277" s="10">
        <f t="shared" si="34"/>
        <v>81.198275862068968</v>
      </c>
      <c r="K277" s="7" t="s">
        <v>20</v>
      </c>
      <c r="L277" s="7" t="s">
        <v>21</v>
      </c>
      <c r="M277" s="7">
        <v>1554526800</v>
      </c>
      <c r="N277" s="7">
        <v>1555218000</v>
      </c>
      <c r="O277" s="16">
        <f t="shared" si="35"/>
        <v>43561.208333333328</v>
      </c>
      <c r="P277" s="23" t="str">
        <f t="shared" si="36"/>
        <v>Apr</v>
      </c>
      <c r="Q277" s="18">
        <f t="shared" si="37"/>
        <v>43561.208333333328</v>
      </c>
      <c r="R277" s="16">
        <f t="shared" si="38"/>
        <v>43569.208333333328</v>
      </c>
      <c r="S277" s="23" t="str">
        <f t="shared" si="39"/>
        <v>Apr</v>
      </c>
      <c r="T277" s="18">
        <f t="shared" si="40"/>
        <v>43569.208333333328</v>
      </c>
      <c r="U277" s="7" t="b">
        <v>0</v>
      </c>
      <c r="V277" s="7" t="b">
        <v>0</v>
      </c>
      <c r="W277" s="7" t="s">
        <v>205</v>
      </c>
      <c r="X277" s="7" t="str" cm="1">
        <f t="array" ref="X277:Y277">_xlfn.TEXTSPLIT($W277,"/")</f>
        <v>publishing</v>
      </c>
      <c r="Y277" s="7" t="str">
        <v>translations</v>
      </c>
    </row>
    <row r="278" spans="1:25" ht="23" x14ac:dyDescent="0.3">
      <c r="A278" s="7">
        <v>276</v>
      </c>
      <c r="B278" s="7" t="s">
        <v>603</v>
      </c>
      <c r="C278" s="15" t="s">
        <v>604</v>
      </c>
      <c r="D278" s="5">
        <v>5500</v>
      </c>
      <c r="E278" s="5">
        <v>5324</v>
      </c>
      <c r="G278" s="6">
        <f t="shared" si="33"/>
        <v>0.96799999999999997</v>
      </c>
      <c r="H278" s="7" t="s">
        <v>13</v>
      </c>
      <c r="I278" s="10">
        <v>133</v>
      </c>
      <c r="J278" s="10">
        <f t="shared" si="34"/>
        <v>40.030075187969928</v>
      </c>
      <c r="K278" s="7" t="s">
        <v>20</v>
      </c>
      <c r="L278" s="7" t="s">
        <v>21</v>
      </c>
      <c r="M278" s="7">
        <v>1334811600</v>
      </c>
      <c r="N278" s="7">
        <v>1335243600</v>
      </c>
      <c r="O278" s="16">
        <f t="shared" si="35"/>
        <v>41018.208333333336</v>
      </c>
      <c r="P278" s="23" t="str">
        <f t="shared" si="36"/>
        <v>Apr</v>
      </c>
      <c r="Q278" s="18">
        <f t="shared" si="37"/>
        <v>41018.208333333336</v>
      </c>
      <c r="R278" s="16">
        <f t="shared" si="38"/>
        <v>41023.208333333336</v>
      </c>
      <c r="S278" s="23" t="str">
        <f t="shared" si="39"/>
        <v>Apr</v>
      </c>
      <c r="T278" s="18">
        <f t="shared" si="40"/>
        <v>41023.208333333336</v>
      </c>
      <c r="U278" s="7" t="b">
        <v>0</v>
      </c>
      <c r="V278" s="7" t="b">
        <v>1</v>
      </c>
      <c r="W278" s="7" t="s">
        <v>88</v>
      </c>
      <c r="X278" s="7" t="str" cm="1">
        <f t="array" ref="X278:Y278">_xlfn.TEXTSPLIT($W278,"/")</f>
        <v>games</v>
      </c>
      <c r="Y278" s="7" t="str">
        <v>video games</v>
      </c>
    </row>
    <row r="279" spans="1:25" ht="36" x14ac:dyDescent="0.3">
      <c r="A279" s="7">
        <v>277</v>
      </c>
      <c r="B279" s="7" t="s">
        <v>605</v>
      </c>
      <c r="C279" s="15" t="s">
        <v>606</v>
      </c>
      <c r="D279" s="5">
        <v>700</v>
      </c>
      <c r="E279" s="5">
        <v>7465</v>
      </c>
      <c r="G279" s="6">
        <f t="shared" si="33"/>
        <v>10.664285714285715</v>
      </c>
      <c r="H279" s="7" t="s">
        <v>19</v>
      </c>
      <c r="I279" s="10">
        <v>83</v>
      </c>
      <c r="J279" s="10">
        <f t="shared" si="34"/>
        <v>89.939759036144579</v>
      </c>
      <c r="K279" s="7" t="s">
        <v>20</v>
      </c>
      <c r="L279" s="7" t="s">
        <v>21</v>
      </c>
      <c r="M279" s="7">
        <v>1279515600</v>
      </c>
      <c r="N279" s="7">
        <v>1279688400</v>
      </c>
      <c r="O279" s="16">
        <f t="shared" si="35"/>
        <v>40378.208333333336</v>
      </c>
      <c r="P279" s="23" t="str">
        <f t="shared" si="36"/>
        <v>Jul</v>
      </c>
      <c r="Q279" s="18">
        <f t="shared" si="37"/>
        <v>40378.208333333336</v>
      </c>
      <c r="R279" s="16">
        <f t="shared" si="38"/>
        <v>40380.208333333336</v>
      </c>
      <c r="S279" s="23" t="str">
        <f t="shared" si="39"/>
        <v>Jul</v>
      </c>
      <c r="T279" s="18">
        <f t="shared" si="40"/>
        <v>40380.208333333336</v>
      </c>
      <c r="U279" s="7" t="b">
        <v>0</v>
      </c>
      <c r="V279" s="7" t="b">
        <v>0</v>
      </c>
      <c r="W279" s="7" t="s">
        <v>32</v>
      </c>
      <c r="X279" s="7" t="str" cm="1">
        <f t="array" ref="X279:Y279">_xlfn.TEXTSPLIT($W279,"/")</f>
        <v>theater</v>
      </c>
      <c r="Y279" s="7" t="str">
        <v>plays</v>
      </c>
    </row>
    <row r="280" spans="1:25" ht="23" x14ac:dyDescent="0.3">
      <c r="A280" s="7">
        <v>278</v>
      </c>
      <c r="B280" s="7" t="s">
        <v>607</v>
      </c>
      <c r="C280" s="15" t="s">
        <v>608</v>
      </c>
      <c r="D280" s="5">
        <v>2700</v>
      </c>
      <c r="E280" s="5">
        <v>8799</v>
      </c>
      <c r="G280" s="6">
        <f t="shared" si="33"/>
        <v>3.2588888888888889</v>
      </c>
      <c r="H280" s="7" t="s">
        <v>19</v>
      </c>
      <c r="I280" s="10">
        <v>91</v>
      </c>
      <c r="J280" s="10">
        <f t="shared" si="34"/>
        <v>96.692307692307693</v>
      </c>
      <c r="K280" s="7" t="s">
        <v>20</v>
      </c>
      <c r="L280" s="7" t="s">
        <v>21</v>
      </c>
      <c r="M280" s="7">
        <v>1353909600</v>
      </c>
      <c r="N280" s="7">
        <v>1356069600</v>
      </c>
      <c r="O280" s="16">
        <f t="shared" si="35"/>
        <v>41239.25</v>
      </c>
      <c r="P280" s="23" t="str">
        <f t="shared" si="36"/>
        <v>Nov</v>
      </c>
      <c r="Q280" s="18">
        <f t="shared" si="37"/>
        <v>41239.25</v>
      </c>
      <c r="R280" s="16">
        <f t="shared" si="38"/>
        <v>41264.25</v>
      </c>
      <c r="S280" s="23" t="str">
        <f t="shared" si="39"/>
        <v>Dec</v>
      </c>
      <c r="T280" s="18">
        <f t="shared" si="40"/>
        <v>41264.25</v>
      </c>
      <c r="U280" s="7" t="b">
        <v>0</v>
      </c>
      <c r="V280" s="7" t="b">
        <v>0</v>
      </c>
      <c r="W280" s="7" t="s">
        <v>27</v>
      </c>
      <c r="X280" s="7" t="str" cm="1">
        <f t="array" ref="X280:Y280">_xlfn.TEXTSPLIT($W280,"/")</f>
        <v>technology</v>
      </c>
      <c r="Y280" s="7" t="str">
        <v>web</v>
      </c>
    </row>
    <row r="281" spans="1:25" ht="23" x14ac:dyDescent="0.3">
      <c r="A281" s="7">
        <v>279</v>
      </c>
      <c r="B281" s="7" t="s">
        <v>609</v>
      </c>
      <c r="C281" s="15" t="s">
        <v>610</v>
      </c>
      <c r="D281" s="5">
        <v>8000</v>
      </c>
      <c r="E281" s="5">
        <v>13656</v>
      </c>
      <c r="G281" s="6">
        <f t="shared" si="33"/>
        <v>1.7070000000000001</v>
      </c>
      <c r="H281" s="7" t="s">
        <v>19</v>
      </c>
      <c r="I281" s="10">
        <v>546</v>
      </c>
      <c r="J281" s="10">
        <f t="shared" si="34"/>
        <v>25.010989010989011</v>
      </c>
      <c r="K281" s="7" t="s">
        <v>20</v>
      </c>
      <c r="L281" s="7" t="s">
        <v>21</v>
      </c>
      <c r="M281" s="7">
        <v>1535950800</v>
      </c>
      <c r="N281" s="7">
        <v>1536210000</v>
      </c>
      <c r="O281" s="16">
        <f t="shared" si="35"/>
        <v>43346.208333333328</v>
      </c>
      <c r="P281" s="23" t="str">
        <f t="shared" si="36"/>
        <v>Sep</v>
      </c>
      <c r="Q281" s="18">
        <f t="shared" si="37"/>
        <v>43346.208333333328</v>
      </c>
      <c r="R281" s="16">
        <f t="shared" si="38"/>
        <v>43349.208333333328</v>
      </c>
      <c r="S281" s="23" t="str">
        <f t="shared" si="39"/>
        <v>Sep</v>
      </c>
      <c r="T281" s="18">
        <f t="shared" si="40"/>
        <v>43349.208333333328</v>
      </c>
      <c r="U281" s="7" t="b">
        <v>0</v>
      </c>
      <c r="V281" s="7" t="b">
        <v>0</v>
      </c>
      <c r="W281" s="7" t="s">
        <v>32</v>
      </c>
      <c r="X281" s="7" t="str" cm="1">
        <f t="array" ref="X281:Y281">_xlfn.TEXTSPLIT($W281,"/")</f>
        <v>theater</v>
      </c>
      <c r="Y281" s="7" t="str">
        <v>plays</v>
      </c>
    </row>
    <row r="282" spans="1:25" ht="36" x14ac:dyDescent="0.3">
      <c r="A282" s="7">
        <v>280</v>
      </c>
      <c r="B282" s="7" t="s">
        <v>611</v>
      </c>
      <c r="C282" s="15" t="s">
        <v>612</v>
      </c>
      <c r="D282" s="5">
        <v>2500</v>
      </c>
      <c r="E282" s="5">
        <v>14536</v>
      </c>
      <c r="G282" s="6">
        <f t="shared" si="33"/>
        <v>5.8144</v>
      </c>
      <c r="H282" s="7" t="s">
        <v>19</v>
      </c>
      <c r="I282" s="10">
        <v>393</v>
      </c>
      <c r="J282" s="10">
        <f t="shared" si="34"/>
        <v>36.987277353689571</v>
      </c>
      <c r="K282" s="7" t="s">
        <v>20</v>
      </c>
      <c r="L282" s="7" t="s">
        <v>21</v>
      </c>
      <c r="M282" s="7">
        <v>1511244000</v>
      </c>
      <c r="N282" s="7">
        <v>1511762400</v>
      </c>
      <c r="O282" s="16">
        <f t="shared" si="35"/>
        <v>43060.25</v>
      </c>
      <c r="P282" s="23" t="str">
        <f t="shared" si="36"/>
        <v>Nov</v>
      </c>
      <c r="Q282" s="18">
        <f t="shared" si="37"/>
        <v>43060.25</v>
      </c>
      <c r="R282" s="16">
        <f t="shared" si="38"/>
        <v>43066.25</v>
      </c>
      <c r="S282" s="23" t="str">
        <f t="shared" si="39"/>
        <v>Nov</v>
      </c>
      <c r="T282" s="18">
        <f t="shared" si="40"/>
        <v>43066.25</v>
      </c>
      <c r="U282" s="7" t="b">
        <v>0</v>
      </c>
      <c r="V282" s="7" t="b">
        <v>0</v>
      </c>
      <c r="W282" s="7" t="s">
        <v>70</v>
      </c>
      <c r="X282" s="7" t="str" cm="1">
        <f t="array" ref="X282:Y282">_xlfn.TEXTSPLIT($W282,"/")</f>
        <v>film &amp; video</v>
      </c>
      <c r="Y282" s="7" t="str">
        <v>animation</v>
      </c>
    </row>
    <row r="283" spans="1:25" ht="23" x14ac:dyDescent="0.3">
      <c r="A283" s="7">
        <v>281</v>
      </c>
      <c r="B283" s="7" t="s">
        <v>613</v>
      </c>
      <c r="C283" s="15" t="s">
        <v>614</v>
      </c>
      <c r="D283" s="5">
        <v>164500</v>
      </c>
      <c r="E283" s="5">
        <v>150552</v>
      </c>
      <c r="G283" s="6">
        <f t="shared" si="33"/>
        <v>0.91520972644376897</v>
      </c>
      <c r="H283" s="7" t="s">
        <v>13</v>
      </c>
      <c r="I283" s="10">
        <v>2062</v>
      </c>
      <c r="J283" s="10">
        <f t="shared" si="34"/>
        <v>73.012609117361791</v>
      </c>
      <c r="K283" s="7" t="s">
        <v>20</v>
      </c>
      <c r="L283" s="7" t="s">
        <v>21</v>
      </c>
      <c r="M283" s="7">
        <v>1331445600</v>
      </c>
      <c r="N283" s="7">
        <v>1333256400</v>
      </c>
      <c r="O283" s="16">
        <f t="shared" si="35"/>
        <v>40979.25</v>
      </c>
      <c r="P283" s="23" t="str">
        <f t="shared" si="36"/>
        <v>Mar</v>
      </c>
      <c r="Q283" s="18">
        <f t="shared" si="37"/>
        <v>40979.25</v>
      </c>
      <c r="R283" s="16">
        <f t="shared" si="38"/>
        <v>41000.208333333336</v>
      </c>
      <c r="S283" s="23" t="str">
        <f t="shared" si="39"/>
        <v>Apr</v>
      </c>
      <c r="T283" s="18">
        <f t="shared" si="40"/>
        <v>41000.208333333336</v>
      </c>
      <c r="U283" s="7" t="b">
        <v>0</v>
      </c>
      <c r="V283" s="7" t="b">
        <v>1</v>
      </c>
      <c r="W283" s="7" t="s">
        <v>32</v>
      </c>
      <c r="X283" s="7" t="str" cm="1">
        <f t="array" ref="X283:Y283">_xlfn.TEXTSPLIT($W283,"/")</f>
        <v>theater</v>
      </c>
      <c r="Y283" s="7" t="str">
        <v>plays</v>
      </c>
    </row>
    <row r="284" spans="1:25" ht="23" x14ac:dyDescent="0.3">
      <c r="A284" s="7">
        <v>282</v>
      </c>
      <c r="B284" s="7" t="s">
        <v>615</v>
      </c>
      <c r="C284" s="15" t="s">
        <v>616</v>
      </c>
      <c r="D284" s="5">
        <v>8400</v>
      </c>
      <c r="E284" s="5">
        <v>9076</v>
      </c>
      <c r="G284" s="6">
        <f t="shared" si="33"/>
        <v>1.0804761904761904</v>
      </c>
      <c r="H284" s="7" t="s">
        <v>19</v>
      </c>
      <c r="I284" s="10">
        <v>133</v>
      </c>
      <c r="J284" s="10">
        <f t="shared" si="34"/>
        <v>68.240601503759393</v>
      </c>
      <c r="K284" s="7" t="s">
        <v>20</v>
      </c>
      <c r="L284" s="7" t="s">
        <v>21</v>
      </c>
      <c r="M284" s="7">
        <v>1480226400</v>
      </c>
      <c r="N284" s="7">
        <v>1480744800</v>
      </c>
      <c r="O284" s="16">
        <f t="shared" si="35"/>
        <v>42701.25</v>
      </c>
      <c r="P284" s="23" t="str">
        <f t="shared" si="36"/>
        <v>Nov</v>
      </c>
      <c r="Q284" s="18">
        <f t="shared" si="37"/>
        <v>42701.25</v>
      </c>
      <c r="R284" s="16">
        <f t="shared" si="38"/>
        <v>42707.25</v>
      </c>
      <c r="S284" s="23" t="str">
        <f t="shared" si="39"/>
        <v>Dec</v>
      </c>
      <c r="T284" s="18">
        <f t="shared" si="40"/>
        <v>42707.25</v>
      </c>
      <c r="U284" s="7" t="b">
        <v>0</v>
      </c>
      <c r="V284" s="7" t="b">
        <v>1</v>
      </c>
      <c r="W284" s="7" t="s">
        <v>268</v>
      </c>
      <c r="X284" s="7" t="str" cm="1">
        <f t="array" ref="X284:Y284">_xlfn.TEXTSPLIT($W284,"/")</f>
        <v>film &amp; video</v>
      </c>
      <c r="Y284" s="7" t="str">
        <v>television</v>
      </c>
    </row>
    <row r="285" spans="1:25" ht="36" x14ac:dyDescent="0.3">
      <c r="A285" s="7">
        <v>283</v>
      </c>
      <c r="B285" s="7" t="s">
        <v>617</v>
      </c>
      <c r="C285" s="15" t="s">
        <v>618</v>
      </c>
      <c r="D285" s="5">
        <v>8100</v>
      </c>
      <c r="E285" s="5">
        <v>1517</v>
      </c>
      <c r="G285" s="6">
        <f t="shared" si="33"/>
        <v>0.18728395061728395</v>
      </c>
      <c r="H285" s="7" t="s">
        <v>13</v>
      </c>
      <c r="I285" s="10">
        <v>29</v>
      </c>
      <c r="J285" s="10">
        <f t="shared" si="34"/>
        <v>52.310344827586206</v>
      </c>
      <c r="K285" s="7" t="s">
        <v>35</v>
      </c>
      <c r="L285" s="7" t="s">
        <v>36</v>
      </c>
      <c r="M285" s="7">
        <v>1464584400</v>
      </c>
      <c r="N285" s="7">
        <v>1465016400</v>
      </c>
      <c r="O285" s="16">
        <f t="shared" si="35"/>
        <v>42520.208333333328</v>
      </c>
      <c r="P285" s="23" t="str">
        <f t="shared" si="36"/>
        <v>May</v>
      </c>
      <c r="Q285" s="18">
        <f t="shared" si="37"/>
        <v>42520.208333333328</v>
      </c>
      <c r="R285" s="16">
        <f t="shared" si="38"/>
        <v>42525.208333333328</v>
      </c>
      <c r="S285" s="23" t="str">
        <f t="shared" si="39"/>
        <v>Jun</v>
      </c>
      <c r="T285" s="18">
        <f t="shared" si="40"/>
        <v>42525.208333333328</v>
      </c>
      <c r="U285" s="7" t="b">
        <v>0</v>
      </c>
      <c r="V285" s="7" t="b">
        <v>0</v>
      </c>
      <c r="W285" s="7" t="s">
        <v>22</v>
      </c>
      <c r="X285" s="7" t="str" cm="1">
        <f t="array" ref="X285:Y285">_xlfn.TEXTSPLIT($W285,"/")</f>
        <v>music</v>
      </c>
      <c r="Y285" s="7" t="str">
        <v>rock</v>
      </c>
    </row>
    <row r="286" spans="1:25" ht="23" x14ac:dyDescent="0.3">
      <c r="A286" s="7">
        <v>284</v>
      </c>
      <c r="B286" s="7" t="s">
        <v>619</v>
      </c>
      <c r="C286" s="15" t="s">
        <v>620</v>
      </c>
      <c r="D286" s="5">
        <v>9800</v>
      </c>
      <c r="E286" s="5">
        <v>8153</v>
      </c>
      <c r="G286" s="6">
        <f t="shared" si="33"/>
        <v>0.83193877551020412</v>
      </c>
      <c r="H286" s="7" t="s">
        <v>13</v>
      </c>
      <c r="I286" s="10">
        <v>132</v>
      </c>
      <c r="J286" s="10">
        <f t="shared" si="34"/>
        <v>61.765151515151516</v>
      </c>
      <c r="K286" s="7" t="s">
        <v>20</v>
      </c>
      <c r="L286" s="7" t="s">
        <v>21</v>
      </c>
      <c r="M286" s="7">
        <v>1335848400</v>
      </c>
      <c r="N286" s="7">
        <v>1336280400</v>
      </c>
      <c r="O286" s="16">
        <f t="shared" si="35"/>
        <v>41030.208333333336</v>
      </c>
      <c r="P286" s="23" t="str">
        <f t="shared" si="36"/>
        <v>May</v>
      </c>
      <c r="Q286" s="18">
        <f t="shared" si="37"/>
        <v>41030.208333333336</v>
      </c>
      <c r="R286" s="16">
        <f t="shared" si="38"/>
        <v>41035.208333333336</v>
      </c>
      <c r="S286" s="23" t="str">
        <f t="shared" si="39"/>
        <v>May</v>
      </c>
      <c r="T286" s="18">
        <f t="shared" si="40"/>
        <v>41035.208333333336</v>
      </c>
      <c r="U286" s="7" t="b">
        <v>0</v>
      </c>
      <c r="V286" s="7" t="b">
        <v>0</v>
      </c>
      <c r="W286" s="7" t="s">
        <v>27</v>
      </c>
      <c r="X286" s="7" t="str" cm="1">
        <f t="array" ref="X286:Y286">_xlfn.TEXTSPLIT($W286,"/")</f>
        <v>technology</v>
      </c>
      <c r="Y286" s="7" t="str">
        <v>web</v>
      </c>
    </row>
    <row r="287" spans="1:25" ht="23" x14ac:dyDescent="0.3">
      <c r="A287" s="7">
        <v>285</v>
      </c>
      <c r="B287" s="7" t="s">
        <v>621</v>
      </c>
      <c r="C287" s="15" t="s">
        <v>622</v>
      </c>
      <c r="D287" s="5">
        <v>900</v>
      </c>
      <c r="E287" s="5">
        <v>6357</v>
      </c>
      <c r="G287" s="6">
        <f t="shared" si="33"/>
        <v>7.0633333333333335</v>
      </c>
      <c r="H287" s="7" t="s">
        <v>19</v>
      </c>
      <c r="I287" s="10">
        <v>254</v>
      </c>
      <c r="J287" s="10">
        <f t="shared" si="34"/>
        <v>25.027559055118111</v>
      </c>
      <c r="K287" s="7" t="s">
        <v>20</v>
      </c>
      <c r="L287" s="7" t="s">
        <v>21</v>
      </c>
      <c r="M287" s="7">
        <v>1473483600</v>
      </c>
      <c r="N287" s="7">
        <v>1476766800</v>
      </c>
      <c r="O287" s="16">
        <f t="shared" si="35"/>
        <v>42623.208333333328</v>
      </c>
      <c r="P287" s="23" t="str">
        <f t="shared" si="36"/>
        <v>Sep</v>
      </c>
      <c r="Q287" s="18">
        <f t="shared" si="37"/>
        <v>42623.208333333328</v>
      </c>
      <c r="R287" s="16">
        <f t="shared" si="38"/>
        <v>42661.208333333328</v>
      </c>
      <c r="S287" s="23" t="str">
        <f t="shared" si="39"/>
        <v>Oct</v>
      </c>
      <c r="T287" s="18">
        <f t="shared" si="40"/>
        <v>42661.208333333328</v>
      </c>
      <c r="U287" s="7" t="b">
        <v>0</v>
      </c>
      <c r="V287" s="7" t="b">
        <v>0</v>
      </c>
      <c r="W287" s="7" t="s">
        <v>32</v>
      </c>
      <c r="X287" s="7" t="str" cm="1">
        <f t="array" ref="X287:Y287">_xlfn.TEXTSPLIT($W287,"/")</f>
        <v>theater</v>
      </c>
      <c r="Y287" s="7" t="str">
        <v>plays</v>
      </c>
    </row>
    <row r="288" spans="1:25" ht="23" x14ac:dyDescent="0.3">
      <c r="A288" s="7">
        <v>286</v>
      </c>
      <c r="B288" s="7" t="s">
        <v>623</v>
      </c>
      <c r="C288" s="15" t="s">
        <v>624</v>
      </c>
      <c r="D288" s="5">
        <v>112100</v>
      </c>
      <c r="E288" s="5">
        <v>19557</v>
      </c>
      <c r="G288" s="6">
        <f t="shared" si="33"/>
        <v>0.17446030330062445</v>
      </c>
      <c r="H288" s="7" t="s">
        <v>73</v>
      </c>
      <c r="I288" s="10">
        <v>184</v>
      </c>
      <c r="J288" s="10">
        <f t="shared" si="34"/>
        <v>106.28804347826087</v>
      </c>
      <c r="K288" s="7" t="s">
        <v>20</v>
      </c>
      <c r="L288" s="7" t="s">
        <v>21</v>
      </c>
      <c r="M288" s="7">
        <v>1479880800</v>
      </c>
      <c r="N288" s="7">
        <v>1480485600</v>
      </c>
      <c r="O288" s="16">
        <f t="shared" si="35"/>
        <v>42697.25</v>
      </c>
      <c r="P288" s="23" t="str">
        <f t="shared" si="36"/>
        <v>Nov</v>
      </c>
      <c r="Q288" s="18">
        <f t="shared" si="37"/>
        <v>42697.25</v>
      </c>
      <c r="R288" s="16">
        <f t="shared" si="38"/>
        <v>42704.25</v>
      </c>
      <c r="S288" s="23" t="str">
        <f t="shared" si="39"/>
        <v>Nov</v>
      </c>
      <c r="T288" s="18">
        <f t="shared" si="40"/>
        <v>42704.25</v>
      </c>
      <c r="U288" s="7" t="b">
        <v>0</v>
      </c>
      <c r="V288" s="7" t="b">
        <v>0</v>
      </c>
      <c r="W288" s="7" t="s">
        <v>32</v>
      </c>
      <c r="X288" s="7" t="str" cm="1">
        <f t="array" ref="X288:Y288">_xlfn.TEXTSPLIT($W288,"/")</f>
        <v>theater</v>
      </c>
      <c r="Y288" s="7" t="str">
        <v>plays</v>
      </c>
    </row>
    <row r="289" spans="1:25" ht="23" x14ac:dyDescent="0.3">
      <c r="A289" s="7">
        <v>287</v>
      </c>
      <c r="B289" s="7" t="s">
        <v>625</v>
      </c>
      <c r="C289" s="15" t="s">
        <v>626</v>
      </c>
      <c r="D289" s="5">
        <v>6300</v>
      </c>
      <c r="E289" s="5">
        <v>13213</v>
      </c>
      <c r="G289" s="6">
        <f t="shared" si="33"/>
        <v>2.0973015873015872</v>
      </c>
      <c r="H289" s="7" t="s">
        <v>19</v>
      </c>
      <c r="I289" s="10">
        <v>176</v>
      </c>
      <c r="J289" s="10">
        <f t="shared" si="34"/>
        <v>75.07386363636364</v>
      </c>
      <c r="K289" s="7" t="s">
        <v>20</v>
      </c>
      <c r="L289" s="7" t="s">
        <v>21</v>
      </c>
      <c r="M289" s="7">
        <v>1430197200</v>
      </c>
      <c r="N289" s="7">
        <v>1430197200</v>
      </c>
      <c r="O289" s="16">
        <f t="shared" si="35"/>
        <v>42122.208333333328</v>
      </c>
      <c r="P289" s="23" t="str">
        <f t="shared" si="36"/>
        <v>Apr</v>
      </c>
      <c r="Q289" s="18">
        <f t="shared" si="37"/>
        <v>42122.208333333328</v>
      </c>
      <c r="R289" s="16">
        <f t="shared" si="38"/>
        <v>42122.208333333328</v>
      </c>
      <c r="S289" s="23" t="str">
        <f t="shared" si="39"/>
        <v>Apr</v>
      </c>
      <c r="T289" s="18">
        <f t="shared" si="40"/>
        <v>42122.208333333328</v>
      </c>
      <c r="U289" s="7" t="b">
        <v>0</v>
      </c>
      <c r="V289" s="7" t="b">
        <v>0</v>
      </c>
      <c r="W289" s="7" t="s">
        <v>49</v>
      </c>
      <c r="X289" s="7" t="str" cm="1">
        <f t="array" ref="X289:Y289">_xlfn.TEXTSPLIT($W289,"/")</f>
        <v>music</v>
      </c>
      <c r="Y289" s="7" t="str">
        <v>electric music</v>
      </c>
    </row>
    <row r="290" spans="1:25" ht="23" x14ac:dyDescent="0.3">
      <c r="A290" s="7">
        <v>288</v>
      </c>
      <c r="B290" s="7" t="s">
        <v>627</v>
      </c>
      <c r="C290" s="15" t="s">
        <v>628</v>
      </c>
      <c r="D290" s="5">
        <v>5600</v>
      </c>
      <c r="E290" s="5">
        <v>5476</v>
      </c>
      <c r="G290" s="6">
        <f t="shared" si="33"/>
        <v>0.97785714285714287</v>
      </c>
      <c r="H290" s="7" t="s">
        <v>13</v>
      </c>
      <c r="I290" s="10">
        <v>137</v>
      </c>
      <c r="J290" s="10">
        <f t="shared" si="34"/>
        <v>39.970802919708028</v>
      </c>
      <c r="K290" s="7" t="s">
        <v>35</v>
      </c>
      <c r="L290" s="7" t="s">
        <v>36</v>
      </c>
      <c r="M290" s="7">
        <v>1331701200</v>
      </c>
      <c r="N290" s="7">
        <v>1331787600</v>
      </c>
      <c r="O290" s="16">
        <f t="shared" si="35"/>
        <v>40982.208333333336</v>
      </c>
      <c r="P290" s="23" t="str">
        <f t="shared" si="36"/>
        <v>Mar</v>
      </c>
      <c r="Q290" s="18">
        <f t="shared" si="37"/>
        <v>40982.208333333336</v>
      </c>
      <c r="R290" s="16">
        <f t="shared" si="38"/>
        <v>40983.208333333336</v>
      </c>
      <c r="S290" s="23" t="str">
        <f t="shared" si="39"/>
        <v>Mar</v>
      </c>
      <c r="T290" s="18">
        <f t="shared" si="40"/>
        <v>40983.208333333336</v>
      </c>
      <c r="U290" s="7" t="b">
        <v>0</v>
      </c>
      <c r="V290" s="7" t="b">
        <v>1</v>
      </c>
      <c r="W290" s="7" t="s">
        <v>147</v>
      </c>
      <c r="X290" s="7" t="str" cm="1">
        <f t="array" ref="X290:Y290">_xlfn.TEXTSPLIT($W290,"/")</f>
        <v>music</v>
      </c>
      <c r="Y290" s="7" t="str">
        <v>metal</v>
      </c>
    </row>
    <row r="291" spans="1:25" ht="23" x14ac:dyDescent="0.3">
      <c r="A291" s="7">
        <v>289</v>
      </c>
      <c r="B291" s="7" t="s">
        <v>629</v>
      </c>
      <c r="C291" s="15" t="s">
        <v>630</v>
      </c>
      <c r="D291" s="5">
        <v>800</v>
      </c>
      <c r="E291" s="5">
        <v>13474</v>
      </c>
      <c r="G291" s="6">
        <f t="shared" si="33"/>
        <v>16.842500000000001</v>
      </c>
      <c r="H291" s="7" t="s">
        <v>19</v>
      </c>
      <c r="I291" s="10">
        <v>337</v>
      </c>
      <c r="J291" s="10">
        <f t="shared" si="34"/>
        <v>39.982195845697326</v>
      </c>
      <c r="K291" s="7" t="s">
        <v>14</v>
      </c>
      <c r="L291" s="7" t="s">
        <v>15</v>
      </c>
      <c r="M291" s="7">
        <v>1438578000</v>
      </c>
      <c r="N291" s="7">
        <v>1438837200</v>
      </c>
      <c r="O291" s="16">
        <f t="shared" si="35"/>
        <v>42219.208333333328</v>
      </c>
      <c r="P291" s="23" t="str">
        <f t="shared" si="36"/>
        <v>Aug</v>
      </c>
      <c r="Q291" s="18">
        <f t="shared" si="37"/>
        <v>42219.208333333328</v>
      </c>
      <c r="R291" s="16">
        <f t="shared" si="38"/>
        <v>42222.208333333328</v>
      </c>
      <c r="S291" s="23" t="str">
        <f t="shared" si="39"/>
        <v>Aug</v>
      </c>
      <c r="T291" s="18">
        <f t="shared" si="40"/>
        <v>42222.208333333328</v>
      </c>
      <c r="U291" s="7" t="b">
        <v>0</v>
      </c>
      <c r="V291" s="7" t="b">
        <v>0</v>
      </c>
      <c r="W291" s="7" t="s">
        <v>32</v>
      </c>
      <c r="X291" s="7" t="str" cm="1">
        <f t="array" ref="X291:Y291">_xlfn.TEXTSPLIT($W291,"/")</f>
        <v>theater</v>
      </c>
      <c r="Y291" s="7" t="str">
        <v>plays</v>
      </c>
    </row>
    <row r="292" spans="1:25" ht="23" x14ac:dyDescent="0.3">
      <c r="A292" s="7">
        <v>290</v>
      </c>
      <c r="B292" s="7" t="s">
        <v>631</v>
      </c>
      <c r="C292" s="15" t="s">
        <v>632</v>
      </c>
      <c r="D292" s="5">
        <v>168600</v>
      </c>
      <c r="E292" s="5">
        <v>91722</v>
      </c>
      <c r="G292" s="6">
        <f t="shared" si="33"/>
        <v>0.54402135231316728</v>
      </c>
      <c r="H292" s="7" t="s">
        <v>13</v>
      </c>
      <c r="I292" s="10">
        <v>908</v>
      </c>
      <c r="J292" s="10">
        <f t="shared" si="34"/>
        <v>101.01541850220265</v>
      </c>
      <c r="K292" s="7" t="s">
        <v>20</v>
      </c>
      <c r="L292" s="7" t="s">
        <v>21</v>
      </c>
      <c r="M292" s="7">
        <v>1368162000</v>
      </c>
      <c r="N292" s="7">
        <v>1370926800</v>
      </c>
      <c r="O292" s="16">
        <f t="shared" si="35"/>
        <v>41404.208333333336</v>
      </c>
      <c r="P292" s="23" t="str">
        <f t="shared" si="36"/>
        <v>May</v>
      </c>
      <c r="Q292" s="18">
        <f t="shared" si="37"/>
        <v>41404.208333333336</v>
      </c>
      <c r="R292" s="16">
        <f t="shared" si="38"/>
        <v>41436.208333333336</v>
      </c>
      <c r="S292" s="23" t="str">
        <f t="shared" si="39"/>
        <v>Jun</v>
      </c>
      <c r="T292" s="18">
        <f t="shared" si="40"/>
        <v>41436.208333333336</v>
      </c>
      <c r="U292" s="7" t="b">
        <v>0</v>
      </c>
      <c r="V292" s="7" t="b">
        <v>1</v>
      </c>
      <c r="W292" s="7" t="s">
        <v>41</v>
      </c>
      <c r="X292" s="7" t="str" cm="1">
        <f t="array" ref="X292:Y292">_xlfn.TEXTSPLIT($W292,"/")</f>
        <v>film &amp; video</v>
      </c>
      <c r="Y292" s="7" t="str">
        <v>documentary</v>
      </c>
    </row>
    <row r="293" spans="1:25" ht="23" x14ac:dyDescent="0.3">
      <c r="A293" s="7">
        <v>291</v>
      </c>
      <c r="B293" s="7" t="s">
        <v>633</v>
      </c>
      <c r="C293" s="15" t="s">
        <v>634</v>
      </c>
      <c r="D293" s="5">
        <v>1800</v>
      </c>
      <c r="E293" s="5">
        <v>8219</v>
      </c>
      <c r="G293" s="6">
        <f t="shared" si="33"/>
        <v>4.5661111111111108</v>
      </c>
      <c r="H293" s="7" t="s">
        <v>19</v>
      </c>
      <c r="I293" s="10">
        <v>107</v>
      </c>
      <c r="J293" s="10">
        <f t="shared" si="34"/>
        <v>76.813084112149539</v>
      </c>
      <c r="K293" s="7" t="s">
        <v>20</v>
      </c>
      <c r="L293" s="7" t="s">
        <v>21</v>
      </c>
      <c r="M293" s="7">
        <v>1318654800</v>
      </c>
      <c r="N293" s="7">
        <v>1319000400</v>
      </c>
      <c r="O293" s="16">
        <f t="shared" si="35"/>
        <v>40831.208333333336</v>
      </c>
      <c r="P293" s="23" t="str">
        <f t="shared" si="36"/>
        <v>Oct</v>
      </c>
      <c r="Q293" s="18">
        <f t="shared" si="37"/>
        <v>40831.208333333336</v>
      </c>
      <c r="R293" s="16">
        <f t="shared" si="38"/>
        <v>40835.208333333336</v>
      </c>
      <c r="S293" s="23" t="str">
        <f t="shared" si="39"/>
        <v>Oct</v>
      </c>
      <c r="T293" s="18">
        <f t="shared" si="40"/>
        <v>40835.208333333336</v>
      </c>
      <c r="U293" s="7" t="b">
        <v>1</v>
      </c>
      <c r="V293" s="7" t="b">
        <v>0</v>
      </c>
      <c r="W293" s="7" t="s">
        <v>27</v>
      </c>
      <c r="X293" s="7" t="str" cm="1">
        <f t="array" ref="X293:Y293">_xlfn.TEXTSPLIT($W293,"/")</f>
        <v>technology</v>
      </c>
      <c r="Y293" s="7" t="str">
        <v>web</v>
      </c>
    </row>
    <row r="294" spans="1:25" ht="23" x14ac:dyDescent="0.3">
      <c r="A294" s="7">
        <v>292</v>
      </c>
      <c r="B294" s="7" t="s">
        <v>635</v>
      </c>
      <c r="C294" s="15" t="s">
        <v>636</v>
      </c>
      <c r="D294" s="5">
        <v>7300</v>
      </c>
      <c r="E294" s="5">
        <v>717</v>
      </c>
      <c r="G294" s="6">
        <f t="shared" si="33"/>
        <v>9.8219178082191785E-2</v>
      </c>
      <c r="H294" s="7" t="s">
        <v>13</v>
      </c>
      <c r="I294" s="10">
        <v>10</v>
      </c>
      <c r="J294" s="10">
        <f t="shared" si="34"/>
        <v>71.7</v>
      </c>
      <c r="K294" s="7" t="s">
        <v>20</v>
      </c>
      <c r="L294" s="7" t="s">
        <v>21</v>
      </c>
      <c r="M294" s="7">
        <v>1331874000</v>
      </c>
      <c r="N294" s="7">
        <v>1333429200</v>
      </c>
      <c r="O294" s="16">
        <f t="shared" si="35"/>
        <v>40984.208333333336</v>
      </c>
      <c r="P294" s="23" t="str">
        <f t="shared" si="36"/>
        <v>Mar</v>
      </c>
      <c r="Q294" s="18">
        <f t="shared" si="37"/>
        <v>40984.208333333336</v>
      </c>
      <c r="R294" s="16">
        <f t="shared" si="38"/>
        <v>41002.208333333336</v>
      </c>
      <c r="S294" s="23" t="str">
        <f t="shared" si="39"/>
        <v>Apr</v>
      </c>
      <c r="T294" s="18">
        <f t="shared" si="40"/>
        <v>41002.208333333336</v>
      </c>
      <c r="U294" s="7" t="b">
        <v>0</v>
      </c>
      <c r="V294" s="7" t="b">
        <v>0</v>
      </c>
      <c r="W294" s="7" t="s">
        <v>16</v>
      </c>
      <c r="X294" s="7" t="str" cm="1">
        <f t="array" ref="X294:Y294">_xlfn.TEXTSPLIT($W294,"/")</f>
        <v>food</v>
      </c>
      <c r="Y294" s="7" t="str">
        <v>food trucks</v>
      </c>
    </row>
    <row r="295" spans="1:25" ht="23" x14ac:dyDescent="0.3">
      <c r="A295" s="7">
        <v>293</v>
      </c>
      <c r="B295" s="7" t="s">
        <v>637</v>
      </c>
      <c r="C295" s="15" t="s">
        <v>638</v>
      </c>
      <c r="D295" s="5">
        <v>6500</v>
      </c>
      <c r="E295" s="5">
        <v>1065</v>
      </c>
      <c r="G295" s="6">
        <f t="shared" si="33"/>
        <v>0.16384615384615384</v>
      </c>
      <c r="H295" s="7" t="s">
        <v>73</v>
      </c>
      <c r="I295" s="10">
        <v>32</v>
      </c>
      <c r="J295" s="10">
        <f t="shared" si="34"/>
        <v>33.28125</v>
      </c>
      <c r="K295" s="7" t="s">
        <v>106</v>
      </c>
      <c r="L295" s="7" t="s">
        <v>107</v>
      </c>
      <c r="M295" s="7">
        <v>1286254800</v>
      </c>
      <c r="N295" s="7">
        <v>1287032400</v>
      </c>
      <c r="O295" s="16">
        <f t="shared" si="35"/>
        <v>40456.208333333336</v>
      </c>
      <c r="P295" s="23" t="str">
        <f t="shared" si="36"/>
        <v>Oct</v>
      </c>
      <c r="Q295" s="18">
        <f t="shared" si="37"/>
        <v>40456.208333333336</v>
      </c>
      <c r="R295" s="16">
        <f t="shared" si="38"/>
        <v>40465.208333333336</v>
      </c>
      <c r="S295" s="23" t="str">
        <f t="shared" si="39"/>
        <v>Oct</v>
      </c>
      <c r="T295" s="18">
        <f t="shared" si="40"/>
        <v>40465.208333333336</v>
      </c>
      <c r="U295" s="7" t="b">
        <v>0</v>
      </c>
      <c r="V295" s="7" t="b">
        <v>0</v>
      </c>
      <c r="W295" s="7" t="s">
        <v>32</v>
      </c>
      <c r="X295" s="7" t="str" cm="1">
        <f t="array" ref="X295:Y295">_xlfn.TEXTSPLIT($W295,"/")</f>
        <v>theater</v>
      </c>
      <c r="Y295" s="7" t="str">
        <v>plays</v>
      </c>
    </row>
    <row r="296" spans="1:25" ht="23" x14ac:dyDescent="0.3">
      <c r="A296" s="7">
        <v>294</v>
      </c>
      <c r="B296" s="7" t="s">
        <v>639</v>
      </c>
      <c r="C296" s="15" t="s">
        <v>640</v>
      </c>
      <c r="D296" s="5">
        <v>600</v>
      </c>
      <c r="E296" s="5">
        <v>8038</v>
      </c>
      <c r="G296" s="6">
        <f t="shared" si="33"/>
        <v>13.396666666666667</v>
      </c>
      <c r="H296" s="7" t="s">
        <v>19</v>
      </c>
      <c r="I296" s="10">
        <v>183</v>
      </c>
      <c r="J296" s="10">
        <f t="shared" si="34"/>
        <v>43.923497267759565</v>
      </c>
      <c r="K296" s="7" t="s">
        <v>20</v>
      </c>
      <c r="L296" s="7" t="s">
        <v>21</v>
      </c>
      <c r="M296" s="7">
        <v>1540530000</v>
      </c>
      <c r="N296" s="7">
        <v>1541570400</v>
      </c>
      <c r="O296" s="16">
        <f t="shared" si="35"/>
        <v>43399.208333333328</v>
      </c>
      <c r="P296" s="23" t="str">
        <f t="shared" si="36"/>
        <v>Oct</v>
      </c>
      <c r="Q296" s="18">
        <f t="shared" si="37"/>
        <v>43399.208333333328</v>
      </c>
      <c r="R296" s="16">
        <f t="shared" si="38"/>
        <v>43411.25</v>
      </c>
      <c r="S296" s="23" t="str">
        <f t="shared" si="39"/>
        <v>Nov</v>
      </c>
      <c r="T296" s="18">
        <f t="shared" si="40"/>
        <v>43411.25</v>
      </c>
      <c r="U296" s="7" t="b">
        <v>0</v>
      </c>
      <c r="V296" s="7" t="b">
        <v>0</v>
      </c>
      <c r="W296" s="7" t="s">
        <v>32</v>
      </c>
      <c r="X296" s="7" t="str" cm="1">
        <f t="array" ref="X296:Y296">_xlfn.TEXTSPLIT($W296,"/")</f>
        <v>theater</v>
      </c>
      <c r="Y296" s="7" t="str">
        <v>plays</v>
      </c>
    </row>
    <row r="297" spans="1:25" ht="36" x14ac:dyDescent="0.3">
      <c r="A297" s="7">
        <v>295</v>
      </c>
      <c r="B297" s="7" t="s">
        <v>641</v>
      </c>
      <c r="C297" s="15" t="s">
        <v>642</v>
      </c>
      <c r="D297" s="5">
        <v>192900</v>
      </c>
      <c r="E297" s="5">
        <v>68769</v>
      </c>
      <c r="G297" s="6">
        <f t="shared" si="33"/>
        <v>0.35650077760497667</v>
      </c>
      <c r="H297" s="7" t="s">
        <v>13</v>
      </c>
      <c r="I297" s="10">
        <v>1910</v>
      </c>
      <c r="J297" s="10">
        <f t="shared" si="34"/>
        <v>36.004712041884815</v>
      </c>
      <c r="K297" s="7" t="s">
        <v>97</v>
      </c>
      <c r="L297" s="7" t="s">
        <v>98</v>
      </c>
      <c r="M297" s="7">
        <v>1381813200</v>
      </c>
      <c r="N297" s="7">
        <v>1383976800</v>
      </c>
      <c r="O297" s="16">
        <f t="shared" si="35"/>
        <v>41562.208333333336</v>
      </c>
      <c r="P297" s="23" t="str">
        <f t="shared" si="36"/>
        <v>Oct</v>
      </c>
      <c r="Q297" s="18">
        <f t="shared" si="37"/>
        <v>41562.208333333336</v>
      </c>
      <c r="R297" s="16">
        <f t="shared" si="38"/>
        <v>41587.25</v>
      </c>
      <c r="S297" s="23" t="str">
        <f t="shared" si="39"/>
        <v>Nov</v>
      </c>
      <c r="T297" s="18">
        <f t="shared" si="40"/>
        <v>41587.25</v>
      </c>
      <c r="U297" s="7" t="b">
        <v>0</v>
      </c>
      <c r="V297" s="7" t="b">
        <v>0</v>
      </c>
      <c r="W297" s="7" t="s">
        <v>32</v>
      </c>
      <c r="X297" s="7" t="str" cm="1">
        <f t="array" ref="X297:Y297">_xlfn.TEXTSPLIT($W297,"/")</f>
        <v>theater</v>
      </c>
      <c r="Y297" s="7" t="str">
        <v>plays</v>
      </c>
    </row>
    <row r="298" spans="1:25" ht="36" x14ac:dyDescent="0.3">
      <c r="A298" s="7">
        <v>296</v>
      </c>
      <c r="B298" s="7" t="s">
        <v>643</v>
      </c>
      <c r="C298" s="15" t="s">
        <v>644</v>
      </c>
      <c r="D298" s="5">
        <v>6100</v>
      </c>
      <c r="E298" s="5">
        <v>3352</v>
      </c>
      <c r="G298" s="6">
        <f t="shared" si="33"/>
        <v>0.54950819672131146</v>
      </c>
      <c r="H298" s="7" t="s">
        <v>13</v>
      </c>
      <c r="I298" s="10">
        <v>38</v>
      </c>
      <c r="J298" s="10">
        <f t="shared" si="34"/>
        <v>88.21052631578948</v>
      </c>
      <c r="K298" s="7" t="s">
        <v>25</v>
      </c>
      <c r="L298" s="7" t="s">
        <v>26</v>
      </c>
      <c r="M298" s="7">
        <v>1548655200</v>
      </c>
      <c r="N298" s="7">
        <v>1550556000</v>
      </c>
      <c r="O298" s="16">
        <f t="shared" si="35"/>
        <v>43493.25</v>
      </c>
      <c r="P298" s="23" t="str">
        <f t="shared" si="36"/>
        <v>Jan</v>
      </c>
      <c r="Q298" s="18">
        <f t="shared" si="37"/>
        <v>43493.25</v>
      </c>
      <c r="R298" s="16">
        <f t="shared" si="38"/>
        <v>43515.25</v>
      </c>
      <c r="S298" s="23" t="str">
        <f t="shared" si="39"/>
        <v>Feb</v>
      </c>
      <c r="T298" s="18">
        <f t="shared" si="40"/>
        <v>43515.25</v>
      </c>
      <c r="U298" s="7" t="b">
        <v>0</v>
      </c>
      <c r="V298" s="7" t="b">
        <v>0</v>
      </c>
      <c r="W298" s="7" t="s">
        <v>32</v>
      </c>
      <c r="X298" s="7" t="str" cm="1">
        <f t="array" ref="X298:Y298">_xlfn.TEXTSPLIT($W298,"/")</f>
        <v>theater</v>
      </c>
      <c r="Y298" s="7" t="str">
        <v>plays</v>
      </c>
    </row>
    <row r="299" spans="1:25" ht="23" x14ac:dyDescent="0.3">
      <c r="A299" s="7">
        <v>297</v>
      </c>
      <c r="B299" s="7" t="s">
        <v>645</v>
      </c>
      <c r="C299" s="15" t="s">
        <v>646</v>
      </c>
      <c r="D299" s="5">
        <v>7200</v>
      </c>
      <c r="E299" s="5">
        <v>6785</v>
      </c>
      <c r="G299" s="6">
        <f t="shared" si="33"/>
        <v>0.94236111111111109</v>
      </c>
      <c r="H299" s="7" t="s">
        <v>13</v>
      </c>
      <c r="I299" s="10">
        <v>104</v>
      </c>
      <c r="J299" s="10">
        <f t="shared" si="34"/>
        <v>65.240384615384613</v>
      </c>
      <c r="K299" s="7" t="s">
        <v>25</v>
      </c>
      <c r="L299" s="7" t="s">
        <v>26</v>
      </c>
      <c r="M299" s="7">
        <v>1389679200</v>
      </c>
      <c r="N299" s="7">
        <v>1390456800</v>
      </c>
      <c r="O299" s="16">
        <f t="shared" si="35"/>
        <v>41653.25</v>
      </c>
      <c r="P299" s="23" t="str">
        <f t="shared" si="36"/>
        <v>Jan</v>
      </c>
      <c r="Q299" s="18">
        <f t="shared" si="37"/>
        <v>41653.25</v>
      </c>
      <c r="R299" s="16">
        <f t="shared" si="38"/>
        <v>41662.25</v>
      </c>
      <c r="S299" s="23" t="str">
        <f t="shared" si="39"/>
        <v>Jan</v>
      </c>
      <c r="T299" s="18">
        <f t="shared" si="40"/>
        <v>41662.25</v>
      </c>
      <c r="U299" s="7" t="b">
        <v>0</v>
      </c>
      <c r="V299" s="7" t="b">
        <v>1</v>
      </c>
      <c r="W299" s="7" t="s">
        <v>32</v>
      </c>
      <c r="X299" s="7" t="str" cm="1">
        <f t="array" ref="X299:Y299">_xlfn.TEXTSPLIT($W299,"/")</f>
        <v>theater</v>
      </c>
      <c r="Y299" s="7" t="str">
        <v>plays</v>
      </c>
    </row>
    <row r="300" spans="1:25" ht="23" x14ac:dyDescent="0.3">
      <c r="A300" s="7">
        <v>298</v>
      </c>
      <c r="B300" s="7" t="s">
        <v>647</v>
      </c>
      <c r="C300" s="15" t="s">
        <v>648</v>
      </c>
      <c r="D300" s="5">
        <v>3500</v>
      </c>
      <c r="E300" s="5">
        <v>5037</v>
      </c>
      <c r="G300" s="6">
        <f t="shared" si="33"/>
        <v>1.4391428571428571</v>
      </c>
      <c r="H300" s="7" t="s">
        <v>19</v>
      </c>
      <c r="I300" s="10">
        <v>72</v>
      </c>
      <c r="J300" s="10">
        <f t="shared" si="34"/>
        <v>69.958333333333329</v>
      </c>
      <c r="K300" s="7" t="s">
        <v>20</v>
      </c>
      <c r="L300" s="7" t="s">
        <v>21</v>
      </c>
      <c r="M300" s="7">
        <v>1456466400</v>
      </c>
      <c r="N300" s="7">
        <v>1458018000</v>
      </c>
      <c r="O300" s="16">
        <f t="shared" si="35"/>
        <v>42426.25</v>
      </c>
      <c r="P300" s="23" t="str">
        <f t="shared" si="36"/>
        <v>Feb</v>
      </c>
      <c r="Q300" s="18">
        <f t="shared" si="37"/>
        <v>42426.25</v>
      </c>
      <c r="R300" s="16">
        <f t="shared" si="38"/>
        <v>42444.208333333328</v>
      </c>
      <c r="S300" s="23" t="str">
        <f t="shared" si="39"/>
        <v>Mar</v>
      </c>
      <c r="T300" s="18">
        <f t="shared" si="40"/>
        <v>42444.208333333328</v>
      </c>
      <c r="U300" s="7" t="b">
        <v>0</v>
      </c>
      <c r="V300" s="7" t="b">
        <v>1</v>
      </c>
      <c r="W300" s="7" t="s">
        <v>22</v>
      </c>
      <c r="X300" s="7" t="str" cm="1">
        <f t="array" ref="X300:Y300">_xlfn.TEXTSPLIT($W300,"/")</f>
        <v>music</v>
      </c>
      <c r="Y300" s="7" t="str">
        <v>rock</v>
      </c>
    </row>
    <row r="301" spans="1:25" ht="36" x14ac:dyDescent="0.3">
      <c r="A301" s="7">
        <v>299</v>
      </c>
      <c r="B301" s="7" t="s">
        <v>649</v>
      </c>
      <c r="C301" s="15" t="s">
        <v>650</v>
      </c>
      <c r="D301" s="5">
        <v>3800</v>
      </c>
      <c r="E301" s="5">
        <v>1954</v>
      </c>
      <c r="G301" s="6">
        <f t="shared" si="33"/>
        <v>0.51421052631578945</v>
      </c>
      <c r="H301" s="7" t="s">
        <v>13</v>
      </c>
      <c r="I301" s="10">
        <v>49</v>
      </c>
      <c r="J301" s="10">
        <f t="shared" si="34"/>
        <v>39.877551020408163</v>
      </c>
      <c r="K301" s="7" t="s">
        <v>20</v>
      </c>
      <c r="L301" s="7" t="s">
        <v>21</v>
      </c>
      <c r="M301" s="7">
        <v>1456984800</v>
      </c>
      <c r="N301" s="7">
        <v>1461819600</v>
      </c>
      <c r="O301" s="16">
        <f t="shared" si="35"/>
        <v>42432.25</v>
      </c>
      <c r="P301" s="23" t="str">
        <f t="shared" si="36"/>
        <v>Mar</v>
      </c>
      <c r="Q301" s="18">
        <f t="shared" si="37"/>
        <v>42432.25</v>
      </c>
      <c r="R301" s="16">
        <f t="shared" si="38"/>
        <v>42488.208333333328</v>
      </c>
      <c r="S301" s="23" t="str">
        <f t="shared" si="39"/>
        <v>Apr</v>
      </c>
      <c r="T301" s="18">
        <f t="shared" si="40"/>
        <v>42488.208333333328</v>
      </c>
      <c r="U301" s="7" t="b">
        <v>0</v>
      </c>
      <c r="V301" s="7" t="b">
        <v>0</v>
      </c>
      <c r="W301" s="7" t="s">
        <v>16</v>
      </c>
      <c r="X301" s="7" t="str" cm="1">
        <f t="array" ref="X301:Y301">_xlfn.TEXTSPLIT($W301,"/")</f>
        <v>food</v>
      </c>
      <c r="Y301" s="7" t="str">
        <v>food trucks</v>
      </c>
    </row>
    <row r="302" spans="1:25" ht="23" x14ac:dyDescent="0.3">
      <c r="A302" s="7">
        <v>300</v>
      </c>
      <c r="B302" s="7" t="s">
        <v>651</v>
      </c>
      <c r="C302" s="15" t="s">
        <v>652</v>
      </c>
      <c r="D302" s="5">
        <v>100</v>
      </c>
      <c r="E302" s="5">
        <v>5</v>
      </c>
      <c r="G302" s="6">
        <f t="shared" si="33"/>
        <v>0.05</v>
      </c>
      <c r="H302" s="7" t="s">
        <v>13</v>
      </c>
      <c r="I302" s="10">
        <v>1</v>
      </c>
      <c r="J302" s="10">
        <f t="shared" si="34"/>
        <v>5</v>
      </c>
      <c r="K302" s="7" t="s">
        <v>35</v>
      </c>
      <c r="L302" s="7" t="s">
        <v>36</v>
      </c>
      <c r="M302" s="7">
        <v>1504069200</v>
      </c>
      <c r="N302" s="7">
        <v>1504155600</v>
      </c>
      <c r="O302" s="16">
        <f t="shared" si="35"/>
        <v>42977.208333333328</v>
      </c>
      <c r="P302" s="23" t="str">
        <f t="shared" si="36"/>
        <v>Aug</v>
      </c>
      <c r="Q302" s="18">
        <f t="shared" si="37"/>
        <v>42977.208333333328</v>
      </c>
      <c r="R302" s="16">
        <f t="shared" si="38"/>
        <v>42978.208333333328</v>
      </c>
      <c r="S302" s="23" t="str">
        <f t="shared" si="39"/>
        <v>Aug</v>
      </c>
      <c r="T302" s="18">
        <f t="shared" si="40"/>
        <v>42978.208333333328</v>
      </c>
      <c r="U302" s="7" t="b">
        <v>0</v>
      </c>
      <c r="V302" s="7" t="b">
        <v>1</v>
      </c>
      <c r="W302" s="7" t="s">
        <v>67</v>
      </c>
      <c r="X302" s="7" t="str" cm="1">
        <f t="array" ref="X302:Y302">_xlfn.TEXTSPLIT($W302,"/")</f>
        <v>publishing</v>
      </c>
      <c r="Y302" s="7" t="str">
        <v>nonfiction</v>
      </c>
    </row>
    <row r="303" spans="1:25" ht="36" x14ac:dyDescent="0.3">
      <c r="A303" s="7">
        <v>301</v>
      </c>
      <c r="B303" s="7" t="s">
        <v>653</v>
      </c>
      <c r="C303" s="15" t="s">
        <v>654</v>
      </c>
      <c r="D303" s="5">
        <v>900</v>
      </c>
      <c r="E303" s="5">
        <v>12102</v>
      </c>
      <c r="G303" s="6">
        <f t="shared" si="33"/>
        <v>13.446666666666667</v>
      </c>
      <c r="H303" s="7" t="s">
        <v>19</v>
      </c>
      <c r="I303" s="10">
        <v>295</v>
      </c>
      <c r="J303" s="10">
        <f t="shared" si="34"/>
        <v>41.023728813559323</v>
      </c>
      <c r="K303" s="7" t="s">
        <v>20</v>
      </c>
      <c r="L303" s="7" t="s">
        <v>21</v>
      </c>
      <c r="M303" s="7">
        <v>1424930400</v>
      </c>
      <c r="N303" s="7">
        <v>1426395600</v>
      </c>
      <c r="O303" s="16">
        <f t="shared" si="35"/>
        <v>42061.25</v>
      </c>
      <c r="P303" s="23" t="str">
        <f t="shared" si="36"/>
        <v>Feb</v>
      </c>
      <c r="Q303" s="18">
        <f t="shared" si="37"/>
        <v>42061.25</v>
      </c>
      <c r="R303" s="16">
        <f t="shared" si="38"/>
        <v>42078.208333333328</v>
      </c>
      <c r="S303" s="23" t="str">
        <f t="shared" si="39"/>
        <v>Mar</v>
      </c>
      <c r="T303" s="18">
        <f t="shared" si="40"/>
        <v>42078.208333333328</v>
      </c>
      <c r="U303" s="7" t="b">
        <v>0</v>
      </c>
      <c r="V303" s="7" t="b">
        <v>0</v>
      </c>
      <c r="W303" s="7" t="s">
        <v>41</v>
      </c>
      <c r="X303" s="7" t="str" cm="1">
        <f t="array" ref="X303:Y303">_xlfn.TEXTSPLIT($W303,"/")</f>
        <v>film &amp; video</v>
      </c>
      <c r="Y303" s="7" t="str">
        <v>documentary</v>
      </c>
    </row>
    <row r="304" spans="1:25" ht="23" x14ac:dyDescent="0.3">
      <c r="A304" s="7">
        <v>302</v>
      </c>
      <c r="B304" s="7" t="s">
        <v>655</v>
      </c>
      <c r="C304" s="15" t="s">
        <v>656</v>
      </c>
      <c r="D304" s="5">
        <v>76100</v>
      </c>
      <c r="E304" s="5">
        <v>24234</v>
      </c>
      <c r="G304" s="6">
        <f t="shared" si="33"/>
        <v>0.31844940867279897</v>
      </c>
      <c r="H304" s="7" t="s">
        <v>13</v>
      </c>
      <c r="I304" s="10">
        <v>245</v>
      </c>
      <c r="J304" s="10">
        <f t="shared" si="34"/>
        <v>98.914285714285711</v>
      </c>
      <c r="K304" s="7" t="s">
        <v>20</v>
      </c>
      <c r="L304" s="7" t="s">
        <v>21</v>
      </c>
      <c r="M304" s="7">
        <v>1535864400</v>
      </c>
      <c r="N304" s="7">
        <v>1537074000</v>
      </c>
      <c r="O304" s="16">
        <f t="shared" si="35"/>
        <v>43345.208333333328</v>
      </c>
      <c r="P304" s="23" t="str">
        <f t="shared" si="36"/>
        <v>Sep</v>
      </c>
      <c r="Q304" s="18">
        <f t="shared" si="37"/>
        <v>43345.208333333328</v>
      </c>
      <c r="R304" s="16">
        <f t="shared" si="38"/>
        <v>43359.208333333328</v>
      </c>
      <c r="S304" s="23" t="str">
        <f t="shared" si="39"/>
        <v>Sep</v>
      </c>
      <c r="T304" s="18">
        <f t="shared" si="40"/>
        <v>43359.208333333328</v>
      </c>
      <c r="U304" s="7" t="b">
        <v>0</v>
      </c>
      <c r="V304" s="7" t="b">
        <v>0</v>
      </c>
      <c r="W304" s="7" t="s">
        <v>32</v>
      </c>
      <c r="X304" s="7" t="str" cm="1">
        <f t="array" ref="X304:Y304">_xlfn.TEXTSPLIT($W304,"/")</f>
        <v>theater</v>
      </c>
      <c r="Y304" s="7" t="str">
        <v>plays</v>
      </c>
    </row>
    <row r="305" spans="1:25" ht="23" x14ac:dyDescent="0.3">
      <c r="A305" s="7">
        <v>303</v>
      </c>
      <c r="B305" s="7" t="s">
        <v>657</v>
      </c>
      <c r="C305" s="15" t="s">
        <v>658</v>
      </c>
      <c r="D305" s="5">
        <v>3400</v>
      </c>
      <c r="E305" s="5">
        <v>2809</v>
      </c>
      <c r="G305" s="6">
        <f t="shared" si="33"/>
        <v>0.82617647058823529</v>
      </c>
      <c r="H305" s="7" t="s">
        <v>13</v>
      </c>
      <c r="I305" s="10">
        <v>32</v>
      </c>
      <c r="J305" s="10">
        <f t="shared" si="34"/>
        <v>87.78125</v>
      </c>
      <c r="K305" s="7" t="s">
        <v>20</v>
      </c>
      <c r="L305" s="7" t="s">
        <v>21</v>
      </c>
      <c r="M305" s="7">
        <v>1452146400</v>
      </c>
      <c r="N305" s="7">
        <v>1452578400</v>
      </c>
      <c r="O305" s="16">
        <f t="shared" si="35"/>
        <v>42376.25</v>
      </c>
      <c r="P305" s="23" t="str">
        <f t="shared" si="36"/>
        <v>Jan</v>
      </c>
      <c r="Q305" s="18">
        <f t="shared" si="37"/>
        <v>42376.25</v>
      </c>
      <c r="R305" s="16">
        <f t="shared" si="38"/>
        <v>42381.25</v>
      </c>
      <c r="S305" s="23" t="str">
        <f t="shared" si="39"/>
        <v>Jan</v>
      </c>
      <c r="T305" s="18">
        <f t="shared" si="40"/>
        <v>42381.25</v>
      </c>
      <c r="U305" s="7" t="b">
        <v>0</v>
      </c>
      <c r="V305" s="7" t="b">
        <v>0</v>
      </c>
      <c r="W305" s="7" t="s">
        <v>59</v>
      </c>
      <c r="X305" s="7" t="str" cm="1">
        <f t="array" ref="X305:Y305">_xlfn.TEXTSPLIT($W305,"/")</f>
        <v>music</v>
      </c>
      <c r="Y305" s="7" t="str">
        <v>indie rock</v>
      </c>
    </row>
    <row r="306" spans="1:25" ht="23" x14ac:dyDescent="0.3">
      <c r="A306" s="7">
        <v>304</v>
      </c>
      <c r="B306" s="7" t="s">
        <v>659</v>
      </c>
      <c r="C306" s="15" t="s">
        <v>660</v>
      </c>
      <c r="D306" s="5">
        <v>2100</v>
      </c>
      <c r="E306" s="5">
        <v>11469</v>
      </c>
      <c r="G306" s="6">
        <f t="shared" si="33"/>
        <v>5.4614285714285717</v>
      </c>
      <c r="H306" s="7" t="s">
        <v>19</v>
      </c>
      <c r="I306" s="10">
        <v>142</v>
      </c>
      <c r="J306" s="10">
        <f t="shared" si="34"/>
        <v>80.767605633802816</v>
      </c>
      <c r="K306" s="7" t="s">
        <v>20</v>
      </c>
      <c r="L306" s="7" t="s">
        <v>21</v>
      </c>
      <c r="M306" s="7">
        <v>1470546000</v>
      </c>
      <c r="N306" s="7">
        <v>1474088400</v>
      </c>
      <c r="O306" s="16">
        <f t="shared" si="35"/>
        <v>42589.208333333328</v>
      </c>
      <c r="P306" s="23" t="str">
        <f t="shared" si="36"/>
        <v>Aug</v>
      </c>
      <c r="Q306" s="18">
        <f t="shared" si="37"/>
        <v>42589.208333333328</v>
      </c>
      <c r="R306" s="16">
        <f t="shared" si="38"/>
        <v>42630.208333333328</v>
      </c>
      <c r="S306" s="23" t="str">
        <f t="shared" si="39"/>
        <v>Sep</v>
      </c>
      <c r="T306" s="18">
        <f t="shared" si="40"/>
        <v>42630.208333333328</v>
      </c>
      <c r="U306" s="7" t="b">
        <v>0</v>
      </c>
      <c r="V306" s="7" t="b">
        <v>0</v>
      </c>
      <c r="W306" s="7" t="s">
        <v>41</v>
      </c>
      <c r="X306" s="7" t="str" cm="1">
        <f t="array" ref="X306:Y306">_xlfn.TEXTSPLIT($W306,"/")</f>
        <v>film &amp; video</v>
      </c>
      <c r="Y306" s="7" t="str">
        <v>documentary</v>
      </c>
    </row>
    <row r="307" spans="1:25" ht="23" x14ac:dyDescent="0.3">
      <c r="A307" s="7">
        <v>305</v>
      </c>
      <c r="B307" s="7" t="s">
        <v>661</v>
      </c>
      <c r="C307" s="15" t="s">
        <v>662</v>
      </c>
      <c r="D307" s="5">
        <v>2800</v>
      </c>
      <c r="E307" s="5">
        <v>8014</v>
      </c>
      <c r="G307" s="6">
        <f t="shared" si="33"/>
        <v>2.8621428571428571</v>
      </c>
      <c r="H307" s="7" t="s">
        <v>19</v>
      </c>
      <c r="I307" s="10">
        <v>85</v>
      </c>
      <c r="J307" s="10">
        <f t="shared" si="34"/>
        <v>94.28235294117647</v>
      </c>
      <c r="K307" s="7" t="s">
        <v>20</v>
      </c>
      <c r="L307" s="7" t="s">
        <v>21</v>
      </c>
      <c r="M307" s="7">
        <v>1458363600</v>
      </c>
      <c r="N307" s="7">
        <v>1461906000</v>
      </c>
      <c r="O307" s="16">
        <f t="shared" si="35"/>
        <v>42448.208333333328</v>
      </c>
      <c r="P307" s="23" t="str">
        <f t="shared" si="36"/>
        <v>Mar</v>
      </c>
      <c r="Q307" s="18">
        <f t="shared" si="37"/>
        <v>42448.208333333328</v>
      </c>
      <c r="R307" s="16">
        <f t="shared" si="38"/>
        <v>42489.208333333328</v>
      </c>
      <c r="S307" s="23" t="str">
        <f t="shared" si="39"/>
        <v>Apr</v>
      </c>
      <c r="T307" s="18">
        <f t="shared" si="40"/>
        <v>42489.208333333328</v>
      </c>
      <c r="U307" s="7" t="b">
        <v>0</v>
      </c>
      <c r="V307" s="7" t="b">
        <v>0</v>
      </c>
      <c r="W307" s="7" t="s">
        <v>32</v>
      </c>
      <c r="X307" s="7" t="str" cm="1">
        <f t="array" ref="X307:Y307">_xlfn.TEXTSPLIT($W307,"/")</f>
        <v>theater</v>
      </c>
      <c r="Y307" s="7" t="str">
        <v>plays</v>
      </c>
    </row>
    <row r="308" spans="1:25" ht="36" x14ac:dyDescent="0.3">
      <c r="A308" s="7">
        <v>306</v>
      </c>
      <c r="B308" s="7" t="s">
        <v>663</v>
      </c>
      <c r="C308" s="15" t="s">
        <v>664</v>
      </c>
      <c r="D308" s="5">
        <v>6500</v>
      </c>
      <c r="E308" s="5">
        <v>514</v>
      </c>
      <c r="G308" s="6">
        <f t="shared" si="33"/>
        <v>7.9076923076923072E-2</v>
      </c>
      <c r="H308" s="7" t="s">
        <v>13</v>
      </c>
      <c r="I308" s="10">
        <v>7</v>
      </c>
      <c r="J308" s="10">
        <f t="shared" si="34"/>
        <v>73.428571428571431</v>
      </c>
      <c r="K308" s="7" t="s">
        <v>20</v>
      </c>
      <c r="L308" s="7" t="s">
        <v>21</v>
      </c>
      <c r="M308" s="7">
        <v>1500008400</v>
      </c>
      <c r="N308" s="7">
        <v>1500267600</v>
      </c>
      <c r="O308" s="16">
        <f t="shared" si="35"/>
        <v>42930.208333333328</v>
      </c>
      <c r="P308" s="23" t="str">
        <f t="shared" si="36"/>
        <v>Jul</v>
      </c>
      <c r="Q308" s="18">
        <f t="shared" si="37"/>
        <v>42930.208333333328</v>
      </c>
      <c r="R308" s="16">
        <f t="shared" si="38"/>
        <v>42933.208333333328</v>
      </c>
      <c r="S308" s="23" t="str">
        <f t="shared" si="39"/>
        <v>Jul</v>
      </c>
      <c r="T308" s="18">
        <f t="shared" si="40"/>
        <v>42933.208333333328</v>
      </c>
      <c r="U308" s="7" t="b">
        <v>0</v>
      </c>
      <c r="V308" s="7" t="b">
        <v>1</v>
      </c>
      <c r="W308" s="7" t="s">
        <v>32</v>
      </c>
      <c r="X308" s="7" t="str" cm="1">
        <f t="array" ref="X308:Y308">_xlfn.TEXTSPLIT($W308,"/")</f>
        <v>theater</v>
      </c>
      <c r="Y308" s="7" t="str">
        <v>plays</v>
      </c>
    </row>
    <row r="309" spans="1:25" ht="23" x14ac:dyDescent="0.3">
      <c r="A309" s="7">
        <v>307</v>
      </c>
      <c r="B309" s="7" t="s">
        <v>665</v>
      </c>
      <c r="C309" s="15" t="s">
        <v>666</v>
      </c>
      <c r="D309" s="5">
        <v>32900</v>
      </c>
      <c r="E309" s="5">
        <v>43473</v>
      </c>
      <c r="G309" s="6">
        <f t="shared" si="33"/>
        <v>1.3213677811550153</v>
      </c>
      <c r="H309" s="7" t="s">
        <v>19</v>
      </c>
      <c r="I309" s="10">
        <v>659</v>
      </c>
      <c r="J309" s="10">
        <f t="shared" si="34"/>
        <v>65.968133535660087</v>
      </c>
      <c r="K309" s="7" t="s">
        <v>35</v>
      </c>
      <c r="L309" s="7" t="s">
        <v>36</v>
      </c>
      <c r="M309" s="7">
        <v>1338958800</v>
      </c>
      <c r="N309" s="7">
        <v>1340686800</v>
      </c>
      <c r="O309" s="16">
        <f t="shared" si="35"/>
        <v>41066.208333333336</v>
      </c>
      <c r="P309" s="23" t="str">
        <f t="shared" si="36"/>
        <v>Jun</v>
      </c>
      <c r="Q309" s="18">
        <f t="shared" si="37"/>
        <v>41066.208333333336</v>
      </c>
      <c r="R309" s="16">
        <f t="shared" si="38"/>
        <v>41086.208333333336</v>
      </c>
      <c r="S309" s="23" t="str">
        <f t="shared" si="39"/>
        <v>Jun</v>
      </c>
      <c r="T309" s="18">
        <f t="shared" si="40"/>
        <v>41086.208333333336</v>
      </c>
      <c r="U309" s="7" t="b">
        <v>0</v>
      </c>
      <c r="V309" s="7" t="b">
        <v>1</v>
      </c>
      <c r="W309" s="7" t="s">
        <v>118</v>
      </c>
      <c r="X309" s="7" t="str" cm="1">
        <f t="array" ref="X309:Y309">_xlfn.TEXTSPLIT($W309,"/")</f>
        <v>publishing</v>
      </c>
      <c r="Y309" s="7" t="str">
        <v>fiction</v>
      </c>
    </row>
    <row r="310" spans="1:25" ht="23" x14ac:dyDescent="0.3">
      <c r="A310" s="7">
        <v>308</v>
      </c>
      <c r="B310" s="7" t="s">
        <v>667</v>
      </c>
      <c r="C310" s="15" t="s">
        <v>668</v>
      </c>
      <c r="D310" s="5">
        <v>118200</v>
      </c>
      <c r="E310" s="5">
        <v>87560</v>
      </c>
      <c r="G310" s="6">
        <f t="shared" si="33"/>
        <v>0.74077834179357027</v>
      </c>
      <c r="H310" s="7" t="s">
        <v>13</v>
      </c>
      <c r="I310" s="10">
        <v>803</v>
      </c>
      <c r="J310" s="10">
        <f t="shared" si="34"/>
        <v>109.04109589041096</v>
      </c>
      <c r="K310" s="7" t="s">
        <v>20</v>
      </c>
      <c r="L310" s="7" t="s">
        <v>21</v>
      </c>
      <c r="M310" s="7">
        <v>1303102800</v>
      </c>
      <c r="N310" s="7">
        <v>1303189200</v>
      </c>
      <c r="O310" s="16">
        <f t="shared" si="35"/>
        <v>40651.208333333336</v>
      </c>
      <c r="P310" s="23" t="str">
        <f t="shared" si="36"/>
        <v>Apr</v>
      </c>
      <c r="Q310" s="18">
        <f t="shared" si="37"/>
        <v>40651.208333333336</v>
      </c>
      <c r="R310" s="16">
        <f t="shared" si="38"/>
        <v>40652.208333333336</v>
      </c>
      <c r="S310" s="23" t="str">
        <f t="shared" si="39"/>
        <v>Apr</v>
      </c>
      <c r="T310" s="18">
        <f t="shared" si="40"/>
        <v>40652.208333333336</v>
      </c>
      <c r="U310" s="7" t="b">
        <v>0</v>
      </c>
      <c r="V310" s="7" t="b">
        <v>0</v>
      </c>
      <c r="W310" s="7" t="s">
        <v>32</v>
      </c>
      <c r="X310" s="7" t="str" cm="1">
        <f t="array" ref="X310:Y310">_xlfn.TEXTSPLIT($W310,"/")</f>
        <v>theater</v>
      </c>
      <c r="Y310" s="7" t="str">
        <v>plays</v>
      </c>
    </row>
    <row r="311" spans="1:25" ht="23" x14ac:dyDescent="0.3">
      <c r="A311" s="7">
        <v>309</v>
      </c>
      <c r="B311" s="7" t="s">
        <v>669</v>
      </c>
      <c r="C311" s="15" t="s">
        <v>670</v>
      </c>
      <c r="D311" s="5">
        <v>4100</v>
      </c>
      <c r="E311" s="5">
        <v>3087</v>
      </c>
      <c r="G311" s="6">
        <f t="shared" si="33"/>
        <v>0.75292682926829269</v>
      </c>
      <c r="H311" s="7" t="s">
        <v>73</v>
      </c>
      <c r="I311" s="10">
        <v>75</v>
      </c>
      <c r="J311" s="10">
        <f t="shared" si="34"/>
        <v>41.16</v>
      </c>
      <c r="K311" s="7" t="s">
        <v>20</v>
      </c>
      <c r="L311" s="7" t="s">
        <v>21</v>
      </c>
      <c r="M311" s="7">
        <v>1316581200</v>
      </c>
      <c r="N311" s="7">
        <v>1318309200</v>
      </c>
      <c r="O311" s="16">
        <f t="shared" si="35"/>
        <v>40807.208333333336</v>
      </c>
      <c r="P311" s="23" t="str">
        <f t="shared" si="36"/>
        <v>Sep</v>
      </c>
      <c r="Q311" s="18">
        <f t="shared" si="37"/>
        <v>40807.208333333336</v>
      </c>
      <c r="R311" s="16">
        <f t="shared" si="38"/>
        <v>40827.208333333336</v>
      </c>
      <c r="S311" s="23" t="str">
        <f t="shared" si="39"/>
        <v>Oct</v>
      </c>
      <c r="T311" s="18">
        <f t="shared" si="40"/>
        <v>40827.208333333336</v>
      </c>
      <c r="U311" s="7" t="b">
        <v>0</v>
      </c>
      <c r="V311" s="7" t="b">
        <v>1</v>
      </c>
      <c r="W311" s="7" t="s">
        <v>59</v>
      </c>
      <c r="X311" s="7" t="str" cm="1">
        <f t="array" ref="X311:Y311">_xlfn.TEXTSPLIT($W311,"/")</f>
        <v>music</v>
      </c>
      <c r="Y311" s="7" t="str">
        <v>indie rock</v>
      </c>
    </row>
    <row r="312" spans="1:25" ht="23" x14ac:dyDescent="0.3">
      <c r="A312" s="7">
        <v>310</v>
      </c>
      <c r="B312" s="7" t="s">
        <v>671</v>
      </c>
      <c r="C312" s="15" t="s">
        <v>672</v>
      </c>
      <c r="D312" s="5">
        <v>7800</v>
      </c>
      <c r="E312" s="5">
        <v>1586</v>
      </c>
      <c r="G312" s="6">
        <f t="shared" si="33"/>
        <v>0.20333333333333334</v>
      </c>
      <c r="H312" s="7" t="s">
        <v>13</v>
      </c>
      <c r="I312" s="10">
        <v>16</v>
      </c>
      <c r="J312" s="10">
        <f t="shared" si="34"/>
        <v>99.125</v>
      </c>
      <c r="K312" s="7" t="s">
        <v>20</v>
      </c>
      <c r="L312" s="7" t="s">
        <v>21</v>
      </c>
      <c r="M312" s="7">
        <v>1270789200</v>
      </c>
      <c r="N312" s="7">
        <v>1272171600</v>
      </c>
      <c r="O312" s="16">
        <f t="shared" si="35"/>
        <v>40277.208333333336</v>
      </c>
      <c r="P312" s="23" t="str">
        <f t="shared" si="36"/>
        <v>Apr</v>
      </c>
      <c r="Q312" s="18">
        <f t="shared" si="37"/>
        <v>40277.208333333336</v>
      </c>
      <c r="R312" s="16">
        <f t="shared" si="38"/>
        <v>40293.208333333336</v>
      </c>
      <c r="S312" s="23" t="str">
        <f t="shared" si="39"/>
        <v>Apr</v>
      </c>
      <c r="T312" s="18">
        <f t="shared" si="40"/>
        <v>40293.208333333336</v>
      </c>
      <c r="U312" s="7" t="b">
        <v>0</v>
      </c>
      <c r="V312" s="7" t="b">
        <v>0</v>
      </c>
      <c r="W312" s="7" t="s">
        <v>88</v>
      </c>
      <c r="X312" s="7" t="str" cm="1">
        <f t="array" ref="X312:Y312">_xlfn.TEXTSPLIT($W312,"/")</f>
        <v>games</v>
      </c>
      <c r="Y312" s="7" t="str">
        <v>video games</v>
      </c>
    </row>
    <row r="313" spans="1:25" ht="23" x14ac:dyDescent="0.3">
      <c r="A313" s="7">
        <v>311</v>
      </c>
      <c r="B313" s="7" t="s">
        <v>673</v>
      </c>
      <c r="C313" s="15" t="s">
        <v>674</v>
      </c>
      <c r="D313" s="5">
        <v>6300</v>
      </c>
      <c r="E313" s="5">
        <v>12812</v>
      </c>
      <c r="G313" s="6">
        <f t="shared" si="33"/>
        <v>2.0336507936507937</v>
      </c>
      <c r="H313" s="7" t="s">
        <v>19</v>
      </c>
      <c r="I313" s="10">
        <v>121</v>
      </c>
      <c r="J313" s="10">
        <f t="shared" si="34"/>
        <v>105.88429752066116</v>
      </c>
      <c r="K313" s="7" t="s">
        <v>20</v>
      </c>
      <c r="L313" s="7" t="s">
        <v>21</v>
      </c>
      <c r="M313" s="7">
        <v>1297836000</v>
      </c>
      <c r="N313" s="7">
        <v>1298872800</v>
      </c>
      <c r="O313" s="16">
        <f t="shared" si="35"/>
        <v>40590.25</v>
      </c>
      <c r="P313" s="23" t="str">
        <f t="shared" si="36"/>
        <v>Feb</v>
      </c>
      <c r="Q313" s="18">
        <f t="shared" si="37"/>
        <v>40590.25</v>
      </c>
      <c r="R313" s="16">
        <f t="shared" si="38"/>
        <v>40602.25</v>
      </c>
      <c r="S313" s="23" t="str">
        <f t="shared" si="39"/>
        <v>Feb</v>
      </c>
      <c r="T313" s="18">
        <f t="shared" si="40"/>
        <v>40602.25</v>
      </c>
      <c r="U313" s="7" t="b">
        <v>0</v>
      </c>
      <c r="V313" s="7" t="b">
        <v>0</v>
      </c>
      <c r="W313" s="7" t="s">
        <v>32</v>
      </c>
      <c r="X313" s="7" t="str" cm="1">
        <f t="array" ref="X313:Y313">_xlfn.TEXTSPLIT($W313,"/")</f>
        <v>theater</v>
      </c>
      <c r="Y313" s="7" t="str">
        <v>plays</v>
      </c>
    </row>
    <row r="314" spans="1:25" ht="23" x14ac:dyDescent="0.3">
      <c r="A314" s="7">
        <v>312</v>
      </c>
      <c r="B314" s="7" t="s">
        <v>675</v>
      </c>
      <c r="C314" s="15" t="s">
        <v>676</v>
      </c>
      <c r="D314" s="5">
        <v>59100</v>
      </c>
      <c r="E314" s="5">
        <v>183345</v>
      </c>
      <c r="G314" s="6">
        <f t="shared" si="33"/>
        <v>3.1022842639593908</v>
      </c>
      <c r="H314" s="7" t="s">
        <v>19</v>
      </c>
      <c r="I314" s="10">
        <v>3742</v>
      </c>
      <c r="J314" s="10">
        <f t="shared" si="34"/>
        <v>48.996525921966864</v>
      </c>
      <c r="K314" s="7" t="s">
        <v>20</v>
      </c>
      <c r="L314" s="7" t="s">
        <v>21</v>
      </c>
      <c r="M314" s="7">
        <v>1382677200</v>
      </c>
      <c r="N314" s="7">
        <v>1383282000</v>
      </c>
      <c r="O314" s="16">
        <f t="shared" si="35"/>
        <v>41572.208333333336</v>
      </c>
      <c r="P314" s="23" t="str">
        <f t="shared" si="36"/>
        <v>Oct</v>
      </c>
      <c r="Q314" s="18">
        <f t="shared" si="37"/>
        <v>41572.208333333336</v>
      </c>
      <c r="R314" s="16">
        <f t="shared" si="38"/>
        <v>41579.208333333336</v>
      </c>
      <c r="S314" s="23" t="str">
        <f t="shared" si="39"/>
        <v>Nov</v>
      </c>
      <c r="T314" s="18">
        <f t="shared" si="40"/>
        <v>41579.208333333336</v>
      </c>
      <c r="U314" s="7" t="b">
        <v>0</v>
      </c>
      <c r="V314" s="7" t="b">
        <v>0</v>
      </c>
      <c r="W314" s="7" t="s">
        <v>32</v>
      </c>
      <c r="X314" s="7" t="str" cm="1">
        <f t="array" ref="X314:Y314">_xlfn.TEXTSPLIT($W314,"/")</f>
        <v>theater</v>
      </c>
      <c r="Y314" s="7" t="str">
        <v>plays</v>
      </c>
    </row>
    <row r="315" spans="1:25" ht="23" x14ac:dyDescent="0.3">
      <c r="A315" s="7">
        <v>313</v>
      </c>
      <c r="B315" s="7" t="s">
        <v>677</v>
      </c>
      <c r="C315" s="15" t="s">
        <v>678</v>
      </c>
      <c r="D315" s="5">
        <v>2200</v>
      </c>
      <c r="E315" s="5">
        <v>8697</v>
      </c>
      <c r="G315" s="6">
        <f t="shared" si="33"/>
        <v>3.9531818181818181</v>
      </c>
      <c r="H315" s="7" t="s">
        <v>19</v>
      </c>
      <c r="I315" s="10">
        <v>223</v>
      </c>
      <c r="J315" s="10">
        <f t="shared" si="34"/>
        <v>39</v>
      </c>
      <c r="K315" s="7" t="s">
        <v>20</v>
      </c>
      <c r="L315" s="7" t="s">
        <v>21</v>
      </c>
      <c r="M315" s="7">
        <v>1330322400</v>
      </c>
      <c r="N315" s="7">
        <v>1330495200</v>
      </c>
      <c r="O315" s="16">
        <f t="shared" si="35"/>
        <v>40966.25</v>
      </c>
      <c r="P315" s="23" t="str">
        <f t="shared" si="36"/>
        <v>Feb</v>
      </c>
      <c r="Q315" s="18">
        <f t="shared" si="37"/>
        <v>40966.25</v>
      </c>
      <c r="R315" s="16">
        <f t="shared" si="38"/>
        <v>40968.25</v>
      </c>
      <c r="S315" s="23" t="str">
        <f t="shared" si="39"/>
        <v>Feb</v>
      </c>
      <c r="T315" s="18">
        <f t="shared" si="40"/>
        <v>40968.25</v>
      </c>
      <c r="U315" s="7" t="b">
        <v>0</v>
      </c>
      <c r="V315" s="7" t="b">
        <v>0</v>
      </c>
      <c r="W315" s="7" t="s">
        <v>22</v>
      </c>
      <c r="X315" s="7" t="str" cm="1">
        <f t="array" ref="X315:Y315">_xlfn.TEXTSPLIT($W315,"/")</f>
        <v>music</v>
      </c>
      <c r="Y315" s="7" t="str">
        <v>rock</v>
      </c>
    </row>
    <row r="316" spans="1:25" ht="23" x14ac:dyDescent="0.3">
      <c r="A316" s="7">
        <v>314</v>
      </c>
      <c r="B316" s="7" t="s">
        <v>679</v>
      </c>
      <c r="C316" s="15" t="s">
        <v>680</v>
      </c>
      <c r="D316" s="5">
        <v>1400</v>
      </c>
      <c r="E316" s="5">
        <v>4126</v>
      </c>
      <c r="G316" s="6">
        <f t="shared" si="33"/>
        <v>2.9471428571428571</v>
      </c>
      <c r="H316" s="7" t="s">
        <v>19</v>
      </c>
      <c r="I316" s="10">
        <v>133</v>
      </c>
      <c r="J316" s="10">
        <f t="shared" si="34"/>
        <v>31.022556390977442</v>
      </c>
      <c r="K316" s="7" t="s">
        <v>20</v>
      </c>
      <c r="L316" s="7" t="s">
        <v>21</v>
      </c>
      <c r="M316" s="7">
        <v>1552366800</v>
      </c>
      <c r="N316" s="7">
        <v>1552798800</v>
      </c>
      <c r="O316" s="16">
        <f t="shared" si="35"/>
        <v>43536.208333333328</v>
      </c>
      <c r="P316" s="23" t="str">
        <f t="shared" si="36"/>
        <v>Mar</v>
      </c>
      <c r="Q316" s="18">
        <f t="shared" si="37"/>
        <v>43536.208333333328</v>
      </c>
      <c r="R316" s="16">
        <f t="shared" si="38"/>
        <v>43541.208333333328</v>
      </c>
      <c r="S316" s="23" t="str">
        <f t="shared" si="39"/>
        <v>Mar</v>
      </c>
      <c r="T316" s="18">
        <f t="shared" si="40"/>
        <v>43541.208333333328</v>
      </c>
      <c r="U316" s="7" t="b">
        <v>0</v>
      </c>
      <c r="V316" s="7" t="b">
        <v>1</v>
      </c>
      <c r="W316" s="7" t="s">
        <v>41</v>
      </c>
      <c r="X316" s="7" t="str" cm="1">
        <f t="array" ref="X316:Y316">_xlfn.TEXTSPLIT($W316,"/")</f>
        <v>film &amp; video</v>
      </c>
      <c r="Y316" s="7" t="str">
        <v>documentary</v>
      </c>
    </row>
    <row r="317" spans="1:25" ht="36" x14ac:dyDescent="0.3">
      <c r="A317" s="7">
        <v>315</v>
      </c>
      <c r="B317" s="7" t="s">
        <v>681</v>
      </c>
      <c r="C317" s="15" t="s">
        <v>682</v>
      </c>
      <c r="D317" s="5">
        <v>9500</v>
      </c>
      <c r="E317" s="5">
        <v>3220</v>
      </c>
      <c r="G317" s="6">
        <f t="shared" si="33"/>
        <v>0.33894736842105261</v>
      </c>
      <c r="H317" s="7" t="s">
        <v>13</v>
      </c>
      <c r="I317" s="10">
        <v>31</v>
      </c>
      <c r="J317" s="10">
        <f t="shared" si="34"/>
        <v>103.87096774193549</v>
      </c>
      <c r="K317" s="7" t="s">
        <v>20</v>
      </c>
      <c r="L317" s="7" t="s">
        <v>21</v>
      </c>
      <c r="M317" s="7">
        <v>1400907600</v>
      </c>
      <c r="N317" s="7">
        <v>1403413200</v>
      </c>
      <c r="O317" s="16">
        <f t="shared" si="35"/>
        <v>41783.208333333336</v>
      </c>
      <c r="P317" s="23" t="str">
        <f t="shared" si="36"/>
        <v>May</v>
      </c>
      <c r="Q317" s="18">
        <f t="shared" si="37"/>
        <v>41783.208333333336</v>
      </c>
      <c r="R317" s="16">
        <f t="shared" si="38"/>
        <v>41812.208333333336</v>
      </c>
      <c r="S317" s="23" t="str">
        <f t="shared" si="39"/>
        <v>Jun</v>
      </c>
      <c r="T317" s="18">
        <f t="shared" si="40"/>
        <v>41812.208333333336</v>
      </c>
      <c r="U317" s="7" t="b">
        <v>0</v>
      </c>
      <c r="V317" s="7" t="b">
        <v>0</v>
      </c>
      <c r="W317" s="7" t="s">
        <v>32</v>
      </c>
      <c r="X317" s="7" t="str" cm="1">
        <f t="array" ref="X317:Y317">_xlfn.TEXTSPLIT($W317,"/")</f>
        <v>theater</v>
      </c>
      <c r="Y317" s="7" t="str">
        <v>plays</v>
      </c>
    </row>
    <row r="318" spans="1:25" ht="23" x14ac:dyDescent="0.3">
      <c r="A318" s="7">
        <v>316</v>
      </c>
      <c r="B318" s="7" t="s">
        <v>683</v>
      </c>
      <c r="C318" s="15" t="s">
        <v>684</v>
      </c>
      <c r="D318" s="5">
        <v>9600</v>
      </c>
      <c r="E318" s="5">
        <v>6401</v>
      </c>
      <c r="G318" s="6">
        <f t="shared" si="33"/>
        <v>0.66677083333333331</v>
      </c>
      <c r="H318" s="7" t="s">
        <v>13</v>
      </c>
      <c r="I318" s="10">
        <v>108</v>
      </c>
      <c r="J318" s="10">
        <f t="shared" si="34"/>
        <v>59.268518518518519</v>
      </c>
      <c r="K318" s="7" t="s">
        <v>106</v>
      </c>
      <c r="L318" s="7" t="s">
        <v>107</v>
      </c>
      <c r="M318" s="7">
        <v>1574143200</v>
      </c>
      <c r="N318" s="7">
        <v>1574229600</v>
      </c>
      <c r="O318" s="16">
        <f t="shared" si="35"/>
        <v>43788.25</v>
      </c>
      <c r="P318" s="23" t="str">
        <f t="shared" si="36"/>
        <v>Nov</v>
      </c>
      <c r="Q318" s="18">
        <f t="shared" si="37"/>
        <v>43788.25</v>
      </c>
      <c r="R318" s="16">
        <f t="shared" si="38"/>
        <v>43789.25</v>
      </c>
      <c r="S318" s="23" t="str">
        <f t="shared" si="39"/>
        <v>Nov</v>
      </c>
      <c r="T318" s="18">
        <f t="shared" si="40"/>
        <v>43789.25</v>
      </c>
      <c r="U318" s="7" t="b">
        <v>0</v>
      </c>
      <c r="V318" s="7" t="b">
        <v>1</v>
      </c>
      <c r="W318" s="7" t="s">
        <v>16</v>
      </c>
      <c r="X318" s="7" t="str" cm="1">
        <f t="array" ref="X318:Y318">_xlfn.TEXTSPLIT($W318,"/")</f>
        <v>food</v>
      </c>
      <c r="Y318" s="7" t="str">
        <v>food trucks</v>
      </c>
    </row>
    <row r="319" spans="1:25" ht="23" x14ac:dyDescent="0.3">
      <c r="A319" s="7">
        <v>317</v>
      </c>
      <c r="B319" s="7" t="s">
        <v>685</v>
      </c>
      <c r="C319" s="15" t="s">
        <v>686</v>
      </c>
      <c r="D319" s="5">
        <v>6600</v>
      </c>
      <c r="E319" s="5">
        <v>1269</v>
      </c>
      <c r="G319" s="6">
        <f t="shared" si="33"/>
        <v>0.19227272727272726</v>
      </c>
      <c r="H319" s="7" t="s">
        <v>13</v>
      </c>
      <c r="I319" s="10">
        <v>30</v>
      </c>
      <c r="J319" s="10">
        <f t="shared" si="34"/>
        <v>42.3</v>
      </c>
      <c r="K319" s="7" t="s">
        <v>20</v>
      </c>
      <c r="L319" s="7" t="s">
        <v>21</v>
      </c>
      <c r="M319" s="7">
        <v>1494738000</v>
      </c>
      <c r="N319" s="7">
        <v>1495861200</v>
      </c>
      <c r="O319" s="16">
        <f t="shared" si="35"/>
        <v>42869.208333333328</v>
      </c>
      <c r="P319" s="23" t="str">
        <f t="shared" si="36"/>
        <v>May</v>
      </c>
      <c r="Q319" s="18">
        <f t="shared" si="37"/>
        <v>42869.208333333328</v>
      </c>
      <c r="R319" s="16">
        <f t="shared" si="38"/>
        <v>42882.208333333328</v>
      </c>
      <c r="S319" s="23" t="str">
        <f t="shared" si="39"/>
        <v>May</v>
      </c>
      <c r="T319" s="18">
        <f t="shared" si="40"/>
        <v>42882.208333333328</v>
      </c>
      <c r="U319" s="7" t="b">
        <v>0</v>
      </c>
      <c r="V319" s="7" t="b">
        <v>0</v>
      </c>
      <c r="W319" s="7" t="s">
        <v>32</v>
      </c>
      <c r="X319" s="7" t="str" cm="1">
        <f t="array" ref="X319:Y319">_xlfn.TEXTSPLIT($W319,"/")</f>
        <v>theater</v>
      </c>
      <c r="Y319" s="7" t="str">
        <v>plays</v>
      </c>
    </row>
    <row r="320" spans="1:25" ht="36" x14ac:dyDescent="0.3">
      <c r="A320" s="7">
        <v>318</v>
      </c>
      <c r="B320" s="7" t="s">
        <v>687</v>
      </c>
      <c r="C320" s="15" t="s">
        <v>688</v>
      </c>
      <c r="D320" s="5">
        <v>5700</v>
      </c>
      <c r="E320" s="5">
        <v>903</v>
      </c>
      <c r="G320" s="6">
        <f t="shared" si="33"/>
        <v>0.15842105263157893</v>
      </c>
      <c r="H320" s="7" t="s">
        <v>13</v>
      </c>
      <c r="I320" s="10">
        <v>17</v>
      </c>
      <c r="J320" s="10">
        <f t="shared" si="34"/>
        <v>53.117647058823529</v>
      </c>
      <c r="K320" s="7" t="s">
        <v>20</v>
      </c>
      <c r="L320" s="7" t="s">
        <v>21</v>
      </c>
      <c r="M320" s="7">
        <v>1392357600</v>
      </c>
      <c r="N320" s="7">
        <v>1392530400</v>
      </c>
      <c r="O320" s="16">
        <f t="shared" si="35"/>
        <v>41684.25</v>
      </c>
      <c r="P320" s="23" t="str">
        <f t="shared" si="36"/>
        <v>Feb</v>
      </c>
      <c r="Q320" s="18">
        <f t="shared" si="37"/>
        <v>41684.25</v>
      </c>
      <c r="R320" s="16">
        <f t="shared" si="38"/>
        <v>41686.25</v>
      </c>
      <c r="S320" s="23" t="str">
        <f t="shared" si="39"/>
        <v>Feb</v>
      </c>
      <c r="T320" s="18">
        <f t="shared" si="40"/>
        <v>41686.25</v>
      </c>
      <c r="U320" s="7" t="b">
        <v>0</v>
      </c>
      <c r="V320" s="7" t="b">
        <v>0</v>
      </c>
      <c r="W320" s="7" t="s">
        <v>22</v>
      </c>
      <c r="X320" s="7" t="str" cm="1">
        <f t="array" ref="X320:Y320">_xlfn.TEXTSPLIT($W320,"/")</f>
        <v>music</v>
      </c>
      <c r="Y320" s="7" t="str">
        <v>rock</v>
      </c>
    </row>
    <row r="321" spans="1:25" ht="23" x14ac:dyDescent="0.3">
      <c r="A321" s="7">
        <v>319</v>
      </c>
      <c r="B321" s="7" t="s">
        <v>689</v>
      </c>
      <c r="C321" s="15" t="s">
        <v>690</v>
      </c>
      <c r="D321" s="5">
        <v>8400</v>
      </c>
      <c r="E321" s="5">
        <v>3251</v>
      </c>
      <c r="G321" s="6">
        <f t="shared" si="33"/>
        <v>0.38702380952380955</v>
      </c>
      <c r="H321" s="7" t="s">
        <v>73</v>
      </c>
      <c r="I321" s="10">
        <v>64</v>
      </c>
      <c r="J321" s="10">
        <f t="shared" si="34"/>
        <v>50.796875</v>
      </c>
      <c r="K321" s="7" t="s">
        <v>20</v>
      </c>
      <c r="L321" s="7" t="s">
        <v>21</v>
      </c>
      <c r="M321" s="7">
        <v>1281589200</v>
      </c>
      <c r="N321" s="7">
        <v>1283662800</v>
      </c>
      <c r="O321" s="16">
        <f t="shared" si="35"/>
        <v>40402.208333333336</v>
      </c>
      <c r="P321" s="23" t="str">
        <f t="shared" si="36"/>
        <v>Aug</v>
      </c>
      <c r="Q321" s="18">
        <f t="shared" si="37"/>
        <v>40402.208333333336</v>
      </c>
      <c r="R321" s="16">
        <f t="shared" si="38"/>
        <v>40426.208333333336</v>
      </c>
      <c r="S321" s="23" t="str">
        <f t="shared" si="39"/>
        <v>Sep</v>
      </c>
      <c r="T321" s="18">
        <f t="shared" si="40"/>
        <v>40426.208333333336</v>
      </c>
      <c r="U321" s="7" t="b">
        <v>0</v>
      </c>
      <c r="V321" s="7" t="b">
        <v>0</v>
      </c>
      <c r="W321" s="7" t="s">
        <v>27</v>
      </c>
      <c r="X321" s="7" t="str" cm="1">
        <f t="array" ref="X321:Y321">_xlfn.TEXTSPLIT($W321,"/")</f>
        <v>technology</v>
      </c>
      <c r="Y321" s="7" t="str">
        <v>web</v>
      </c>
    </row>
    <row r="322" spans="1:25" ht="23" x14ac:dyDescent="0.3">
      <c r="A322" s="7">
        <v>320</v>
      </c>
      <c r="B322" s="7" t="s">
        <v>691</v>
      </c>
      <c r="C322" s="15" t="s">
        <v>692</v>
      </c>
      <c r="D322" s="5">
        <v>84400</v>
      </c>
      <c r="E322" s="5">
        <v>8092</v>
      </c>
      <c r="G322" s="6">
        <f t="shared" si="33"/>
        <v>9.5876777251184833E-2</v>
      </c>
      <c r="H322" s="7" t="s">
        <v>13</v>
      </c>
      <c r="I322" s="10">
        <v>80</v>
      </c>
      <c r="J322" s="10">
        <f t="shared" si="34"/>
        <v>101.15</v>
      </c>
      <c r="K322" s="7" t="s">
        <v>20</v>
      </c>
      <c r="L322" s="7" t="s">
        <v>21</v>
      </c>
      <c r="M322" s="7">
        <v>1305003600</v>
      </c>
      <c r="N322" s="7">
        <v>1305781200</v>
      </c>
      <c r="O322" s="16">
        <f t="shared" si="35"/>
        <v>40673.208333333336</v>
      </c>
      <c r="P322" s="23" t="str">
        <f t="shared" si="36"/>
        <v>May</v>
      </c>
      <c r="Q322" s="18">
        <f t="shared" si="37"/>
        <v>40673.208333333336</v>
      </c>
      <c r="R322" s="16">
        <f t="shared" si="38"/>
        <v>40682.208333333336</v>
      </c>
      <c r="S322" s="23" t="str">
        <f t="shared" si="39"/>
        <v>May</v>
      </c>
      <c r="T322" s="18">
        <f t="shared" si="40"/>
        <v>40682.208333333336</v>
      </c>
      <c r="U322" s="7" t="b">
        <v>0</v>
      </c>
      <c r="V322" s="7" t="b">
        <v>0</v>
      </c>
      <c r="W322" s="7" t="s">
        <v>118</v>
      </c>
      <c r="X322" s="7" t="str" cm="1">
        <f t="array" ref="X322:Y322">_xlfn.TEXTSPLIT($W322,"/")</f>
        <v>publishing</v>
      </c>
      <c r="Y322" s="7" t="str">
        <v>fiction</v>
      </c>
    </row>
    <row r="323" spans="1:25" ht="36" x14ac:dyDescent="0.3">
      <c r="A323" s="7">
        <v>321</v>
      </c>
      <c r="B323" s="7" t="s">
        <v>693</v>
      </c>
      <c r="C323" s="15" t="s">
        <v>694</v>
      </c>
      <c r="D323" s="5">
        <v>170400</v>
      </c>
      <c r="E323" s="5">
        <v>160422</v>
      </c>
      <c r="G323" s="6">
        <f t="shared" ref="G323:G386" si="41">E323/D323</f>
        <v>0.94144366197183094</v>
      </c>
      <c r="H323" s="7" t="s">
        <v>13</v>
      </c>
      <c r="I323" s="10">
        <v>2468</v>
      </c>
      <c r="J323" s="10">
        <f t="shared" ref="J323:J386" si="42">IF(I323=0,0,E323/I323)</f>
        <v>65.000810372771468</v>
      </c>
      <c r="K323" s="7" t="s">
        <v>20</v>
      </c>
      <c r="L323" s="7" t="s">
        <v>21</v>
      </c>
      <c r="M323" s="7">
        <v>1301634000</v>
      </c>
      <c r="N323" s="7">
        <v>1302325200</v>
      </c>
      <c r="O323" s="16">
        <f t="shared" ref="O323:O386" si="43">((((M323/60)/60)/24)+DATE(1970,1,1))</f>
        <v>40634.208333333336</v>
      </c>
      <c r="P323" s="23" t="str">
        <f t="shared" ref="P323:P386" si="44">VLOOKUP(MONTH(O323),$AB$2:$AC$13,2,FALSE)</f>
        <v>Apr</v>
      </c>
      <c r="Q323" s="18">
        <f t="shared" ref="Q323:Q386" si="45">O323</f>
        <v>40634.208333333336</v>
      </c>
      <c r="R323" s="16">
        <f t="shared" ref="R323:R386" si="46">((((N323/60)/60)/24)+DATE(1970,1,1))</f>
        <v>40642.208333333336</v>
      </c>
      <c r="S323" s="23" t="str">
        <f t="shared" ref="S323:S386" si="47">VLOOKUP(MONTH(R323),$AB$2:$AC$13,2,FALSE)</f>
        <v>Apr</v>
      </c>
      <c r="T323" s="18">
        <f t="shared" ref="T323:T386" si="48">R323</f>
        <v>40642.208333333336</v>
      </c>
      <c r="U323" s="7" t="b">
        <v>0</v>
      </c>
      <c r="V323" s="7" t="b">
        <v>0</v>
      </c>
      <c r="W323" s="7" t="s">
        <v>99</v>
      </c>
      <c r="X323" s="7" t="str" cm="1">
        <f t="array" ref="X323:Y323">_xlfn.TEXTSPLIT($W323,"/")</f>
        <v>film &amp; video</v>
      </c>
      <c r="Y323" s="7" t="str">
        <v>shorts</v>
      </c>
    </row>
    <row r="324" spans="1:25" ht="36" x14ac:dyDescent="0.3">
      <c r="A324" s="7">
        <v>322</v>
      </c>
      <c r="B324" s="7" t="s">
        <v>695</v>
      </c>
      <c r="C324" s="15" t="s">
        <v>696</v>
      </c>
      <c r="D324" s="5">
        <v>117900</v>
      </c>
      <c r="E324" s="5">
        <v>196377</v>
      </c>
      <c r="G324" s="6">
        <f t="shared" si="41"/>
        <v>1.6656234096692113</v>
      </c>
      <c r="H324" s="7" t="s">
        <v>19</v>
      </c>
      <c r="I324" s="10">
        <v>5168</v>
      </c>
      <c r="J324" s="10">
        <f t="shared" si="42"/>
        <v>37.998645510835914</v>
      </c>
      <c r="K324" s="7" t="s">
        <v>20</v>
      </c>
      <c r="L324" s="7" t="s">
        <v>21</v>
      </c>
      <c r="M324" s="7">
        <v>1290664800</v>
      </c>
      <c r="N324" s="7">
        <v>1291788000</v>
      </c>
      <c r="O324" s="16">
        <f t="shared" si="43"/>
        <v>40507.25</v>
      </c>
      <c r="P324" s="23" t="str">
        <f t="shared" si="44"/>
        <v>Nov</v>
      </c>
      <c r="Q324" s="18">
        <f t="shared" si="45"/>
        <v>40507.25</v>
      </c>
      <c r="R324" s="16">
        <f t="shared" si="46"/>
        <v>40520.25</v>
      </c>
      <c r="S324" s="23" t="str">
        <f t="shared" si="47"/>
        <v>Dec</v>
      </c>
      <c r="T324" s="18">
        <f t="shared" si="48"/>
        <v>40520.25</v>
      </c>
      <c r="U324" s="7" t="b">
        <v>0</v>
      </c>
      <c r="V324" s="7" t="b">
        <v>0</v>
      </c>
      <c r="W324" s="7" t="s">
        <v>32</v>
      </c>
      <c r="X324" s="7" t="str" cm="1">
        <f t="array" ref="X324:Y324">_xlfn.TEXTSPLIT($W324,"/")</f>
        <v>theater</v>
      </c>
      <c r="Y324" s="7" t="str">
        <v>plays</v>
      </c>
    </row>
    <row r="325" spans="1:25" ht="23" x14ac:dyDescent="0.3">
      <c r="A325" s="7">
        <v>323</v>
      </c>
      <c r="B325" s="7" t="s">
        <v>697</v>
      </c>
      <c r="C325" s="15" t="s">
        <v>698</v>
      </c>
      <c r="D325" s="5">
        <v>8900</v>
      </c>
      <c r="E325" s="5">
        <v>2148</v>
      </c>
      <c r="G325" s="6">
        <f t="shared" si="41"/>
        <v>0.24134831460674158</v>
      </c>
      <c r="H325" s="7" t="s">
        <v>13</v>
      </c>
      <c r="I325" s="10">
        <v>26</v>
      </c>
      <c r="J325" s="10">
        <f t="shared" si="42"/>
        <v>82.615384615384613</v>
      </c>
      <c r="K325" s="7" t="s">
        <v>39</v>
      </c>
      <c r="L325" s="7" t="s">
        <v>40</v>
      </c>
      <c r="M325" s="7">
        <v>1395896400</v>
      </c>
      <c r="N325" s="7">
        <v>1396069200</v>
      </c>
      <c r="O325" s="16">
        <f t="shared" si="43"/>
        <v>41725.208333333336</v>
      </c>
      <c r="P325" s="23" t="str">
        <f t="shared" si="44"/>
        <v>Mar</v>
      </c>
      <c r="Q325" s="18">
        <f t="shared" si="45"/>
        <v>41725.208333333336</v>
      </c>
      <c r="R325" s="16">
        <f t="shared" si="46"/>
        <v>41727.208333333336</v>
      </c>
      <c r="S325" s="23" t="str">
        <f t="shared" si="47"/>
        <v>Mar</v>
      </c>
      <c r="T325" s="18">
        <f t="shared" si="48"/>
        <v>41727.208333333336</v>
      </c>
      <c r="U325" s="7" t="b">
        <v>0</v>
      </c>
      <c r="V325" s="7" t="b">
        <v>0</v>
      </c>
      <c r="W325" s="7" t="s">
        <v>41</v>
      </c>
      <c r="X325" s="7" t="str" cm="1">
        <f t="array" ref="X325:Y325">_xlfn.TEXTSPLIT($W325,"/")</f>
        <v>film &amp; video</v>
      </c>
      <c r="Y325" s="7" t="str">
        <v>documentary</v>
      </c>
    </row>
    <row r="326" spans="1:25" ht="23" x14ac:dyDescent="0.3">
      <c r="A326" s="7">
        <v>324</v>
      </c>
      <c r="B326" s="7" t="s">
        <v>699</v>
      </c>
      <c r="C326" s="15" t="s">
        <v>700</v>
      </c>
      <c r="D326" s="5">
        <v>7100</v>
      </c>
      <c r="E326" s="5">
        <v>11648</v>
      </c>
      <c r="G326" s="6">
        <f t="shared" si="41"/>
        <v>1.6405633802816901</v>
      </c>
      <c r="H326" s="7" t="s">
        <v>19</v>
      </c>
      <c r="I326" s="10">
        <v>307</v>
      </c>
      <c r="J326" s="10">
        <f t="shared" si="42"/>
        <v>37.941368078175898</v>
      </c>
      <c r="K326" s="7" t="s">
        <v>20</v>
      </c>
      <c r="L326" s="7" t="s">
        <v>21</v>
      </c>
      <c r="M326" s="7">
        <v>1434862800</v>
      </c>
      <c r="N326" s="7">
        <v>1435899600</v>
      </c>
      <c r="O326" s="16">
        <f t="shared" si="43"/>
        <v>42176.208333333328</v>
      </c>
      <c r="P326" s="23" t="str">
        <f t="shared" si="44"/>
        <v>Jun</v>
      </c>
      <c r="Q326" s="18">
        <f t="shared" si="45"/>
        <v>42176.208333333328</v>
      </c>
      <c r="R326" s="16">
        <f t="shared" si="46"/>
        <v>42188.208333333328</v>
      </c>
      <c r="S326" s="23" t="str">
        <f t="shared" si="47"/>
        <v>Jul</v>
      </c>
      <c r="T326" s="18">
        <f t="shared" si="48"/>
        <v>42188.208333333328</v>
      </c>
      <c r="U326" s="7" t="b">
        <v>0</v>
      </c>
      <c r="V326" s="7" t="b">
        <v>1</v>
      </c>
      <c r="W326" s="7" t="s">
        <v>32</v>
      </c>
      <c r="X326" s="7" t="str" cm="1">
        <f t="array" ref="X326:Y326">_xlfn.TEXTSPLIT($W326,"/")</f>
        <v>theater</v>
      </c>
      <c r="Y326" s="7" t="str">
        <v>plays</v>
      </c>
    </row>
    <row r="327" spans="1:25" ht="36" x14ac:dyDescent="0.3">
      <c r="A327" s="7">
        <v>325</v>
      </c>
      <c r="B327" s="7" t="s">
        <v>701</v>
      </c>
      <c r="C327" s="15" t="s">
        <v>702</v>
      </c>
      <c r="D327" s="5">
        <v>6500</v>
      </c>
      <c r="E327" s="5">
        <v>5897</v>
      </c>
      <c r="G327" s="6">
        <f t="shared" si="41"/>
        <v>0.90723076923076929</v>
      </c>
      <c r="H327" s="7" t="s">
        <v>13</v>
      </c>
      <c r="I327" s="10">
        <v>73</v>
      </c>
      <c r="J327" s="10">
        <f t="shared" si="42"/>
        <v>80.780821917808225</v>
      </c>
      <c r="K327" s="7" t="s">
        <v>20</v>
      </c>
      <c r="L327" s="7" t="s">
        <v>21</v>
      </c>
      <c r="M327" s="7">
        <v>1529125200</v>
      </c>
      <c r="N327" s="7">
        <v>1531112400</v>
      </c>
      <c r="O327" s="16">
        <f t="shared" si="43"/>
        <v>43267.208333333328</v>
      </c>
      <c r="P327" s="23" t="str">
        <f t="shared" si="44"/>
        <v>Jun</v>
      </c>
      <c r="Q327" s="18">
        <f t="shared" si="45"/>
        <v>43267.208333333328</v>
      </c>
      <c r="R327" s="16">
        <f t="shared" si="46"/>
        <v>43290.208333333328</v>
      </c>
      <c r="S327" s="23" t="str">
        <f t="shared" si="47"/>
        <v>Jul</v>
      </c>
      <c r="T327" s="18">
        <f t="shared" si="48"/>
        <v>43290.208333333328</v>
      </c>
      <c r="U327" s="7" t="b">
        <v>0</v>
      </c>
      <c r="V327" s="7" t="b">
        <v>1</v>
      </c>
      <c r="W327" s="7" t="s">
        <v>32</v>
      </c>
      <c r="X327" s="7" t="str" cm="1">
        <f t="array" ref="X327:Y327">_xlfn.TEXTSPLIT($W327,"/")</f>
        <v>theater</v>
      </c>
      <c r="Y327" s="7" t="str">
        <v>plays</v>
      </c>
    </row>
    <row r="328" spans="1:25" ht="36" x14ac:dyDescent="0.3">
      <c r="A328" s="7">
        <v>326</v>
      </c>
      <c r="B328" s="7" t="s">
        <v>703</v>
      </c>
      <c r="C328" s="15" t="s">
        <v>704</v>
      </c>
      <c r="D328" s="5">
        <v>7200</v>
      </c>
      <c r="E328" s="5">
        <v>3326</v>
      </c>
      <c r="G328" s="6">
        <f t="shared" si="41"/>
        <v>0.46194444444444444</v>
      </c>
      <c r="H328" s="7" t="s">
        <v>13</v>
      </c>
      <c r="I328" s="10">
        <v>128</v>
      </c>
      <c r="J328" s="10">
        <f t="shared" si="42"/>
        <v>25.984375</v>
      </c>
      <c r="K328" s="7" t="s">
        <v>20</v>
      </c>
      <c r="L328" s="7" t="s">
        <v>21</v>
      </c>
      <c r="M328" s="7">
        <v>1451109600</v>
      </c>
      <c r="N328" s="7">
        <v>1451628000</v>
      </c>
      <c r="O328" s="16">
        <f t="shared" si="43"/>
        <v>42364.25</v>
      </c>
      <c r="P328" s="23" t="str">
        <f t="shared" si="44"/>
        <v>Dec</v>
      </c>
      <c r="Q328" s="18">
        <f t="shared" si="45"/>
        <v>42364.25</v>
      </c>
      <c r="R328" s="16">
        <f t="shared" si="46"/>
        <v>42370.25</v>
      </c>
      <c r="S328" s="23" t="str">
        <f t="shared" si="47"/>
        <v>Jan</v>
      </c>
      <c r="T328" s="18">
        <f t="shared" si="48"/>
        <v>42370.25</v>
      </c>
      <c r="U328" s="7" t="b">
        <v>0</v>
      </c>
      <c r="V328" s="7" t="b">
        <v>0</v>
      </c>
      <c r="W328" s="7" t="s">
        <v>70</v>
      </c>
      <c r="X328" s="7" t="str" cm="1">
        <f t="array" ref="X328:Y328">_xlfn.TEXTSPLIT($W328,"/")</f>
        <v>film &amp; video</v>
      </c>
      <c r="Y328" s="7" t="str">
        <v>animation</v>
      </c>
    </row>
    <row r="329" spans="1:25" ht="23" x14ac:dyDescent="0.3">
      <c r="A329" s="7">
        <v>327</v>
      </c>
      <c r="B329" s="7" t="s">
        <v>705</v>
      </c>
      <c r="C329" s="15" t="s">
        <v>706</v>
      </c>
      <c r="D329" s="5">
        <v>2600</v>
      </c>
      <c r="E329" s="5">
        <v>1002</v>
      </c>
      <c r="G329" s="6">
        <f t="shared" si="41"/>
        <v>0.38538461538461538</v>
      </c>
      <c r="H329" s="7" t="s">
        <v>13</v>
      </c>
      <c r="I329" s="10">
        <v>33</v>
      </c>
      <c r="J329" s="10">
        <f t="shared" si="42"/>
        <v>30.363636363636363</v>
      </c>
      <c r="K329" s="7" t="s">
        <v>20</v>
      </c>
      <c r="L329" s="7" t="s">
        <v>21</v>
      </c>
      <c r="M329" s="7">
        <v>1566968400</v>
      </c>
      <c r="N329" s="7">
        <v>1567314000</v>
      </c>
      <c r="O329" s="16">
        <f t="shared" si="43"/>
        <v>43705.208333333328</v>
      </c>
      <c r="P329" s="23" t="str">
        <f t="shared" si="44"/>
        <v>Aug</v>
      </c>
      <c r="Q329" s="18">
        <f t="shared" si="45"/>
        <v>43705.208333333328</v>
      </c>
      <c r="R329" s="16">
        <f t="shared" si="46"/>
        <v>43709.208333333328</v>
      </c>
      <c r="S329" s="23" t="str">
        <f t="shared" si="47"/>
        <v>Sep</v>
      </c>
      <c r="T329" s="18">
        <f t="shared" si="48"/>
        <v>43709.208333333328</v>
      </c>
      <c r="U329" s="7" t="b">
        <v>0</v>
      </c>
      <c r="V329" s="7" t="b">
        <v>1</v>
      </c>
      <c r="W329" s="7" t="s">
        <v>32</v>
      </c>
      <c r="X329" s="7" t="str" cm="1">
        <f t="array" ref="X329:Y329">_xlfn.TEXTSPLIT($W329,"/")</f>
        <v>theater</v>
      </c>
      <c r="Y329" s="7" t="str">
        <v>plays</v>
      </c>
    </row>
    <row r="330" spans="1:25" ht="36" x14ac:dyDescent="0.3">
      <c r="A330" s="7">
        <v>328</v>
      </c>
      <c r="B330" s="7" t="s">
        <v>707</v>
      </c>
      <c r="C330" s="15" t="s">
        <v>708</v>
      </c>
      <c r="D330" s="5">
        <v>98700</v>
      </c>
      <c r="E330" s="5">
        <v>131826</v>
      </c>
      <c r="G330" s="6">
        <f t="shared" si="41"/>
        <v>1.3356231003039514</v>
      </c>
      <c r="H330" s="7" t="s">
        <v>19</v>
      </c>
      <c r="I330" s="10">
        <v>2441</v>
      </c>
      <c r="J330" s="10">
        <f t="shared" si="42"/>
        <v>54.004916018025398</v>
      </c>
      <c r="K330" s="7" t="s">
        <v>20</v>
      </c>
      <c r="L330" s="7" t="s">
        <v>21</v>
      </c>
      <c r="M330" s="7">
        <v>1543557600</v>
      </c>
      <c r="N330" s="7">
        <v>1544508000</v>
      </c>
      <c r="O330" s="16">
        <f t="shared" si="43"/>
        <v>43434.25</v>
      </c>
      <c r="P330" s="23" t="str">
        <f t="shared" si="44"/>
        <v>Nov</v>
      </c>
      <c r="Q330" s="18">
        <f t="shared" si="45"/>
        <v>43434.25</v>
      </c>
      <c r="R330" s="16">
        <f t="shared" si="46"/>
        <v>43445.25</v>
      </c>
      <c r="S330" s="23" t="str">
        <f t="shared" si="47"/>
        <v>Dec</v>
      </c>
      <c r="T330" s="18">
        <f t="shared" si="48"/>
        <v>43445.25</v>
      </c>
      <c r="U330" s="7" t="b">
        <v>0</v>
      </c>
      <c r="V330" s="7" t="b">
        <v>0</v>
      </c>
      <c r="W330" s="7" t="s">
        <v>22</v>
      </c>
      <c r="X330" s="7" t="str" cm="1">
        <f t="array" ref="X330:Y330">_xlfn.TEXTSPLIT($W330,"/")</f>
        <v>music</v>
      </c>
      <c r="Y330" s="7" t="str">
        <v>rock</v>
      </c>
    </row>
    <row r="331" spans="1:25" ht="23" x14ac:dyDescent="0.3">
      <c r="A331" s="7">
        <v>329</v>
      </c>
      <c r="B331" s="7" t="s">
        <v>709</v>
      </c>
      <c r="C331" s="15" t="s">
        <v>710</v>
      </c>
      <c r="D331" s="5">
        <v>93800</v>
      </c>
      <c r="E331" s="5">
        <v>21477</v>
      </c>
      <c r="G331" s="6">
        <f t="shared" si="41"/>
        <v>0.22896588486140726</v>
      </c>
      <c r="H331" s="7" t="s">
        <v>46</v>
      </c>
      <c r="I331" s="10">
        <v>211</v>
      </c>
      <c r="J331" s="10">
        <f t="shared" si="42"/>
        <v>101.78672985781991</v>
      </c>
      <c r="K331" s="7" t="s">
        <v>20</v>
      </c>
      <c r="L331" s="7" t="s">
        <v>21</v>
      </c>
      <c r="M331" s="7">
        <v>1481522400</v>
      </c>
      <c r="N331" s="7">
        <v>1482472800</v>
      </c>
      <c r="O331" s="16">
        <f t="shared" si="43"/>
        <v>42716.25</v>
      </c>
      <c r="P331" s="23" t="str">
        <f t="shared" si="44"/>
        <v>Dec</v>
      </c>
      <c r="Q331" s="18">
        <f t="shared" si="45"/>
        <v>42716.25</v>
      </c>
      <c r="R331" s="16">
        <f t="shared" si="46"/>
        <v>42727.25</v>
      </c>
      <c r="S331" s="23" t="str">
        <f t="shared" si="47"/>
        <v>Dec</v>
      </c>
      <c r="T331" s="18">
        <f t="shared" si="48"/>
        <v>42727.25</v>
      </c>
      <c r="U331" s="7" t="b">
        <v>0</v>
      </c>
      <c r="V331" s="7" t="b">
        <v>0</v>
      </c>
      <c r="W331" s="7" t="s">
        <v>88</v>
      </c>
      <c r="X331" s="7" t="str" cm="1">
        <f t="array" ref="X331:Y331">_xlfn.TEXTSPLIT($W331,"/")</f>
        <v>games</v>
      </c>
      <c r="Y331" s="7" t="str">
        <v>video games</v>
      </c>
    </row>
    <row r="332" spans="1:25" ht="36" x14ac:dyDescent="0.3">
      <c r="A332" s="7">
        <v>330</v>
      </c>
      <c r="B332" s="7" t="s">
        <v>711</v>
      </c>
      <c r="C332" s="15" t="s">
        <v>712</v>
      </c>
      <c r="D332" s="5">
        <v>33700</v>
      </c>
      <c r="E332" s="5">
        <v>62330</v>
      </c>
      <c r="G332" s="6">
        <f t="shared" si="41"/>
        <v>1.8495548961424333</v>
      </c>
      <c r="H332" s="7" t="s">
        <v>19</v>
      </c>
      <c r="I332" s="10">
        <v>1385</v>
      </c>
      <c r="J332" s="10">
        <f t="shared" si="42"/>
        <v>45.003610108303249</v>
      </c>
      <c r="K332" s="7" t="s">
        <v>39</v>
      </c>
      <c r="L332" s="7" t="s">
        <v>40</v>
      </c>
      <c r="M332" s="7">
        <v>1512712800</v>
      </c>
      <c r="N332" s="7">
        <v>1512799200</v>
      </c>
      <c r="O332" s="16">
        <f t="shared" si="43"/>
        <v>43077.25</v>
      </c>
      <c r="P332" s="23" t="str">
        <f t="shared" si="44"/>
        <v>Dec</v>
      </c>
      <c r="Q332" s="18">
        <f t="shared" si="45"/>
        <v>43077.25</v>
      </c>
      <c r="R332" s="16">
        <f t="shared" si="46"/>
        <v>43078.25</v>
      </c>
      <c r="S332" s="23" t="str">
        <f t="shared" si="47"/>
        <v>Dec</v>
      </c>
      <c r="T332" s="18">
        <f t="shared" si="48"/>
        <v>43078.25</v>
      </c>
      <c r="U332" s="7" t="b">
        <v>0</v>
      </c>
      <c r="V332" s="7" t="b">
        <v>0</v>
      </c>
      <c r="W332" s="7" t="s">
        <v>41</v>
      </c>
      <c r="X332" s="7" t="str" cm="1">
        <f t="array" ref="X332:Y332">_xlfn.TEXTSPLIT($W332,"/")</f>
        <v>film &amp; video</v>
      </c>
      <c r="Y332" s="7" t="str">
        <v>documentary</v>
      </c>
    </row>
    <row r="333" spans="1:25" ht="23" x14ac:dyDescent="0.3">
      <c r="A333" s="7">
        <v>331</v>
      </c>
      <c r="B333" s="7" t="s">
        <v>713</v>
      </c>
      <c r="C333" s="15" t="s">
        <v>714</v>
      </c>
      <c r="D333" s="5">
        <v>3300</v>
      </c>
      <c r="E333" s="5">
        <v>14643</v>
      </c>
      <c r="G333" s="6">
        <f t="shared" si="41"/>
        <v>4.4372727272727275</v>
      </c>
      <c r="H333" s="7" t="s">
        <v>19</v>
      </c>
      <c r="I333" s="10">
        <v>190</v>
      </c>
      <c r="J333" s="10">
        <f t="shared" si="42"/>
        <v>77.068421052631578</v>
      </c>
      <c r="K333" s="7" t="s">
        <v>20</v>
      </c>
      <c r="L333" s="7" t="s">
        <v>21</v>
      </c>
      <c r="M333" s="7">
        <v>1324274400</v>
      </c>
      <c r="N333" s="7">
        <v>1324360800</v>
      </c>
      <c r="O333" s="16">
        <f t="shared" si="43"/>
        <v>40896.25</v>
      </c>
      <c r="P333" s="23" t="str">
        <f t="shared" si="44"/>
        <v>Dec</v>
      </c>
      <c r="Q333" s="18">
        <f t="shared" si="45"/>
        <v>40896.25</v>
      </c>
      <c r="R333" s="16">
        <f t="shared" si="46"/>
        <v>40897.25</v>
      </c>
      <c r="S333" s="23" t="str">
        <f t="shared" si="47"/>
        <v>Dec</v>
      </c>
      <c r="T333" s="18">
        <f t="shared" si="48"/>
        <v>40897.25</v>
      </c>
      <c r="U333" s="7" t="b">
        <v>0</v>
      </c>
      <c r="V333" s="7" t="b">
        <v>0</v>
      </c>
      <c r="W333" s="7" t="s">
        <v>16</v>
      </c>
      <c r="X333" s="7" t="str" cm="1">
        <f t="array" ref="X333:Y333">_xlfn.TEXTSPLIT($W333,"/")</f>
        <v>food</v>
      </c>
      <c r="Y333" s="7" t="str">
        <v>food trucks</v>
      </c>
    </row>
    <row r="334" spans="1:25" ht="36" x14ac:dyDescent="0.3">
      <c r="A334" s="7">
        <v>332</v>
      </c>
      <c r="B334" s="7" t="s">
        <v>715</v>
      </c>
      <c r="C334" s="15" t="s">
        <v>716</v>
      </c>
      <c r="D334" s="5">
        <v>20700</v>
      </c>
      <c r="E334" s="5">
        <v>41396</v>
      </c>
      <c r="G334" s="6">
        <f t="shared" si="41"/>
        <v>1.999806763285024</v>
      </c>
      <c r="H334" s="7" t="s">
        <v>19</v>
      </c>
      <c r="I334" s="10">
        <v>470</v>
      </c>
      <c r="J334" s="10">
        <f t="shared" si="42"/>
        <v>88.076595744680844</v>
      </c>
      <c r="K334" s="7" t="s">
        <v>20</v>
      </c>
      <c r="L334" s="7" t="s">
        <v>21</v>
      </c>
      <c r="M334" s="7">
        <v>1364446800</v>
      </c>
      <c r="N334" s="7">
        <v>1364533200</v>
      </c>
      <c r="O334" s="16">
        <f t="shared" si="43"/>
        <v>41361.208333333336</v>
      </c>
      <c r="P334" s="23" t="str">
        <f t="shared" si="44"/>
        <v>Mar</v>
      </c>
      <c r="Q334" s="18">
        <f t="shared" si="45"/>
        <v>41361.208333333336</v>
      </c>
      <c r="R334" s="16">
        <f t="shared" si="46"/>
        <v>41362.208333333336</v>
      </c>
      <c r="S334" s="23" t="str">
        <f t="shared" si="47"/>
        <v>Mar</v>
      </c>
      <c r="T334" s="18">
        <f t="shared" si="48"/>
        <v>41362.208333333336</v>
      </c>
      <c r="U334" s="7" t="b">
        <v>0</v>
      </c>
      <c r="V334" s="7" t="b">
        <v>0</v>
      </c>
      <c r="W334" s="7" t="s">
        <v>64</v>
      </c>
      <c r="X334" s="7" t="str" cm="1">
        <f t="array" ref="X334:Y334">_xlfn.TEXTSPLIT($W334,"/")</f>
        <v>technology</v>
      </c>
      <c r="Y334" s="7" t="str">
        <v>wearables</v>
      </c>
    </row>
    <row r="335" spans="1:25" ht="23" x14ac:dyDescent="0.3">
      <c r="A335" s="7">
        <v>333</v>
      </c>
      <c r="B335" s="7" t="s">
        <v>717</v>
      </c>
      <c r="C335" s="15" t="s">
        <v>718</v>
      </c>
      <c r="D335" s="5">
        <v>9600</v>
      </c>
      <c r="E335" s="5">
        <v>11900</v>
      </c>
      <c r="G335" s="6">
        <f t="shared" si="41"/>
        <v>1.2395833333333333</v>
      </c>
      <c r="H335" s="7" t="s">
        <v>19</v>
      </c>
      <c r="I335" s="10">
        <v>253</v>
      </c>
      <c r="J335" s="10">
        <f t="shared" si="42"/>
        <v>47.035573122529641</v>
      </c>
      <c r="K335" s="7" t="s">
        <v>20</v>
      </c>
      <c r="L335" s="7" t="s">
        <v>21</v>
      </c>
      <c r="M335" s="7">
        <v>1542693600</v>
      </c>
      <c r="N335" s="7">
        <v>1545112800</v>
      </c>
      <c r="O335" s="16">
        <f t="shared" si="43"/>
        <v>43424.25</v>
      </c>
      <c r="P335" s="23" t="str">
        <f t="shared" si="44"/>
        <v>Nov</v>
      </c>
      <c r="Q335" s="18">
        <f t="shared" si="45"/>
        <v>43424.25</v>
      </c>
      <c r="R335" s="16">
        <f t="shared" si="46"/>
        <v>43452.25</v>
      </c>
      <c r="S335" s="23" t="str">
        <f t="shared" si="47"/>
        <v>Dec</v>
      </c>
      <c r="T335" s="18">
        <f t="shared" si="48"/>
        <v>43452.25</v>
      </c>
      <c r="U335" s="7" t="b">
        <v>0</v>
      </c>
      <c r="V335" s="7" t="b">
        <v>0</v>
      </c>
      <c r="W335" s="7" t="s">
        <v>32</v>
      </c>
      <c r="X335" s="7" t="str" cm="1">
        <f t="array" ref="X335:Y335">_xlfn.TEXTSPLIT($W335,"/")</f>
        <v>theater</v>
      </c>
      <c r="Y335" s="7" t="str">
        <v>plays</v>
      </c>
    </row>
    <row r="336" spans="1:25" ht="23" x14ac:dyDescent="0.3">
      <c r="A336" s="7">
        <v>334</v>
      </c>
      <c r="B336" s="7" t="s">
        <v>719</v>
      </c>
      <c r="C336" s="15" t="s">
        <v>720</v>
      </c>
      <c r="D336" s="5">
        <v>66200</v>
      </c>
      <c r="E336" s="5">
        <v>123538</v>
      </c>
      <c r="G336" s="6">
        <f t="shared" si="41"/>
        <v>1.8661329305135952</v>
      </c>
      <c r="H336" s="7" t="s">
        <v>19</v>
      </c>
      <c r="I336" s="10">
        <v>1113</v>
      </c>
      <c r="J336" s="10">
        <f t="shared" si="42"/>
        <v>110.99550763701707</v>
      </c>
      <c r="K336" s="7" t="s">
        <v>20</v>
      </c>
      <c r="L336" s="7" t="s">
        <v>21</v>
      </c>
      <c r="M336" s="7">
        <v>1515564000</v>
      </c>
      <c r="N336" s="7">
        <v>1516168800</v>
      </c>
      <c r="O336" s="16">
        <f t="shared" si="43"/>
        <v>43110.25</v>
      </c>
      <c r="P336" s="23" t="str">
        <f t="shared" si="44"/>
        <v>Jan</v>
      </c>
      <c r="Q336" s="18">
        <f t="shared" si="45"/>
        <v>43110.25</v>
      </c>
      <c r="R336" s="16">
        <f t="shared" si="46"/>
        <v>43117.25</v>
      </c>
      <c r="S336" s="23" t="str">
        <f t="shared" si="47"/>
        <v>Jan</v>
      </c>
      <c r="T336" s="18">
        <f t="shared" si="48"/>
        <v>43117.25</v>
      </c>
      <c r="U336" s="7" t="b">
        <v>0</v>
      </c>
      <c r="V336" s="7" t="b">
        <v>0</v>
      </c>
      <c r="W336" s="7" t="s">
        <v>22</v>
      </c>
      <c r="X336" s="7" t="str" cm="1">
        <f t="array" ref="X336:Y336">_xlfn.TEXTSPLIT($W336,"/")</f>
        <v>music</v>
      </c>
      <c r="Y336" s="7" t="str">
        <v>rock</v>
      </c>
    </row>
    <row r="337" spans="1:25" ht="23" x14ac:dyDescent="0.3">
      <c r="A337" s="7">
        <v>335</v>
      </c>
      <c r="B337" s="7" t="s">
        <v>721</v>
      </c>
      <c r="C337" s="15" t="s">
        <v>722</v>
      </c>
      <c r="D337" s="5">
        <v>173800</v>
      </c>
      <c r="E337" s="5">
        <v>198628</v>
      </c>
      <c r="G337" s="6">
        <f t="shared" si="41"/>
        <v>1.1428538550057536</v>
      </c>
      <c r="H337" s="7" t="s">
        <v>19</v>
      </c>
      <c r="I337" s="10">
        <v>2283</v>
      </c>
      <c r="J337" s="10">
        <f t="shared" si="42"/>
        <v>87.003066141042481</v>
      </c>
      <c r="K337" s="7" t="s">
        <v>20</v>
      </c>
      <c r="L337" s="7" t="s">
        <v>21</v>
      </c>
      <c r="M337" s="7">
        <v>1573797600</v>
      </c>
      <c r="N337" s="7">
        <v>1574920800</v>
      </c>
      <c r="O337" s="16">
        <f t="shared" si="43"/>
        <v>43784.25</v>
      </c>
      <c r="P337" s="23" t="str">
        <f t="shared" si="44"/>
        <v>Nov</v>
      </c>
      <c r="Q337" s="18">
        <f t="shared" si="45"/>
        <v>43784.25</v>
      </c>
      <c r="R337" s="16">
        <f t="shared" si="46"/>
        <v>43797.25</v>
      </c>
      <c r="S337" s="23" t="str">
        <f t="shared" si="47"/>
        <v>Nov</v>
      </c>
      <c r="T337" s="18">
        <f t="shared" si="48"/>
        <v>43797.25</v>
      </c>
      <c r="U337" s="7" t="b">
        <v>0</v>
      </c>
      <c r="V337" s="7" t="b">
        <v>0</v>
      </c>
      <c r="W337" s="7" t="s">
        <v>22</v>
      </c>
      <c r="X337" s="7" t="str" cm="1">
        <f t="array" ref="X337:Y337">_xlfn.TEXTSPLIT($W337,"/")</f>
        <v>music</v>
      </c>
      <c r="Y337" s="7" t="str">
        <v>rock</v>
      </c>
    </row>
    <row r="338" spans="1:25" ht="23" x14ac:dyDescent="0.3">
      <c r="A338" s="7">
        <v>336</v>
      </c>
      <c r="B338" s="7" t="s">
        <v>723</v>
      </c>
      <c r="C338" s="15" t="s">
        <v>724</v>
      </c>
      <c r="D338" s="5">
        <v>70700</v>
      </c>
      <c r="E338" s="5">
        <v>68602</v>
      </c>
      <c r="G338" s="6">
        <f t="shared" si="41"/>
        <v>0.97032531824611035</v>
      </c>
      <c r="H338" s="7" t="s">
        <v>13</v>
      </c>
      <c r="I338" s="10">
        <v>1072</v>
      </c>
      <c r="J338" s="10">
        <f t="shared" si="42"/>
        <v>63.994402985074629</v>
      </c>
      <c r="K338" s="7" t="s">
        <v>20</v>
      </c>
      <c r="L338" s="7" t="s">
        <v>21</v>
      </c>
      <c r="M338" s="7">
        <v>1292392800</v>
      </c>
      <c r="N338" s="7">
        <v>1292479200</v>
      </c>
      <c r="O338" s="16">
        <f t="shared" si="43"/>
        <v>40527.25</v>
      </c>
      <c r="P338" s="23" t="str">
        <f t="shared" si="44"/>
        <v>Dec</v>
      </c>
      <c r="Q338" s="18">
        <f t="shared" si="45"/>
        <v>40527.25</v>
      </c>
      <c r="R338" s="16">
        <f t="shared" si="46"/>
        <v>40528.25</v>
      </c>
      <c r="S338" s="23" t="str">
        <f t="shared" si="47"/>
        <v>Dec</v>
      </c>
      <c r="T338" s="18">
        <f t="shared" si="48"/>
        <v>40528.25</v>
      </c>
      <c r="U338" s="7" t="b">
        <v>0</v>
      </c>
      <c r="V338" s="7" t="b">
        <v>1</v>
      </c>
      <c r="W338" s="7" t="s">
        <v>22</v>
      </c>
      <c r="X338" s="7" t="str" cm="1">
        <f t="array" ref="X338:Y338">_xlfn.TEXTSPLIT($W338,"/")</f>
        <v>music</v>
      </c>
      <c r="Y338" s="7" t="str">
        <v>rock</v>
      </c>
    </row>
    <row r="339" spans="1:25" ht="23" x14ac:dyDescent="0.3">
      <c r="A339" s="7">
        <v>337</v>
      </c>
      <c r="B339" s="7" t="s">
        <v>725</v>
      </c>
      <c r="C339" s="15" t="s">
        <v>726</v>
      </c>
      <c r="D339" s="5">
        <v>94500</v>
      </c>
      <c r="E339" s="5">
        <v>116064</v>
      </c>
      <c r="G339" s="6">
        <f t="shared" si="41"/>
        <v>1.2281904761904763</v>
      </c>
      <c r="H339" s="7" t="s">
        <v>19</v>
      </c>
      <c r="I339" s="10">
        <v>1095</v>
      </c>
      <c r="J339" s="10">
        <f t="shared" si="42"/>
        <v>105.9945205479452</v>
      </c>
      <c r="K339" s="7" t="s">
        <v>20</v>
      </c>
      <c r="L339" s="7" t="s">
        <v>21</v>
      </c>
      <c r="M339" s="7">
        <v>1573452000</v>
      </c>
      <c r="N339" s="7">
        <v>1573538400</v>
      </c>
      <c r="O339" s="16">
        <f t="shared" si="43"/>
        <v>43780.25</v>
      </c>
      <c r="P339" s="23" t="str">
        <f t="shared" si="44"/>
        <v>Nov</v>
      </c>
      <c r="Q339" s="18">
        <f t="shared" si="45"/>
        <v>43780.25</v>
      </c>
      <c r="R339" s="16">
        <f t="shared" si="46"/>
        <v>43781.25</v>
      </c>
      <c r="S339" s="23" t="str">
        <f t="shared" si="47"/>
        <v>Nov</v>
      </c>
      <c r="T339" s="18">
        <f t="shared" si="48"/>
        <v>43781.25</v>
      </c>
      <c r="U339" s="7" t="b">
        <v>0</v>
      </c>
      <c r="V339" s="7" t="b">
        <v>0</v>
      </c>
      <c r="W339" s="7" t="s">
        <v>32</v>
      </c>
      <c r="X339" s="7" t="str" cm="1">
        <f t="array" ref="X339:Y339">_xlfn.TEXTSPLIT($W339,"/")</f>
        <v>theater</v>
      </c>
      <c r="Y339" s="7" t="str">
        <v>plays</v>
      </c>
    </row>
    <row r="340" spans="1:25" ht="23" x14ac:dyDescent="0.3">
      <c r="A340" s="7">
        <v>338</v>
      </c>
      <c r="B340" s="7" t="s">
        <v>727</v>
      </c>
      <c r="C340" s="15" t="s">
        <v>728</v>
      </c>
      <c r="D340" s="5">
        <v>69800</v>
      </c>
      <c r="E340" s="5">
        <v>125042</v>
      </c>
      <c r="G340" s="6">
        <f t="shared" si="41"/>
        <v>1.7914326647564469</v>
      </c>
      <c r="H340" s="7" t="s">
        <v>19</v>
      </c>
      <c r="I340" s="10">
        <v>1690</v>
      </c>
      <c r="J340" s="10">
        <f t="shared" si="42"/>
        <v>73.989349112426041</v>
      </c>
      <c r="K340" s="7" t="s">
        <v>20</v>
      </c>
      <c r="L340" s="7" t="s">
        <v>21</v>
      </c>
      <c r="M340" s="7">
        <v>1317790800</v>
      </c>
      <c r="N340" s="7">
        <v>1320382800</v>
      </c>
      <c r="O340" s="16">
        <f t="shared" si="43"/>
        <v>40821.208333333336</v>
      </c>
      <c r="P340" s="23" t="str">
        <f t="shared" si="44"/>
        <v>Oct</v>
      </c>
      <c r="Q340" s="18">
        <f t="shared" si="45"/>
        <v>40821.208333333336</v>
      </c>
      <c r="R340" s="16">
        <f t="shared" si="46"/>
        <v>40851.208333333336</v>
      </c>
      <c r="S340" s="23" t="str">
        <f t="shared" si="47"/>
        <v>Nov</v>
      </c>
      <c r="T340" s="18">
        <f t="shared" si="48"/>
        <v>40851.208333333336</v>
      </c>
      <c r="U340" s="7" t="b">
        <v>0</v>
      </c>
      <c r="V340" s="7" t="b">
        <v>0</v>
      </c>
      <c r="W340" s="7" t="s">
        <v>32</v>
      </c>
      <c r="X340" s="7" t="str" cm="1">
        <f t="array" ref="X340:Y340">_xlfn.TEXTSPLIT($W340,"/")</f>
        <v>theater</v>
      </c>
      <c r="Y340" s="7" t="str">
        <v>plays</v>
      </c>
    </row>
    <row r="341" spans="1:25" ht="23" x14ac:dyDescent="0.3">
      <c r="A341" s="7">
        <v>339</v>
      </c>
      <c r="B341" s="7" t="s">
        <v>729</v>
      </c>
      <c r="C341" s="15" t="s">
        <v>730</v>
      </c>
      <c r="D341" s="5">
        <v>136300</v>
      </c>
      <c r="E341" s="5">
        <v>108974</v>
      </c>
      <c r="G341" s="6">
        <f t="shared" si="41"/>
        <v>0.79951577402787966</v>
      </c>
      <c r="H341" s="7" t="s">
        <v>73</v>
      </c>
      <c r="I341" s="10">
        <v>1297</v>
      </c>
      <c r="J341" s="10">
        <f t="shared" si="42"/>
        <v>84.02004626060139</v>
      </c>
      <c r="K341" s="7" t="s">
        <v>14</v>
      </c>
      <c r="L341" s="7" t="s">
        <v>15</v>
      </c>
      <c r="M341" s="7">
        <v>1501650000</v>
      </c>
      <c r="N341" s="7">
        <v>1502859600</v>
      </c>
      <c r="O341" s="16">
        <f t="shared" si="43"/>
        <v>42949.208333333328</v>
      </c>
      <c r="P341" s="23" t="str">
        <f t="shared" si="44"/>
        <v>Aug</v>
      </c>
      <c r="Q341" s="18">
        <f t="shared" si="45"/>
        <v>42949.208333333328</v>
      </c>
      <c r="R341" s="16">
        <f t="shared" si="46"/>
        <v>42963.208333333328</v>
      </c>
      <c r="S341" s="23" t="str">
        <f t="shared" si="47"/>
        <v>Aug</v>
      </c>
      <c r="T341" s="18">
        <f t="shared" si="48"/>
        <v>42963.208333333328</v>
      </c>
      <c r="U341" s="7" t="b">
        <v>0</v>
      </c>
      <c r="V341" s="7" t="b">
        <v>0</v>
      </c>
      <c r="W341" s="7" t="s">
        <v>32</v>
      </c>
      <c r="X341" s="7" t="str" cm="1">
        <f t="array" ref="X341:Y341">_xlfn.TEXTSPLIT($W341,"/")</f>
        <v>theater</v>
      </c>
      <c r="Y341" s="7" t="str">
        <v>plays</v>
      </c>
    </row>
    <row r="342" spans="1:25" ht="23" x14ac:dyDescent="0.3">
      <c r="A342" s="7">
        <v>340</v>
      </c>
      <c r="B342" s="7" t="s">
        <v>731</v>
      </c>
      <c r="C342" s="15" t="s">
        <v>732</v>
      </c>
      <c r="D342" s="5">
        <v>37100</v>
      </c>
      <c r="E342" s="5">
        <v>34964</v>
      </c>
      <c r="G342" s="6">
        <f t="shared" si="41"/>
        <v>0.94242587601078165</v>
      </c>
      <c r="H342" s="7" t="s">
        <v>13</v>
      </c>
      <c r="I342" s="10">
        <v>393</v>
      </c>
      <c r="J342" s="10">
        <f t="shared" si="42"/>
        <v>88.966921119592882</v>
      </c>
      <c r="K342" s="7" t="s">
        <v>20</v>
      </c>
      <c r="L342" s="7" t="s">
        <v>21</v>
      </c>
      <c r="M342" s="7">
        <v>1323669600</v>
      </c>
      <c r="N342" s="7">
        <v>1323756000</v>
      </c>
      <c r="O342" s="16">
        <f t="shared" si="43"/>
        <v>40889.25</v>
      </c>
      <c r="P342" s="23" t="str">
        <f t="shared" si="44"/>
        <v>Dec</v>
      </c>
      <c r="Q342" s="18">
        <f t="shared" si="45"/>
        <v>40889.25</v>
      </c>
      <c r="R342" s="16">
        <f t="shared" si="46"/>
        <v>40890.25</v>
      </c>
      <c r="S342" s="23" t="str">
        <f t="shared" si="47"/>
        <v>Dec</v>
      </c>
      <c r="T342" s="18">
        <f t="shared" si="48"/>
        <v>40890.25</v>
      </c>
      <c r="U342" s="7" t="b">
        <v>0</v>
      </c>
      <c r="V342" s="7" t="b">
        <v>0</v>
      </c>
      <c r="W342" s="7" t="s">
        <v>121</v>
      </c>
      <c r="X342" s="7" t="str" cm="1">
        <f t="array" ref="X342:Y342">_xlfn.TEXTSPLIT($W342,"/")</f>
        <v>photography</v>
      </c>
      <c r="Y342" s="7" t="str">
        <v>photography books</v>
      </c>
    </row>
    <row r="343" spans="1:25" ht="36" x14ac:dyDescent="0.3">
      <c r="A343" s="7">
        <v>341</v>
      </c>
      <c r="B343" s="7" t="s">
        <v>733</v>
      </c>
      <c r="C343" s="15" t="s">
        <v>734</v>
      </c>
      <c r="D343" s="5">
        <v>114300</v>
      </c>
      <c r="E343" s="5">
        <v>96777</v>
      </c>
      <c r="G343" s="6">
        <f t="shared" si="41"/>
        <v>0.84669291338582675</v>
      </c>
      <c r="H343" s="7" t="s">
        <v>13</v>
      </c>
      <c r="I343" s="10">
        <v>1257</v>
      </c>
      <c r="J343" s="10">
        <f t="shared" si="42"/>
        <v>76.990453460620529</v>
      </c>
      <c r="K343" s="7" t="s">
        <v>20</v>
      </c>
      <c r="L343" s="7" t="s">
        <v>21</v>
      </c>
      <c r="M343" s="7">
        <v>1440738000</v>
      </c>
      <c r="N343" s="7">
        <v>1441342800</v>
      </c>
      <c r="O343" s="16">
        <f t="shared" si="43"/>
        <v>42244.208333333328</v>
      </c>
      <c r="P343" s="23" t="str">
        <f t="shared" si="44"/>
        <v>Aug</v>
      </c>
      <c r="Q343" s="18">
        <f t="shared" si="45"/>
        <v>42244.208333333328</v>
      </c>
      <c r="R343" s="16">
        <f t="shared" si="46"/>
        <v>42251.208333333328</v>
      </c>
      <c r="S343" s="23" t="str">
        <f t="shared" si="47"/>
        <v>Sep</v>
      </c>
      <c r="T343" s="18">
        <f t="shared" si="48"/>
        <v>42251.208333333328</v>
      </c>
      <c r="U343" s="7" t="b">
        <v>0</v>
      </c>
      <c r="V343" s="7" t="b">
        <v>0</v>
      </c>
      <c r="W343" s="7" t="s">
        <v>59</v>
      </c>
      <c r="X343" s="7" t="str" cm="1">
        <f t="array" ref="X343:Y343">_xlfn.TEXTSPLIT($W343,"/")</f>
        <v>music</v>
      </c>
      <c r="Y343" s="7" t="str">
        <v>indie rock</v>
      </c>
    </row>
    <row r="344" spans="1:25" ht="23" x14ac:dyDescent="0.3">
      <c r="A344" s="7">
        <v>342</v>
      </c>
      <c r="B344" s="7" t="s">
        <v>735</v>
      </c>
      <c r="C344" s="15" t="s">
        <v>736</v>
      </c>
      <c r="D344" s="5">
        <v>47900</v>
      </c>
      <c r="E344" s="5">
        <v>31864</v>
      </c>
      <c r="G344" s="6">
        <f t="shared" si="41"/>
        <v>0.66521920668058454</v>
      </c>
      <c r="H344" s="7" t="s">
        <v>13</v>
      </c>
      <c r="I344" s="10">
        <v>328</v>
      </c>
      <c r="J344" s="10">
        <f t="shared" si="42"/>
        <v>97.146341463414629</v>
      </c>
      <c r="K344" s="7" t="s">
        <v>20</v>
      </c>
      <c r="L344" s="7" t="s">
        <v>21</v>
      </c>
      <c r="M344" s="7">
        <v>1374296400</v>
      </c>
      <c r="N344" s="7">
        <v>1375333200</v>
      </c>
      <c r="O344" s="16">
        <f t="shared" si="43"/>
        <v>41475.208333333336</v>
      </c>
      <c r="P344" s="23" t="str">
        <f t="shared" si="44"/>
        <v>Jul</v>
      </c>
      <c r="Q344" s="18">
        <f t="shared" si="45"/>
        <v>41475.208333333336</v>
      </c>
      <c r="R344" s="16">
        <f t="shared" si="46"/>
        <v>41487.208333333336</v>
      </c>
      <c r="S344" s="23" t="str">
        <f t="shared" si="47"/>
        <v>Aug</v>
      </c>
      <c r="T344" s="18">
        <f t="shared" si="48"/>
        <v>41487.208333333336</v>
      </c>
      <c r="U344" s="7" t="b">
        <v>0</v>
      </c>
      <c r="V344" s="7" t="b">
        <v>0</v>
      </c>
      <c r="W344" s="7" t="s">
        <v>32</v>
      </c>
      <c r="X344" s="7" t="str" cm="1">
        <f t="array" ref="X344:Y344">_xlfn.TEXTSPLIT($W344,"/")</f>
        <v>theater</v>
      </c>
      <c r="Y344" s="7" t="str">
        <v>plays</v>
      </c>
    </row>
    <row r="345" spans="1:25" ht="23" x14ac:dyDescent="0.3">
      <c r="A345" s="7">
        <v>343</v>
      </c>
      <c r="B345" s="7" t="s">
        <v>737</v>
      </c>
      <c r="C345" s="15" t="s">
        <v>738</v>
      </c>
      <c r="D345" s="5">
        <v>9000</v>
      </c>
      <c r="E345" s="5">
        <v>4853</v>
      </c>
      <c r="G345" s="6">
        <f t="shared" si="41"/>
        <v>0.53922222222222227</v>
      </c>
      <c r="H345" s="7" t="s">
        <v>13</v>
      </c>
      <c r="I345" s="10">
        <v>147</v>
      </c>
      <c r="J345" s="10">
        <f t="shared" si="42"/>
        <v>33.013605442176868</v>
      </c>
      <c r="K345" s="7" t="s">
        <v>20</v>
      </c>
      <c r="L345" s="7" t="s">
        <v>21</v>
      </c>
      <c r="M345" s="7">
        <v>1384840800</v>
      </c>
      <c r="N345" s="7">
        <v>1389420000</v>
      </c>
      <c r="O345" s="16">
        <f t="shared" si="43"/>
        <v>41597.25</v>
      </c>
      <c r="P345" s="23" t="str">
        <f t="shared" si="44"/>
        <v>Nov</v>
      </c>
      <c r="Q345" s="18">
        <f t="shared" si="45"/>
        <v>41597.25</v>
      </c>
      <c r="R345" s="16">
        <f t="shared" si="46"/>
        <v>41650.25</v>
      </c>
      <c r="S345" s="23" t="str">
        <f t="shared" si="47"/>
        <v>Jan</v>
      </c>
      <c r="T345" s="18">
        <f t="shared" si="48"/>
        <v>41650.25</v>
      </c>
      <c r="U345" s="7" t="b">
        <v>0</v>
      </c>
      <c r="V345" s="7" t="b">
        <v>0</v>
      </c>
      <c r="W345" s="7" t="s">
        <v>32</v>
      </c>
      <c r="X345" s="7" t="str" cm="1">
        <f t="array" ref="X345:Y345">_xlfn.TEXTSPLIT($W345,"/")</f>
        <v>theater</v>
      </c>
      <c r="Y345" s="7" t="str">
        <v>plays</v>
      </c>
    </row>
    <row r="346" spans="1:25" ht="23" x14ac:dyDescent="0.3">
      <c r="A346" s="7">
        <v>344</v>
      </c>
      <c r="B346" s="7" t="s">
        <v>739</v>
      </c>
      <c r="C346" s="15" t="s">
        <v>740</v>
      </c>
      <c r="D346" s="5">
        <v>197600</v>
      </c>
      <c r="E346" s="5">
        <v>82959</v>
      </c>
      <c r="G346" s="6">
        <f t="shared" si="41"/>
        <v>0.41983299595141699</v>
      </c>
      <c r="H346" s="7" t="s">
        <v>13</v>
      </c>
      <c r="I346" s="10">
        <v>830</v>
      </c>
      <c r="J346" s="10">
        <f t="shared" si="42"/>
        <v>99.950602409638549</v>
      </c>
      <c r="K346" s="7" t="s">
        <v>20</v>
      </c>
      <c r="L346" s="7" t="s">
        <v>21</v>
      </c>
      <c r="M346" s="7">
        <v>1516600800</v>
      </c>
      <c r="N346" s="7">
        <v>1520056800</v>
      </c>
      <c r="O346" s="16">
        <f t="shared" si="43"/>
        <v>43122.25</v>
      </c>
      <c r="P346" s="23" t="str">
        <f t="shared" si="44"/>
        <v>Jan</v>
      </c>
      <c r="Q346" s="18">
        <f t="shared" si="45"/>
        <v>43122.25</v>
      </c>
      <c r="R346" s="16">
        <f t="shared" si="46"/>
        <v>43162.25</v>
      </c>
      <c r="S346" s="23" t="str">
        <f t="shared" si="47"/>
        <v>Mar</v>
      </c>
      <c r="T346" s="18">
        <f t="shared" si="48"/>
        <v>43162.25</v>
      </c>
      <c r="U346" s="7" t="b">
        <v>0</v>
      </c>
      <c r="V346" s="7" t="b">
        <v>0</v>
      </c>
      <c r="W346" s="7" t="s">
        <v>88</v>
      </c>
      <c r="X346" s="7" t="str" cm="1">
        <f t="array" ref="X346:Y346">_xlfn.TEXTSPLIT($W346,"/")</f>
        <v>games</v>
      </c>
      <c r="Y346" s="7" t="str">
        <v>video games</v>
      </c>
    </row>
    <row r="347" spans="1:25" ht="23" x14ac:dyDescent="0.3">
      <c r="A347" s="7">
        <v>345</v>
      </c>
      <c r="B347" s="7" t="s">
        <v>741</v>
      </c>
      <c r="C347" s="15" t="s">
        <v>742</v>
      </c>
      <c r="D347" s="5">
        <v>157600</v>
      </c>
      <c r="E347" s="5">
        <v>23159</v>
      </c>
      <c r="G347" s="6">
        <f t="shared" si="41"/>
        <v>0.14694796954314721</v>
      </c>
      <c r="H347" s="7" t="s">
        <v>13</v>
      </c>
      <c r="I347" s="10">
        <v>331</v>
      </c>
      <c r="J347" s="10">
        <f t="shared" si="42"/>
        <v>69.966767371601208</v>
      </c>
      <c r="K347" s="7" t="s">
        <v>39</v>
      </c>
      <c r="L347" s="7" t="s">
        <v>40</v>
      </c>
      <c r="M347" s="7">
        <v>1436418000</v>
      </c>
      <c r="N347" s="7">
        <v>1436504400</v>
      </c>
      <c r="O347" s="16">
        <f t="shared" si="43"/>
        <v>42194.208333333328</v>
      </c>
      <c r="P347" s="23" t="str">
        <f t="shared" si="44"/>
        <v>Jul</v>
      </c>
      <c r="Q347" s="18">
        <f t="shared" si="45"/>
        <v>42194.208333333328</v>
      </c>
      <c r="R347" s="16">
        <f t="shared" si="46"/>
        <v>42195.208333333328</v>
      </c>
      <c r="S347" s="23" t="str">
        <f t="shared" si="47"/>
        <v>Jul</v>
      </c>
      <c r="T347" s="18">
        <f t="shared" si="48"/>
        <v>42195.208333333328</v>
      </c>
      <c r="U347" s="7" t="b">
        <v>0</v>
      </c>
      <c r="V347" s="7" t="b">
        <v>0</v>
      </c>
      <c r="W347" s="7" t="s">
        <v>52</v>
      </c>
      <c r="X347" s="7" t="str" cm="1">
        <f t="array" ref="X347:Y347">_xlfn.TEXTSPLIT($W347,"/")</f>
        <v>film &amp; video</v>
      </c>
      <c r="Y347" s="7" t="str">
        <v>drama</v>
      </c>
    </row>
    <row r="348" spans="1:25" ht="23" x14ac:dyDescent="0.3">
      <c r="A348" s="7">
        <v>346</v>
      </c>
      <c r="B348" s="7" t="s">
        <v>743</v>
      </c>
      <c r="C348" s="15" t="s">
        <v>744</v>
      </c>
      <c r="D348" s="5">
        <v>8000</v>
      </c>
      <c r="E348" s="5">
        <v>2758</v>
      </c>
      <c r="G348" s="6">
        <f t="shared" si="41"/>
        <v>0.34475</v>
      </c>
      <c r="H348" s="7" t="s">
        <v>13</v>
      </c>
      <c r="I348" s="10">
        <v>25</v>
      </c>
      <c r="J348" s="10">
        <f t="shared" si="42"/>
        <v>110.32</v>
      </c>
      <c r="K348" s="7" t="s">
        <v>20</v>
      </c>
      <c r="L348" s="7" t="s">
        <v>21</v>
      </c>
      <c r="M348" s="7">
        <v>1503550800</v>
      </c>
      <c r="N348" s="7">
        <v>1508302800</v>
      </c>
      <c r="O348" s="16">
        <f t="shared" si="43"/>
        <v>42971.208333333328</v>
      </c>
      <c r="P348" s="23" t="str">
        <f t="shared" si="44"/>
        <v>Aug</v>
      </c>
      <c r="Q348" s="18">
        <f t="shared" si="45"/>
        <v>42971.208333333328</v>
      </c>
      <c r="R348" s="16">
        <f t="shared" si="46"/>
        <v>43026.208333333328</v>
      </c>
      <c r="S348" s="23" t="str">
        <f t="shared" si="47"/>
        <v>Oct</v>
      </c>
      <c r="T348" s="18">
        <f t="shared" si="48"/>
        <v>43026.208333333328</v>
      </c>
      <c r="U348" s="7" t="b">
        <v>0</v>
      </c>
      <c r="V348" s="7" t="b">
        <v>1</v>
      </c>
      <c r="W348" s="7" t="s">
        <v>59</v>
      </c>
      <c r="X348" s="7" t="str" cm="1">
        <f t="array" ref="X348:Y348">_xlfn.TEXTSPLIT($W348,"/")</f>
        <v>music</v>
      </c>
      <c r="Y348" s="7" t="str">
        <v>indie rock</v>
      </c>
    </row>
    <row r="349" spans="1:25" ht="23" x14ac:dyDescent="0.3">
      <c r="A349" s="7">
        <v>347</v>
      </c>
      <c r="B349" s="7" t="s">
        <v>745</v>
      </c>
      <c r="C349" s="15" t="s">
        <v>746</v>
      </c>
      <c r="D349" s="5">
        <v>900</v>
      </c>
      <c r="E349" s="5">
        <v>12607</v>
      </c>
      <c r="G349" s="6">
        <f t="shared" si="41"/>
        <v>14.007777777777777</v>
      </c>
      <c r="H349" s="7" t="s">
        <v>19</v>
      </c>
      <c r="I349" s="10">
        <v>191</v>
      </c>
      <c r="J349" s="10">
        <f t="shared" si="42"/>
        <v>66.005235602094245</v>
      </c>
      <c r="K349" s="7" t="s">
        <v>20</v>
      </c>
      <c r="L349" s="7" t="s">
        <v>21</v>
      </c>
      <c r="M349" s="7">
        <v>1423634400</v>
      </c>
      <c r="N349" s="7">
        <v>1425708000</v>
      </c>
      <c r="O349" s="16">
        <f t="shared" si="43"/>
        <v>42046.25</v>
      </c>
      <c r="P349" s="23" t="str">
        <f t="shared" si="44"/>
        <v>Feb</v>
      </c>
      <c r="Q349" s="18">
        <f t="shared" si="45"/>
        <v>42046.25</v>
      </c>
      <c r="R349" s="16">
        <f t="shared" si="46"/>
        <v>42070.25</v>
      </c>
      <c r="S349" s="23" t="str">
        <f t="shared" si="47"/>
        <v>Mar</v>
      </c>
      <c r="T349" s="18">
        <f t="shared" si="48"/>
        <v>42070.25</v>
      </c>
      <c r="U349" s="7" t="b">
        <v>0</v>
      </c>
      <c r="V349" s="7" t="b">
        <v>0</v>
      </c>
      <c r="W349" s="7" t="s">
        <v>27</v>
      </c>
      <c r="X349" s="7" t="str" cm="1">
        <f t="array" ref="X349:Y349">_xlfn.TEXTSPLIT($W349,"/")</f>
        <v>technology</v>
      </c>
      <c r="Y349" s="7" t="str">
        <v>web</v>
      </c>
    </row>
    <row r="350" spans="1:25" ht="23" x14ac:dyDescent="0.3">
      <c r="A350" s="7">
        <v>348</v>
      </c>
      <c r="B350" s="7" t="s">
        <v>747</v>
      </c>
      <c r="C350" s="15" t="s">
        <v>748</v>
      </c>
      <c r="D350" s="5">
        <v>199000</v>
      </c>
      <c r="E350" s="5">
        <v>142823</v>
      </c>
      <c r="G350" s="6">
        <f t="shared" si="41"/>
        <v>0.71770351758793971</v>
      </c>
      <c r="H350" s="7" t="s">
        <v>13</v>
      </c>
      <c r="I350" s="10">
        <v>3483</v>
      </c>
      <c r="J350" s="10">
        <f t="shared" si="42"/>
        <v>41.005742176284812</v>
      </c>
      <c r="K350" s="7" t="s">
        <v>20</v>
      </c>
      <c r="L350" s="7" t="s">
        <v>21</v>
      </c>
      <c r="M350" s="7">
        <v>1487224800</v>
      </c>
      <c r="N350" s="7">
        <v>1488348000</v>
      </c>
      <c r="O350" s="16">
        <f t="shared" si="43"/>
        <v>42782.25</v>
      </c>
      <c r="P350" s="23" t="str">
        <f t="shared" si="44"/>
        <v>Feb</v>
      </c>
      <c r="Q350" s="18">
        <f t="shared" si="45"/>
        <v>42782.25</v>
      </c>
      <c r="R350" s="16">
        <f t="shared" si="46"/>
        <v>42795.25</v>
      </c>
      <c r="S350" s="23" t="str">
        <f t="shared" si="47"/>
        <v>Mar</v>
      </c>
      <c r="T350" s="18">
        <f t="shared" si="48"/>
        <v>42795.25</v>
      </c>
      <c r="U350" s="7" t="b">
        <v>0</v>
      </c>
      <c r="V350" s="7" t="b">
        <v>0</v>
      </c>
      <c r="W350" s="7" t="s">
        <v>16</v>
      </c>
      <c r="X350" s="7" t="str" cm="1">
        <f t="array" ref="X350:Y350">_xlfn.TEXTSPLIT($W350,"/")</f>
        <v>food</v>
      </c>
      <c r="Y350" s="7" t="str">
        <v>food trucks</v>
      </c>
    </row>
    <row r="351" spans="1:25" ht="23" x14ac:dyDescent="0.3">
      <c r="A351" s="7">
        <v>349</v>
      </c>
      <c r="B351" s="7" t="s">
        <v>749</v>
      </c>
      <c r="C351" s="15" t="s">
        <v>750</v>
      </c>
      <c r="D351" s="5">
        <v>180800</v>
      </c>
      <c r="E351" s="5">
        <v>95958</v>
      </c>
      <c r="G351" s="6">
        <f t="shared" si="41"/>
        <v>0.53074115044247783</v>
      </c>
      <c r="H351" s="7" t="s">
        <v>13</v>
      </c>
      <c r="I351" s="10">
        <v>923</v>
      </c>
      <c r="J351" s="10">
        <f t="shared" si="42"/>
        <v>103.96316359696641</v>
      </c>
      <c r="K351" s="7" t="s">
        <v>20</v>
      </c>
      <c r="L351" s="7" t="s">
        <v>21</v>
      </c>
      <c r="M351" s="7">
        <v>1500008400</v>
      </c>
      <c r="N351" s="7">
        <v>1502600400</v>
      </c>
      <c r="O351" s="16">
        <f t="shared" si="43"/>
        <v>42930.208333333328</v>
      </c>
      <c r="P351" s="23" t="str">
        <f t="shared" si="44"/>
        <v>Jul</v>
      </c>
      <c r="Q351" s="18">
        <f t="shared" si="45"/>
        <v>42930.208333333328</v>
      </c>
      <c r="R351" s="16">
        <f t="shared" si="46"/>
        <v>42960.208333333328</v>
      </c>
      <c r="S351" s="23" t="str">
        <f t="shared" si="47"/>
        <v>Aug</v>
      </c>
      <c r="T351" s="18">
        <f t="shared" si="48"/>
        <v>42960.208333333328</v>
      </c>
      <c r="U351" s="7" t="b">
        <v>0</v>
      </c>
      <c r="V351" s="7" t="b">
        <v>0</v>
      </c>
      <c r="W351" s="7" t="s">
        <v>32</v>
      </c>
      <c r="X351" s="7" t="str" cm="1">
        <f t="array" ref="X351:Y351">_xlfn.TEXTSPLIT($W351,"/")</f>
        <v>theater</v>
      </c>
      <c r="Y351" s="7" t="str">
        <v>plays</v>
      </c>
    </row>
    <row r="352" spans="1:25" ht="23" x14ac:dyDescent="0.3">
      <c r="A352" s="7">
        <v>350</v>
      </c>
      <c r="B352" s="7" t="s">
        <v>751</v>
      </c>
      <c r="C352" s="15" t="s">
        <v>752</v>
      </c>
      <c r="D352" s="5">
        <v>100</v>
      </c>
      <c r="E352" s="5">
        <v>5</v>
      </c>
      <c r="G352" s="6">
        <f t="shared" si="41"/>
        <v>0.05</v>
      </c>
      <c r="H352" s="7" t="s">
        <v>13</v>
      </c>
      <c r="I352" s="10">
        <v>1</v>
      </c>
      <c r="J352" s="10">
        <f t="shared" si="42"/>
        <v>5</v>
      </c>
      <c r="K352" s="7" t="s">
        <v>20</v>
      </c>
      <c r="L352" s="7" t="s">
        <v>21</v>
      </c>
      <c r="M352" s="7">
        <v>1432098000</v>
      </c>
      <c r="N352" s="7">
        <v>1433653200</v>
      </c>
      <c r="O352" s="16">
        <f t="shared" si="43"/>
        <v>42144.208333333328</v>
      </c>
      <c r="P352" s="23" t="str">
        <f t="shared" si="44"/>
        <v>May</v>
      </c>
      <c r="Q352" s="18">
        <f t="shared" si="45"/>
        <v>42144.208333333328</v>
      </c>
      <c r="R352" s="16">
        <f t="shared" si="46"/>
        <v>42162.208333333328</v>
      </c>
      <c r="S352" s="23" t="str">
        <f t="shared" si="47"/>
        <v>Jun</v>
      </c>
      <c r="T352" s="18">
        <f t="shared" si="48"/>
        <v>42162.208333333328</v>
      </c>
      <c r="U352" s="7" t="b">
        <v>0</v>
      </c>
      <c r="V352" s="7" t="b">
        <v>1</v>
      </c>
      <c r="W352" s="7" t="s">
        <v>158</v>
      </c>
      <c r="X352" s="7" t="str" cm="1">
        <f t="array" ref="X352:Y352">_xlfn.TEXTSPLIT($W352,"/")</f>
        <v>music</v>
      </c>
      <c r="Y352" s="7" t="str">
        <v>jazz</v>
      </c>
    </row>
    <row r="353" spans="1:25" ht="23" x14ac:dyDescent="0.3">
      <c r="A353" s="7">
        <v>351</v>
      </c>
      <c r="B353" s="7" t="s">
        <v>753</v>
      </c>
      <c r="C353" s="15" t="s">
        <v>754</v>
      </c>
      <c r="D353" s="5">
        <v>74100</v>
      </c>
      <c r="E353" s="5">
        <v>94631</v>
      </c>
      <c r="G353" s="6">
        <f t="shared" si="41"/>
        <v>1.2770715249662619</v>
      </c>
      <c r="H353" s="7" t="s">
        <v>19</v>
      </c>
      <c r="I353" s="10">
        <v>2013</v>
      </c>
      <c r="J353" s="10">
        <f t="shared" si="42"/>
        <v>47.009935419771487</v>
      </c>
      <c r="K353" s="7" t="s">
        <v>20</v>
      </c>
      <c r="L353" s="7" t="s">
        <v>21</v>
      </c>
      <c r="M353" s="7">
        <v>1440392400</v>
      </c>
      <c r="N353" s="7">
        <v>1441602000</v>
      </c>
      <c r="O353" s="16">
        <f t="shared" si="43"/>
        <v>42240.208333333328</v>
      </c>
      <c r="P353" s="23" t="str">
        <f t="shared" si="44"/>
        <v>Aug</v>
      </c>
      <c r="Q353" s="18">
        <f t="shared" si="45"/>
        <v>42240.208333333328</v>
      </c>
      <c r="R353" s="16">
        <f t="shared" si="46"/>
        <v>42254.208333333328</v>
      </c>
      <c r="S353" s="23" t="str">
        <f t="shared" si="47"/>
        <v>Sep</v>
      </c>
      <c r="T353" s="18">
        <f t="shared" si="48"/>
        <v>42254.208333333328</v>
      </c>
      <c r="U353" s="7" t="b">
        <v>0</v>
      </c>
      <c r="V353" s="7" t="b">
        <v>0</v>
      </c>
      <c r="W353" s="7" t="s">
        <v>22</v>
      </c>
      <c r="X353" s="7" t="str" cm="1">
        <f t="array" ref="X353:Y353">_xlfn.TEXTSPLIT($W353,"/")</f>
        <v>music</v>
      </c>
      <c r="Y353" s="7" t="str">
        <v>rock</v>
      </c>
    </row>
    <row r="354" spans="1:25" ht="23" x14ac:dyDescent="0.3">
      <c r="A354" s="7">
        <v>352</v>
      </c>
      <c r="B354" s="7" t="s">
        <v>755</v>
      </c>
      <c r="C354" s="15" t="s">
        <v>756</v>
      </c>
      <c r="D354" s="5">
        <v>2800</v>
      </c>
      <c r="E354" s="5">
        <v>977</v>
      </c>
      <c r="G354" s="6">
        <f t="shared" si="41"/>
        <v>0.34892857142857142</v>
      </c>
      <c r="H354" s="7" t="s">
        <v>13</v>
      </c>
      <c r="I354" s="10">
        <v>33</v>
      </c>
      <c r="J354" s="10">
        <f t="shared" si="42"/>
        <v>29.606060606060606</v>
      </c>
      <c r="K354" s="7" t="s">
        <v>14</v>
      </c>
      <c r="L354" s="7" t="s">
        <v>15</v>
      </c>
      <c r="M354" s="7">
        <v>1446876000</v>
      </c>
      <c r="N354" s="7">
        <v>1447567200</v>
      </c>
      <c r="O354" s="16">
        <f t="shared" si="43"/>
        <v>42315.25</v>
      </c>
      <c r="P354" s="23" t="str">
        <f t="shared" si="44"/>
        <v>Nov</v>
      </c>
      <c r="Q354" s="18">
        <f t="shared" si="45"/>
        <v>42315.25</v>
      </c>
      <c r="R354" s="16">
        <f t="shared" si="46"/>
        <v>42323.25</v>
      </c>
      <c r="S354" s="23" t="str">
        <f t="shared" si="47"/>
        <v>Nov</v>
      </c>
      <c r="T354" s="18">
        <f t="shared" si="48"/>
        <v>42323.25</v>
      </c>
      <c r="U354" s="7" t="b">
        <v>0</v>
      </c>
      <c r="V354" s="7" t="b">
        <v>0</v>
      </c>
      <c r="W354" s="7" t="s">
        <v>32</v>
      </c>
      <c r="X354" s="7" t="str" cm="1">
        <f t="array" ref="X354:Y354">_xlfn.TEXTSPLIT($W354,"/")</f>
        <v>theater</v>
      </c>
      <c r="Y354" s="7" t="str">
        <v>plays</v>
      </c>
    </row>
    <row r="355" spans="1:25" ht="23" x14ac:dyDescent="0.3">
      <c r="A355" s="7">
        <v>353</v>
      </c>
      <c r="B355" s="7" t="s">
        <v>757</v>
      </c>
      <c r="C355" s="15" t="s">
        <v>758</v>
      </c>
      <c r="D355" s="5">
        <v>33600</v>
      </c>
      <c r="E355" s="5">
        <v>137961</v>
      </c>
      <c r="G355" s="6">
        <f t="shared" si="41"/>
        <v>4.105982142857143</v>
      </c>
      <c r="H355" s="7" t="s">
        <v>19</v>
      </c>
      <c r="I355" s="10">
        <v>1703</v>
      </c>
      <c r="J355" s="10">
        <f t="shared" si="42"/>
        <v>81.010569583088667</v>
      </c>
      <c r="K355" s="7" t="s">
        <v>20</v>
      </c>
      <c r="L355" s="7" t="s">
        <v>21</v>
      </c>
      <c r="M355" s="7">
        <v>1562302800</v>
      </c>
      <c r="N355" s="7">
        <v>1562389200</v>
      </c>
      <c r="O355" s="16">
        <f t="shared" si="43"/>
        <v>43651.208333333328</v>
      </c>
      <c r="P355" s="23" t="str">
        <f t="shared" si="44"/>
        <v>Jul</v>
      </c>
      <c r="Q355" s="18">
        <f t="shared" si="45"/>
        <v>43651.208333333328</v>
      </c>
      <c r="R355" s="16">
        <f t="shared" si="46"/>
        <v>43652.208333333328</v>
      </c>
      <c r="S355" s="23" t="str">
        <f t="shared" si="47"/>
        <v>Jul</v>
      </c>
      <c r="T355" s="18">
        <f t="shared" si="48"/>
        <v>43652.208333333328</v>
      </c>
      <c r="U355" s="7" t="b">
        <v>0</v>
      </c>
      <c r="V355" s="7" t="b">
        <v>0</v>
      </c>
      <c r="W355" s="7" t="s">
        <v>32</v>
      </c>
      <c r="X355" s="7" t="str" cm="1">
        <f t="array" ref="X355:Y355">_xlfn.TEXTSPLIT($W355,"/")</f>
        <v>theater</v>
      </c>
      <c r="Y355" s="7" t="str">
        <v>plays</v>
      </c>
    </row>
    <row r="356" spans="1:25" ht="23" x14ac:dyDescent="0.3">
      <c r="A356" s="7">
        <v>354</v>
      </c>
      <c r="B356" s="7" t="s">
        <v>759</v>
      </c>
      <c r="C356" s="15" t="s">
        <v>760</v>
      </c>
      <c r="D356" s="5">
        <v>6100</v>
      </c>
      <c r="E356" s="5">
        <v>7548</v>
      </c>
      <c r="G356" s="6">
        <f t="shared" si="41"/>
        <v>1.2373770491803278</v>
      </c>
      <c r="H356" s="7" t="s">
        <v>19</v>
      </c>
      <c r="I356" s="10">
        <v>80</v>
      </c>
      <c r="J356" s="10">
        <f t="shared" si="42"/>
        <v>94.35</v>
      </c>
      <c r="K356" s="7" t="s">
        <v>35</v>
      </c>
      <c r="L356" s="7" t="s">
        <v>36</v>
      </c>
      <c r="M356" s="7">
        <v>1378184400</v>
      </c>
      <c r="N356" s="7">
        <v>1378789200</v>
      </c>
      <c r="O356" s="16">
        <f t="shared" si="43"/>
        <v>41520.208333333336</v>
      </c>
      <c r="P356" s="23" t="str">
        <f t="shared" si="44"/>
        <v>Sep</v>
      </c>
      <c r="Q356" s="18">
        <f t="shared" si="45"/>
        <v>41520.208333333336</v>
      </c>
      <c r="R356" s="16">
        <f t="shared" si="46"/>
        <v>41527.208333333336</v>
      </c>
      <c r="S356" s="23" t="str">
        <f t="shared" si="47"/>
        <v>Sep</v>
      </c>
      <c r="T356" s="18">
        <f t="shared" si="48"/>
        <v>41527.208333333336</v>
      </c>
      <c r="U356" s="7" t="b">
        <v>0</v>
      </c>
      <c r="V356" s="7" t="b">
        <v>0</v>
      </c>
      <c r="W356" s="7" t="s">
        <v>41</v>
      </c>
      <c r="X356" s="7" t="str" cm="1">
        <f t="array" ref="X356:Y356">_xlfn.TEXTSPLIT($W356,"/")</f>
        <v>film &amp; video</v>
      </c>
      <c r="Y356" s="7" t="str">
        <v>documentary</v>
      </c>
    </row>
    <row r="357" spans="1:25" ht="23" x14ac:dyDescent="0.3">
      <c r="A357" s="7">
        <v>355</v>
      </c>
      <c r="B357" s="7" t="s">
        <v>761</v>
      </c>
      <c r="C357" s="15" t="s">
        <v>762</v>
      </c>
      <c r="D357" s="5">
        <v>3800</v>
      </c>
      <c r="E357" s="5">
        <v>2241</v>
      </c>
      <c r="G357" s="6">
        <f t="shared" si="41"/>
        <v>0.58973684210526311</v>
      </c>
      <c r="H357" s="7" t="s">
        <v>46</v>
      </c>
      <c r="I357" s="10">
        <v>86</v>
      </c>
      <c r="J357" s="10">
        <f t="shared" si="42"/>
        <v>26.058139534883722</v>
      </c>
      <c r="K357" s="7" t="s">
        <v>20</v>
      </c>
      <c r="L357" s="7" t="s">
        <v>21</v>
      </c>
      <c r="M357" s="7">
        <v>1485064800</v>
      </c>
      <c r="N357" s="7">
        <v>1488520800</v>
      </c>
      <c r="O357" s="16">
        <f t="shared" si="43"/>
        <v>42757.25</v>
      </c>
      <c r="P357" s="23" t="str">
        <f t="shared" si="44"/>
        <v>Jan</v>
      </c>
      <c r="Q357" s="18">
        <f t="shared" si="45"/>
        <v>42757.25</v>
      </c>
      <c r="R357" s="16">
        <f t="shared" si="46"/>
        <v>42797.25</v>
      </c>
      <c r="S357" s="23" t="str">
        <f t="shared" si="47"/>
        <v>Mar</v>
      </c>
      <c r="T357" s="18">
        <f t="shared" si="48"/>
        <v>42797.25</v>
      </c>
      <c r="U357" s="7" t="b">
        <v>0</v>
      </c>
      <c r="V357" s="7" t="b">
        <v>0</v>
      </c>
      <c r="W357" s="7" t="s">
        <v>64</v>
      </c>
      <c r="X357" s="7" t="str" cm="1">
        <f t="array" ref="X357:Y357">_xlfn.TEXTSPLIT($W357,"/")</f>
        <v>technology</v>
      </c>
      <c r="Y357" s="7" t="str">
        <v>wearables</v>
      </c>
    </row>
    <row r="358" spans="1:25" ht="23" x14ac:dyDescent="0.3">
      <c r="A358" s="7">
        <v>356</v>
      </c>
      <c r="B358" s="7" t="s">
        <v>763</v>
      </c>
      <c r="C358" s="15" t="s">
        <v>764</v>
      </c>
      <c r="D358" s="5">
        <v>9300</v>
      </c>
      <c r="E358" s="5">
        <v>3431</v>
      </c>
      <c r="G358" s="6">
        <f t="shared" si="41"/>
        <v>0.36892473118279567</v>
      </c>
      <c r="H358" s="7" t="s">
        <v>13</v>
      </c>
      <c r="I358" s="10">
        <v>40</v>
      </c>
      <c r="J358" s="10">
        <f t="shared" si="42"/>
        <v>85.775000000000006</v>
      </c>
      <c r="K358" s="7" t="s">
        <v>106</v>
      </c>
      <c r="L358" s="7" t="s">
        <v>107</v>
      </c>
      <c r="M358" s="7">
        <v>1326520800</v>
      </c>
      <c r="N358" s="7">
        <v>1327298400</v>
      </c>
      <c r="O358" s="16">
        <f t="shared" si="43"/>
        <v>40922.25</v>
      </c>
      <c r="P358" s="23" t="str">
        <f t="shared" si="44"/>
        <v>Jan</v>
      </c>
      <c r="Q358" s="18">
        <f t="shared" si="45"/>
        <v>40922.25</v>
      </c>
      <c r="R358" s="16">
        <f t="shared" si="46"/>
        <v>40931.25</v>
      </c>
      <c r="S358" s="23" t="str">
        <f t="shared" si="47"/>
        <v>Jan</v>
      </c>
      <c r="T358" s="18">
        <f t="shared" si="48"/>
        <v>40931.25</v>
      </c>
      <c r="U358" s="7" t="b">
        <v>0</v>
      </c>
      <c r="V358" s="7" t="b">
        <v>0</v>
      </c>
      <c r="W358" s="7" t="s">
        <v>32</v>
      </c>
      <c r="X358" s="7" t="str" cm="1">
        <f t="array" ref="X358:Y358">_xlfn.TEXTSPLIT($W358,"/")</f>
        <v>theater</v>
      </c>
      <c r="Y358" s="7" t="str">
        <v>plays</v>
      </c>
    </row>
    <row r="359" spans="1:25" ht="23" x14ac:dyDescent="0.3">
      <c r="A359" s="7">
        <v>357</v>
      </c>
      <c r="B359" s="7" t="s">
        <v>765</v>
      </c>
      <c r="C359" s="15" t="s">
        <v>766</v>
      </c>
      <c r="D359" s="5">
        <v>2300</v>
      </c>
      <c r="E359" s="5">
        <v>4253</v>
      </c>
      <c r="G359" s="6">
        <f t="shared" si="41"/>
        <v>1.8491304347826087</v>
      </c>
      <c r="H359" s="7" t="s">
        <v>19</v>
      </c>
      <c r="I359" s="10">
        <v>41</v>
      </c>
      <c r="J359" s="10">
        <f t="shared" si="42"/>
        <v>103.73170731707317</v>
      </c>
      <c r="K359" s="7" t="s">
        <v>20</v>
      </c>
      <c r="L359" s="7" t="s">
        <v>21</v>
      </c>
      <c r="M359" s="7">
        <v>1441256400</v>
      </c>
      <c r="N359" s="7">
        <v>1443416400</v>
      </c>
      <c r="O359" s="16">
        <f t="shared" si="43"/>
        <v>42250.208333333328</v>
      </c>
      <c r="P359" s="23" t="str">
        <f t="shared" si="44"/>
        <v>Sep</v>
      </c>
      <c r="Q359" s="18">
        <f t="shared" si="45"/>
        <v>42250.208333333328</v>
      </c>
      <c r="R359" s="16">
        <f t="shared" si="46"/>
        <v>42275.208333333328</v>
      </c>
      <c r="S359" s="23" t="str">
        <f t="shared" si="47"/>
        <v>Sep</v>
      </c>
      <c r="T359" s="18">
        <f t="shared" si="48"/>
        <v>42275.208333333328</v>
      </c>
      <c r="U359" s="7" t="b">
        <v>0</v>
      </c>
      <c r="V359" s="7" t="b">
        <v>0</v>
      </c>
      <c r="W359" s="7" t="s">
        <v>88</v>
      </c>
      <c r="X359" s="7" t="str" cm="1">
        <f t="array" ref="X359:Y359">_xlfn.TEXTSPLIT($W359,"/")</f>
        <v>games</v>
      </c>
      <c r="Y359" s="7" t="str">
        <v>video games</v>
      </c>
    </row>
    <row r="360" spans="1:25" ht="23" x14ac:dyDescent="0.3">
      <c r="A360" s="7">
        <v>358</v>
      </c>
      <c r="B360" s="7" t="s">
        <v>767</v>
      </c>
      <c r="C360" s="15" t="s">
        <v>768</v>
      </c>
      <c r="D360" s="5">
        <v>9700</v>
      </c>
      <c r="E360" s="5">
        <v>1146</v>
      </c>
      <c r="G360" s="6">
        <f t="shared" si="41"/>
        <v>0.11814432989690722</v>
      </c>
      <c r="H360" s="7" t="s">
        <v>13</v>
      </c>
      <c r="I360" s="10">
        <v>23</v>
      </c>
      <c r="J360" s="10">
        <f t="shared" si="42"/>
        <v>49.826086956521742</v>
      </c>
      <c r="K360" s="7" t="s">
        <v>14</v>
      </c>
      <c r="L360" s="7" t="s">
        <v>15</v>
      </c>
      <c r="M360" s="7">
        <v>1533877200</v>
      </c>
      <c r="N360" s="7">
        <v>1534136400</v>
      </c>
      <c r="O360" s="16">
        <f t="shared" si="43"/>
        <v>43322.208333333328</v>
      </c>
      <c r="P360" s="23" t="str">
        <f t="shared" si="44"/>
        <v>Aug</v>
      </c>
      <c r="Q360" s="18">
        <f t="shared" si="45"/>
        <v>43322.208333333328</v>
      </c>
      <c r="R360" s="16">
        <f t="shared" si="46"/>
        <v>43325.208333333328</v>
      </c>
      <c r="S360" s="23" t="str">
        <f t="shared" si="47"/>
        <v>Aug</v>
      </c>
      <c r="T360" s="18">
        <f t="shared" si="48"/>
        <v>43325.208333333328</v>
      </c>
      <c r="U360" s="7" t="b">
        <v>1</v>
      </c>
      <c r="V360" s="7" t="b">
        <v>0</v>
      </c>
      <c r="W360" s="7" t="s">
        <v>121</v>
      </c>
      <c r="X360" s="7" t="str" cm="1">
        <f t="array" ref="X360:Y360">_xlfn.TEXTSPLIT($W360,"/")</f>
        <v>photography</v>
      </c>
      <c r="Y360" s="7" t="str">
        <v>photography books</v>
      </c>
    </row>
    <row r="361" spans="1:25" ht="23" x14ac:dyDescent="0.3">
      <c r="A361" s="7">
        <v>359</v>
      </c>
      <c r="B361" s="7" t="s">
        <v>769</v>
      </c>
      <c r="C361" s="15" t="s">
        <v>770</v>
      </c>
      <c r="D361" s="5">
        <v>4000</v>
      </c>
      <c r="E361" s="5">
        <v>11948</v>
      </c>
      <c r="G361" s="6">
        <f t="shared" si="41"/>
        <v>2.9870000000000001</v>
      </c>
      <c r="H361" s="7" t="s">
        <v>19</v>
      </c>
      <c r="I361" s="10">
        <v>187</v>
      </c>
      <c r="J361" s="10">
        <f t="shared" si="42"/>
        <v>63.893048128342244</v>
      </c>
      <c r="K361" s="7" t="s">
        <v>20</v>
      </c>
      <c r="L361" s="7" t="s">
        <v>21</v>
      </c>
      <c r="M361" s="7">
        <v>1314421200</v>
      </c>
      <c r="N361" s="7">
        <v>1315026000</v>
      </c>
      <c r="O361" s="16">
        <f t="shared" si="43"/>
        <v>40782.208333333336</v>
      </c>
      <c r="P361" s="23" t="str">
        <f t="shared" si="44"/>
        <v>Aug</v>
      </c>
      <c r="Q361" s="18">
        <f t="shared" si="45"/>
        <v>40782.208333333336</v>
      </c>
      <c r="R361" s="16">
        <f t="shared" si="46"/>
        <v>40789.208333333336</v>
      </c>
      <c r="S361" s="23" t="str">
        <f t="shared" si="47"/>
        <v>Sep</v>
      </c>
      <c r="T361" s="18">
        <f t="shared" si="48"/>
        <v>40789.208333333336</v>
      </c>
      <c r="U361" s="7" t="b">
        <v>0</v>
      </c>
      <c r="V361" s="7" t="b">
        <v>0</v>
      </c>
      <c r="W361" s="7" t="s">
        <v>70</v>
      </c>
      <c r="X361" s="7" t="str" cm="1">
        <f t="array" ref="X361:Y361">_xlfn.TEXTSPLIT($W361,"/")</f>
        <v>film &amp; video</v>
      </c>
      <c r="Y361" s="7" t="str">
        <v>animation</v>
      </c>
    </row>
    <row r="362" spans="1:25" ht="23" x14ac:dyDescent="0.3">
      <c r="A362" s="7">
        <v>360</v>
      </c>
      <c r="B362" s="7" t="s">
        <v>771</v>
      </c>
      <c r="C362" s="15" t="s">
        <v>772</v>
      </c>
      <c r="D362" s="5">
        <v>59700</v>
      </c>
      <c r="E362" s="5">
        <v>135132</v>
      </c>
      <c r="G362" s="6">
        <f t="shared" si="41"/>
        <v>2.2635175879396985</v>
      </c>
      <c r="H362" s="7" t="s">
        <v>19</v>
      </c>
      <c r="I362" s="10">
        <v>2875</v>
      </c>
      <c r="J362" s="10">
        <f t="shared" si="42"/>
        <v>47.002434782608695</v>
      </c>
      <c r="K362" s="7" t="s">
        <v>39</v>
      </c>
      <c r="L362" s="7" t="s">
        <v>40</v>
      </c>
      <c r="M362" s="7">
        <v>1293861600</v>
      </c>
      <c r="N362" s="7">
        <v>1295071200</v>
      </c>
      <c r="O362" s="16">
        <f t="shared" si="43"/>
        <v>40544.25</v>
      </c>
      <c r="P362" s="23" t="str">
        <f t="shared" si="44"/>
        <v>Jan</v>
      </c>
      <c r="Q362" s="18">
        <f t="shared" si="45"/>
        <v>40544.25</v>
      </c>
      <c r="R362" s="16">
        <f t="shared" si="46"/>
        <v>40558.25</v>
      </c>
      <c r="S362" s="23" t="str">
        <f t="shared" si="47"/>
        <v>Jan</v>
      </c>
      <c r="T362" s="18">
        <f t="shared" si="48"/>
        <v>40558.25</v>
      </c>
      <c r="U362" s="7" t="b">
        <v>0</v>
      </c>
      <c r="V362" s="7" t="b">
        <v>1</v>
      </c>
      <c r="W362" s="7" t="s">
        <v>32</v>
      </c>
      <c r="X362" s="7" t="str" cm="1">
        <f t="array" ref="X362:Y362">_xlfn.TEXTSPLIT($W362,"/")</f>
        <v>theater</v>
      </c>
      <c r="Y362" s="7" t="str">
        <v>plays</v>
      </c>
    </row>
    <row r="363" spans="1:25" ht="23" x14ac:dyDescent="0.3">
      <c r="A363" s="7">
        <v>361</v>
      </c>
      <c r="B363" s="7" t="s">
        <v>773</v>
      </c>
      <c r="C363" s="15" t="s">
        <v>774</v>
      </c>
      <c r="D363" s="5">
        <v>5500</v>
      </c>
      <c r="E363" s="5">
        <v>9546</v>
      </c>
      <c r="G363" s="6">
        <f t="shared" si="41"/>
        <v>1.7356363636363636</v>
      </c>
      <c r="H363" s="7" t="s">
        <v>19</v>
      </c>
      <c r="I363" s="10">
        <v>88</v>
      </c>
      <c r="J363" s="10">
        <f t="shared" si="42"/>
        <v>108.47727272727273</v>
      </c>
      <c r="K363" s="7" t="s">
        <v>20</v>
      </c>
      <c r="L363" s="7" t="s">
        <v>21</v>
      </c>
      <c r="M363" s="7">
        <v>1507352400</v>
      </c>
      <c r="N363" s="7">
        <v>1509426000</v>
      </c>
      <c r="O363" s="16">
        <f t="shared" si="43"/>
        <v>43015.208333333328</v>
      </c>
      <c r="P363" s="23" t="str">
        <f t="shared" si="44"/>
        <v>Oct</v>
      </c>
      <c r="Q363" s="18">
        <f t="shared" si="45"/>
        <v>43015.208333333328</v>
      </c>
      <c r="R363" s="16">
        <f t="shared" si="46"/>
        <v>43039.208333333328</v>
      </c>
      <c r="S363" s="23" t="str">
        <f t="shared" si="47"/>
        <v>Oct</v>
      </c>
      <c r="T363" s="18">
        <f t="shared" si="48"/>
        <v>43039.208333333328</v>
      </c>
      <c r="U363" s="7" t="b">
        <v>0</v>
      </c>
      <c r="V363" s="7" t="b">
        <v>0</v>
      </c>
      <c r="W363" s="7" t="s">
        <v>32</v>
      </c>
      <c r="X363" s="7" t="str" cm="1">
        <f t="array" ref="X363:Y363">_xlfn.TEXTSPLIT($W363,"/")</f>
        <v>theater</v>
      </c>
      <c r="Y363" s="7" t="str">
        <v>plays</v>
      </c>
    </row>
    <row r="364" spans="1:25" ht="23" x14ac:dyDescent="0.3">
      <c r="A364" s="7">
        <v>362</v>
      </c>
      <c r="B364" s="7" t="s">
        <v>775</v>
      </c>
      <c r="C364" s="15" t="s">
        <v>776</v>
      </c>
      <c r="D364" s="5">
        <v>3700</v>
      </c>
      <c r="E364" s="5">
        <v>13755</v>
      </c>
      <c r="G364" s="6">
        <f t="shared" si="41"/>
        <v>3.7175675675675675</v>
      </c>
      <c r="H364" s="7" t="s">
        <v>19</v>
      </c>
      <c r="I364" s="10">
        <v>191</v>
      </c>
      <c r="J364" s="10">
        <f t="shared" si="42"/>
        <v>72.015706806282722</v>
      </c>
      <c r="K364" s="7" t="s">
        <v>20</v>
      </c>
      <c r="L364" s="7" t="s">
        <v>21</v>
      </c>
      <c r="M364" s="7">
        <v>1296108000</v>
      </c>
      <c r="N364" s="7">
        <v>1299391200</v>
      </c>
      <c r="O364" s="16">
        <f t="shared" si="43"/>
        <v>40570.25</v>
      </c>
      <c r="P364" s="23" t="str">
        <f t="shared" si="44"/>
        <v>Jan</v>
      </c>
      <c r="Q364" s="18">
        <f t="shared" si="45"/>
        <v>40570.25</v>
      </c>
      <c r="R364" s="16">
        <f t="shared" si="46"/>
        <v>40608.25</v>
      </c>
      <c r="S364" s="23" t="str">
        <f t="shared" si="47"/>
        <v>Mar</v>
      </c>
      <c r="T364" s="18">
        <f t="shared" si="48"/>
        <v>40608.25</v>
      </c>
      <c r="U364" s="7" t="b">
        <v>0</v>
      </c>
      <c r="V364" s="7" t="b">
        <v>0</v>
      </c>
      <c r="W364" s="7" t="s">
        <v>22</v>
      </c>
      <c r="X364" s="7" t="str" cm="1">
        <f t="array" ref="X364:Y364">_xlfn.TEXTSPLIT($W364,"/")</f>
        <v>music</v>
      </c>
      <c r="Y364" s="7" t="str">
        <v>rock</v>
      </c>
    </row>
    <row r="365" spans="1:25" ht="23" x14ac:dyDescent="0.3">
      <c r="A365" s="7">
        <v>363</v>
      </c>
      <c r="B365" s="7" t="s">
        <v>777</v>
      </c>
      <c r="C365" s="15" t="s">
        <v>778</v>
      </c>
      <c r="D365" s="5">
        <v>5200</v>
      </c>
      <c r="E365" s="5">
        <v>8330</v>
      </c>
      <c r="G365" s="6">
        <f t="shared" si="41"/>
        <v>1.601923076923077</v>
      </c>
      <c r="H365" s="7" t="s">
        <v>19</v>
      </c>
      <c r="I365" s="10">
        <v>139</v>
      </c>
      <c r="J365" s="10">
        <f t="shared" si="42"/>
        <v>59.928057553956833</v>
      </c>
      <c r="K365" s="7" t="s">
        <v>20</v>
      </c>
      <c r="L365" s="7" t="s">
        <v>21</v>
      </c>
      <c r="M365" s="7">
        <v>1324965600</v>
      </c>
      <c r="N365" s="7">
        <v>1325052000</v>
      </c>
      <c r="O365" s="16">
        <f t="shared" si="43"/>
        <v>40904.25</v>
      </c>
      <c r="P365" s="23" t="str">
        <f t="shared" si="44"/>
        <v>Dec</v>
      </c>
      <c r="Q365" s="18">
        <f t="shared" si="45"/>
        <v>40904.25</v>
      </c>
      <c r="R365" s="16">
        <f t="shared" si="46"/>
        <v>40905.25</v>
      </c>
      <c r="S365" s="23" t="str">
        <f t="shared" si="47"/>
        <v>Dec</v>
      </c>
      <c r="T365" s="18">
        <f t="shared" si="48"/>
        <v>40905.25</v>
      </c>
      <c r="U365" s="7" t="b">
        <v>0</v>
      </c>
      <c r="V365" s="7" t="b">
        <v>0</v>
      </c>
      <c r="W365" s="7" t="s">
        <v>22</v>
      </c>
      <c r="X365" s="7" t="str" cm="1">
        <f t="array" ref="X365:Y365">_xlfn.TEXTSPLIT($W365,"/")</f>
        <v>music</v>
      </c>
      <c r="Y365" s="7" t="str">
        <v>rock</v>
      </c>
    </row>
    <row r="366" spans="1:25" ht="23" x14ac:dyDescent="0.3">
      <c r="A366" s="7">
        <v>364</v>
      </c>
      <c r="B366" s="7" t="s">
        <v>779</v>
      </c>
      <c r="C366" s="15" t="s">
        <v>780</v>
      </c>
      <c r="D366" s="5">
        <v>900</v>
      </c>
      <c r="E366" s="5">
        <v>14547</v>
      </c>
      <c r="G366" s="6">
        <f t="shared" si="41"/>
        <v>16.163333333333334</v>
      </c>
      <c r="H366" s="7" t="s">
        <v>19</v>
      </c>
      <c r="I366" s="10">
        <v>186</v>
      </c>
      <c r="J366" s="10">
        <f t="shared" si="42"/>
        <v>78.209677419354833</v>
      </c>
      <c r="K366" s="7" t="s">
        <v>20</v>
      </c>
      <c r="L366" s="7" t="s">
        <v>21</v>
      </c>
      <c r="M366" s="7">
        <v>1520229600</v>
      </c>
      <c r="N366" s="7">
        <v>1522818000</v>
      </c>
      <c r="O366" s="16">
        <f t="shared" si="43"/>
        <v>43164.25</v>
      </c>
      <c r="P366" s="23" t="str">
        <f t="shared" si="44"/>
        <v>Mar</v>
      </c>
      <c r="Q366" s="18">
        <f t="shared" si="45"/>
        <v>43164.25</v>
      </c>
      <c r="R366" s="16">
        <f t="shared" si="46"/>
        <v>43194.208333333328</v>
      </c>
      <c r="S366" s="23" t="str">
        <f t="shared" si="47"/>
        <v>Apr</v>
      </c>
      <c r="T366" s="18">
        <f t="shared" si="48"/>
        <v>43194.208333333328</v>
      </c>
      <c r="U366" s="7" t="b">
        <v>0</v>
      </c>
      <c r="V366" s="7" t="b">
        <v>0</v>
      </c>
      <c r="W366" s="7" t="s">
        <v>59</v>
      </c>
      <c r="X366" s="7" t="str" cm="1">
        <f t="array" ref="X366:Y366">_xlfn.TEXTSPLIT($W366,"/")</f>
        <v>music</v>
      </c>
      <c r="Y366" s="7" t="str">
        <v>indie rock</v>
      </c>
    </row>
    <row r="367" spans="1:25" ht="23" x14ac:dyDescent="0.3">
      <c r="A367" s="7">
        <v>365</v>
      </c>
      <c r="B367" s="7" t="s">
        <v>781</v>
      </c>
      <c r="C367" s="15" t="s">
        <v>782</v>
      </c>
      <c r="D367" s="5">
        <v>1600</v>
      </c>
      <c r="E367" s="5">
        <v>11735</v>
      </c>
      <c r="G367" s="6">
        <f t="shared" si="41"/>
        <v>7.3343749999999996</v>
      </c>
      <c r="H367" s="7" t="s">
        <v>19</v>
      </c>
      <c r="I367" s="10">
        <v>112</v>
      </c>
      <c r="J367" s="10">
        <f t="shared" si="42"/>
        <v>104.77678571428571</v>
      </c>
      <c r="K367" s="7" t="s">
        <v>25</v>
      </c>
      <c r="L367" s="7" t="s">
        <v>26</v>
      </c>
      <c r="M367" s="7">
        <v>1482991200</v>
      </c>
      <c r="N367" s="7">
        <v>1485324000</v>
      </c>
      <c r="O367" s="16">
        <f t="shared" si="43"/>
        <v>42733.25</v>
      </c>
      <c r="P367" s="23" t="str">
        <f t="shared" si="44"/>
        <v>Dec</v>
      </c>
      <c r="Q367" s="18">
        <f t="shared" si="45"/>
        <v>42733.25</v>
      </c>
      <c r="R367" s="16">
        <f t="shared" si="46"/>
        <v>42760.25</v>
      </c>
      <c r="S367" s="23" t="str">
        <f t="shared" si="47"/>
        <v>Jan</v>
      </c>
      <c r="T367" s="18">
        <f t="shared" si="48"/>
        <v>42760.25</v>
      </c>
      <c r="U367" s="7" t="b">
        <v>0</v>
      </c>
      <c r="V367" s="7" t="b">
        <v>0</v>
      </c>
      <c r="W367" s="7" t="s">
        <v>32</v>
      </c>
      <c r="X367" s="7" t="str" cm="1">
        <f t="array" ref="X367:Y367">_xlfn.TEXTSPLIT($W367,"/")</f>
        <v>theater</v>
      </c>
      <c r="Y367" s="7" t="str">
        <v>plays</v>
      </c>
    </row>
    <row r="368" spans="1:25" ht="23" x14ac:dyDescent="0.3">
      <c r="A368" s="7">
        <v>366</v>
      </c>
      <c r="B368" s="7" t="s">
        <v>783</v>
      </c>
      <c r="C368" s="15" t="s">
        <v>784</v>
      </c>
      <c r="D368" s="5">
        <v>1800</v>
      </c>
      <c r="E368" s="5">
        <v>10658</v>
      </c>
      <c r="G368" s="6">
        <f t="shared" si="41"/>
        <v>5.9211111111111112</v>
      </c>
      <c r="H368" s="7" t="s">
        <v>19</v>
      </c>
      <c r="I368" s="10">
        <v>101</v>
      </c>
      <c r="J368" s="10">
        <f t="shared" si="42"/>
        <v>105.52475247524752</v>
      </c>
      <c r="K368" s="7" t="s">
        <v>20</v>
      </c>
      <c r="L368" s="7" t="s">
        <v>21</v>
      </c>
      <c r="M368" s="7">
        <v>1294034400</v>
      </c>
      <c r="N368" s="7">
        <v>1294120800</v>
      </c>
      <c r="O368" s="16">
        <f t="shared" si="43"/>
        <v>40546.25</v>
      </c>
      <c r="P368" s="23" t="str">
        <f t="shared" si="44"/>
        <v>Jan</v>
      </c>
      <c r="Q368" s="18">
        <f t="shared" si="45"/>
        <v>40546.25</v>
      </c>
      <c r="R368" s="16">
        <f t="shared" si="46"/>
        <v>40547.25</v>
      </c>
      <c r="S368" s="23" t="str">
        <f t="shared" si="47"/>
        <v>Jan</v>
      </c>
      <c r="T368" s="18">
        <f t="shared" si="48"/>
        <v>40547.25</v>
      </c>
      <c r="U368" s="7" t="b">
        <v>0</v>
      </c>
      <c r="V368" s="7" t="b">
        <v>1</v>
      </c>
      <c r="W368" s="7" t="s">
        <v>32</v>
      </c>
      <c r="X368" s="7" t="str" cm="1">
        <f t="array" ref="X368:Y368">_xlfn.TEXTSPLIT($W368,"/")</f>
        <v>theater</v>
      </c>
      <c r="Y368" s="7" t="str">
        <v>plays</v>
      </c>
    </row>
    <row r="369" spans="1:25" ht="23" x14ac:dyDescent="0.3">
      <c r="A369" s="7">
        <v>367</v>
      </c>
      <c r="B369" s="7" t="s">
        <v>785</v>
      </c>
      <c r="C369" s="15" t="s">
        <v>786</v>
      </c>
      <c r="D369" s="5">
        <v>9900</v>
      </c>
      <c r="E369" s="5">
        <v>1870</v>
      </c>
      <c r="G369" s="6">
        <f t="shared" si="41"/>
        <v>0.18888888888888888</v>
      </c>
      <c r="H369" s="7" t="s">
        <v>13</v>
      </c>
      <c r="I369" s="10">
        <v>75</v>
      </c>
      <c r="J369" s="10">
        <f t="shared" si="42"/>
        <v>24.933333333333334</v>
      </c>
      <c r="K369" s="7" t="s">
        <v>20</v>
      </c>
      <c r="L369" s="7" t="s">
        <v>21</v>
      </c>
      <c r="M369" s="7">
        <v>1413608400</v>
      </c>
      <c r="N369" s="7">
        <v>1415685600</v>
      </c>
      <c r="O369" s="16">
        <f t="shared" si="43"/>
        <v>41930.208333333336</v>
      </c>
      <c r="P369" s="23" t="str">
        <f t="shared" si="44"/>
        <v>Oct</v>
      </c>
      <c r="Q369" s="18">
        <f t="shared" si="45"/>
        <v>41930.208333333336</v>
      </c>
      <c r="R369" s="16">
        <f t="shared" si="46"/>
        <v>41954.25</v>
      </c>
      <c r="S369" s="23" t="str">
        <f t="shared" si="47"/>
        <v>Nov</v>
      </c>
      <c r="T369" s="18">
        <f t="shared" si="48"/>
        <v>41954.25</v>
      </c>
      <c r="U369" s="7" t="b">
        <v>0</v>
      </c>
      <c r="V369" s="7" t="b">
        <v>1</v>
      </c>
      <c r="W369" s="7" t="s">
        <v>32</v>
      </c>
      <c r="X369" s="7" t="str" cm="1">
        <f t="array" ref="X369:Y369">_xlfn.TEXTSPLIT($W369,"/")</f>
        <v>theater</v>
      </c>
      <c r="Y369" s="7" t="str">
        <v>plays</v>
      </c>
    </row>
    <row r="370" spans="1:25" ht="23" x14ac:dyDescent="0.3">
      <c r="A370" s="7">
        <v>368</v>
      </c>
      <c r="B370" s="7" t="s">
        <v>787</v>
      </c>
      <c r="C370" s="15" t="s">
        <v>788</v>
      </c>
      <c r="D370" s="5">
        <v>5200</v>
      </c>
      <c r="E370" s="5">
        <v>14394</v>
      </c>
      <c r="G370" s="6">
        <f t="shared" si="41"/>
        <v>2.7680769230769231</v>
      </c>
      <c r="H370" s="7" t="s">
        <v>19</v>
      </c>
      <c r="I370" s="10">
        <v>206</v>
      </c>
      <c r="J370" s="10">
        <f t="shared" si="42"/>
        <v>69.873786407766985</v>
      </c>
      <c r="K370" s="7" t="s">
        <v>39</v>
      </c>
      <c r="L370" s="7" t="s">
        <v>40</v>
      </c>
      <c r="M370" s="7">
        <v>1286946000</v>
      </c>
      <c r="N370" s="7">
        <v>1288933200</v>
      </c>
      <c r="O370" s="16">
        <f t="shared" si="43"/>
        <v>40464.208333333336</v>
      </c>
      <c r="P370" s="23" t="str">
        <f t="shared" si="44"/>
        <v>Oct</v>
      </c>
      <c r="Q370" s="18">
        <f t="shared" si="45"/>
        <v>40464.208333333336</v>
      </c>
      <c r="R370" s="16">
        <f t="shared" si="46"/>
        <v>40487.208333333336</v>
      </c>
      <c r="S370" s="23" t="str">
        <f t="shared" si="47"/>
        <v>Nov</v>
      </c>
      <c r="T370" s="18">
        <f t="shared" si="48"/>
        <v>40487.208333333336</v>
      </c>
      <c r="U370" s="7" t="b">
        <v>0</v>
      </c>
      <c r="V370" s="7" t="b">
        <v>1</v>
      </c>
      <c r="W370" s="7" t="s">
        <v>41</v>
      </c>
      <c r="X370" s="7" t="str" cm="1">
        <f t="array" ref="X370:Y370">_xlfn.TEXTSPLIT($W370,"/")</f>
        <v>film &amp; video</v>
      </c>
      <c r="Y370" s="7" t="str">
        <v>documentary</v>
      </c>
    </row>
    <row r="371" spans="1:25" ht="23" x14ac:dyDescent="0.3">
      <c r="A371" s="7">
        <v>369</v>
      </c>
      <c r="B371" s="7" t="s">
        <v>789</v>
      </c>
      <c r="C371" s="15" t="s">
        <v>790</v>
      </c>
      <c r="D371" s="5">
        <v>5400</v>
      </c>
      <c r="E371" s="5">
        <v>14743</v>
      </c>
      <c r="G371" s="6">
        <f t="shared" si="41"/>
        <v>2.730185185185185</v>
      </c>
      <c r="H371" s="7" t="s">
        <v>19</v>
      </c>
      <c r="I371" s="10">
        <v>154</v>
      </c>
      <c r="J371" s="10">
        <f t="shared" si="42"/>
        <v>95.733766233766232</v>
      </c>
      <c r="K371" s="7" t="s">
        <v>20</v>
      </c>
      <c r="L371" s="7" t="s">
        <v>21</v>
      </c>
      <c r="M371" s="7">
        <v>1359871200</v>
      </c>
      <c r="N371" s="7">
        <v>1363237200</v>
      </c>
      <c r="O371" s="16">
        <f t="shared" si="43"/>
        <v>41308.25</v>
      </c>
      <c r="P371" s="23" t="str">
        <f t="shared" si="44"/>
        <v>Feb</v>
      </c>
      <c r="Q371" s="18">
        <f t="shared" si="45"/>
        <v>41308.25</v>
      </c>
      <c r="R371" s="16">
        <f t="shared" si="46"/>
        <v>41347.208333333336</v>
      </c>
      <c r="S371" s="23" t="str">
        <f t="shared" si="47"/>
        <v>Mar</v>
      </c>
      <c r="T371" s="18">
        <f t="shared" si="48"/>
        <v>41347.208333333336</v>
      </c>
      <c r="U371" s="7" t="b">
        <v>0</v>
      </c>
      <c r="V371" s="7" t="b">
        <v>1</v>
      </c>
      <c r="W371" s="7" t="s">
        <v>268</v>
      </c>
      <c r="X371" s="7" t="str" cm="1">
        <f t="array" ref="X371:Y371">_xlfn.TEXTSPLIT($W371,"/")</f>
        <v>film &amp; video</v>
      </c>
      <c r="Y371" s="7" t="str">
        <v>television</v>
      </c>
    </row>
    <row r="372" spans="1:25" ht="23" x14ac:dyDescent="0.3">
      <c r="A372" s="7">
        <v>370</v>
      </c>
      <c r="B372" s="7" t="s">
        <v>791</v>
      </c>
      <c r="C372" s="15" t="s">
        <v>792</v>
      </c>
      <c r="D372" s="5">
        <v>112300</v>
      </c>
      <c r="E372" s="5">
        <v>178965</v>
      </c>
      <c r="G372" s="6">
        <f t="shared" si="41"/>
        <v>1.593633125556545</v>
      </c>
      <c r="H372" s="7" t="s">
        <v>19</v>
      </c>
      <c r="I372" s="10">
        <v>5966</v>
      </c>
      <c r="J372" s="10">
        <f t="shared" si="42"/>
        <v>29.997485752598056</v>
      </c>
      <c r="K372" s="7" t="s">
        <v>20</v>
      </c>
      <c r="L372" s="7" t="s">
        <v>21</v>
      </c>
      <c r="M372" s="7">
        <v>1555304400</v>
      </c>
      <c r="N372" s="7">
        <v>1555822800</v>
      </c>
      <c r="O372" s="16">
        <f t="shared" si="43"/>
        <v>43570.208333333328</v>
      </c>
      <c r="P372" s="23" t="str">
        <f t="shared" si="44"/>
        <v>Apr</v>
      </c>
      <c r="Q372" s="18">
        <f t="shared" si="45"/>
        <v>43570.208333333328</v>
      </c>
      <c r="R372" s="16">
        <f t="shared" si="46"/>
        <v>43576.208333333328</v>
      </c>
      <c r="S372" s="23" t="str">
        <f t="shared" si="47"/>
        <v>Apr</v>
      </c>
      <c r="T372" s="18">
        <f t="shared" si="48"/>
        <v>43576.208333333328</v>
      </c>
      <c r="U372" s="7" t="b">
        <v>0</v>
      </c>
      <c r="V372" s="7" t="b">
        <v>0</v>
      </c>
      <c r="W372" s="7" t="s">
        <v>32</v>
      </c>
      <c r="X372" s="7" t="str" cm="1">
        <f t="array" ref="X372:Y372">_xlfn.TEXTSPLIT($W372,"/")</f>
        <v>theater</v>
      </c>
      <c r="Y372" s="7" t="str">
        <v>plays</v>
      </c>
    </row>
    <row r="373" spans="1:25" ht="23" x14ac:dyDescent="0.3">
      <c r="A373" s="7">
        <v>371</v>
      </c>
      <c r="B373" s="7" t="s">
        <v>793</v>
      </c>
      <c r="C373" s="15" t="s">
        <v>794</v>
      </c>
      <c r="D373" s="5">
        <v>189200</v>
      </c>
      <c r="E373" s="5">
        <v>128410</v>
      </c>
      <c r="G373" s="6">
        <f t="shared" si="41"/>
        <v>0.67869978858350954</v>
      </c>
      <c r="H373" s="7" t="s">
        <v>13</v>
      </c>
      <c r="I373" s="10">
        <v>2176</v>
      </c>
      <c r="J373" s="10">
        <f t="shared" si="42"/>
        <v>59.011948529411768</v>
      </c>
      <c r="K373" s="7" t="s">
        <v>20</v>
      </c>
      <c r="L373" s="7" t="s">
        <v>21</v>
      </c>
      <c r="M373" s="7">
        <v>1423375200</v>
      </c>
      <c r="N373" s="7">
        <v>1427778000</v>
      </c>
      <c r="O373" s="16">
        <f t="shared" si="43"/>
        <v>42043.25</v>
      </c>
      <c r="P373" s="23" t="str">
        <f t="shared" si="44"/>
        <v>Feb</v>
      </c>
      <c r="Q373" s="18">
        <f t="shared" si="45"/>
        <v>42043.25</v>
      </c>
      <c r="R373" s="16">
        <f t="shared" si="46"/>
        <v>42094.208333333328</v>
      </c>
      <c r="S373" s="23" t="str">
        <f t="shared" si="47"/>
        <v>Mar</v>
      </c>
      <c r="T373" s="18">
        <f t="shared" si="48"/>
        <v>42094.208333333328</v>
      </c>
      <c r="U373" s="7" t="b">
        <v>0</v>
      </c>
      <c r="V373" s="7" t="b">
        <v>0</v>
      </c>
      <c r="W373" s="7" t="s">
        <v>32</v>
      </c>
      <c r="X373" s="7" t="str" cm="1">
        <f t="array" ref="X373:Y373">_xlfn.TEXTSPLIT($W373,"/")</f>
        <v>theater</v>
      </c>
      <c r="Y373" s="7" t="str">
        <v>plays</v>
      </c>
    </row>
    <row r="374" spans="1:25" ht="36" x14ac:dyDescent="0.3">
      <c r="A374" s="7">
        <v>372</v>
      </c>
      <c r="B374" s="7" t="s">
        <v>795</v>
      </c>
      <c r="C374" s="15" t="s">
        <v>796</v>
      </c>
      <c r="D374" s="5">
        <v>900</v>
      </c>
      <c r="E374" s="5">
        <v>14324</v>
      </c>
      <c r="G374" s="6">
        <f t="shared" si="41"/>
        <v>15.915555555555555</v>
      </c>
      <c r="H374" s="7" t="s">
        <v>19</v>
      </c>
      <c r="I374" s="10">
        <v>169</v>
      </c>
      <c r="J374" s="10">
        <f t="shared" si="42"/>
        <v>84.757396449704146</v>
      </c>
      <c r="K374" s="7" t="s">
        <v>20</v>
      </c>
      <c r="L374" s="7" t="s">
        <v>21</v>
      </c>
      <c r="M374" s="7">
        <v>1420696800</v>
      </c>
      <c r="N374" s="7">
        <v>1422424800</v>
      </c>
      <c r="O374" s="16">
        <f t="shared" si="43"/>
        <v>42012.25</v>
      </c>
      <c r="P374" s="23" t="str">
        <f t="shared" si="44"/>
        <v>Jan</v>
      </c>
      <c r="Q374" s="18">
        <f t="shared" si="45"/>
        <v>42012.25</v>
      </c>
      <c r="R374" s="16">
        <f t="shared" si="46"/>
        <v>42032.25</v>
      </c>
      <c r="S374" s="23" t="str">
        <f t="shared" si="47"/>
        <v>Jan</v>
      </c>
      <c r="T374" s="18">
        <f t="shared" si="48"/>
        <v>42032.25</v>
      </c>
      <c r="U374" s="7" t="b">
        <v>0</v>
      </c>
      <c r="V374" s="7" t="b">
        <v>1</v>
      </c>
      <c r="W374" s="7" t="s">
        <v>41</v>
      </c>
      <c r="X374" s="7" t="str" cm="1">
        <f t="array" ref="X374:Y374">_xlfn.TEXTSPLIT($W374,"/")</f>
        <v>film &amp; video</v>
      </c>
      <c r="Y374" s="7" t="str">
        <v>documentary</v>
      </c>
    </row>
    <row r="375" spans="1:25" ht="23" x14ac:dyDescent="0.3">
      <c r="A375" s="7">
        <v>373</v>
      </c>
      <c r="B375" s="7" t="s">
        <v>797</v>
      </c>
      <c r="C375" s="15" t="s">
        <v>798</v>
      </c>
      <c r="D375" s="5">
        <v>22500</v>
      </c>
      <c r="E375" s="5">
        <v>164291</v>
      </c>
      <c r="G375" s="6">
        <f t="shared" si="41"/>
        <v>7.3018222222222224</v>
      </c>
      <c r="H375" s="7" t="s">
        <v>19</v>
      </c>
      <c r="I375" s="10">
        <v>2106</v>
      </c>
      <c r="J375" s="10">
        <f t="shared" si="42"/>
        <v>78.010921177587846</v>
      </c>
      <c r="K375" s="7" t="s">
        <v>20</v>
      </c>
      <c r="L375" s="7" t="s">
        <v>21</v>
      </c>
      <c r="M375" s="7">
        <v>1502946000</v>
      </c>
      <c r="N375" s="7">
        <v>1503637200</v>
      </c>
      <c r="O375" s="16">
        <f t="shared" si="43"/>
        <v>42964.208333333328</v>
      </c>
      <c r="P375" s="23" t="str">
        <f t="shared" si="44"/>
        <v>Aug</v>
      </c>
      <c r="Q375" s="18">
        <f t="shared" si="45"/>
        <v>42964.208333333328</v>
      </c>
      <c r="R375" s="16">
        <f t="shared" si="46"/>
        <v>42972.208333333328</v>
      </c>
      <c r="S375" s="23" t="str">
        <f t="shared" si="47"/>
        <v>Aug</v>
      </c>
      <c r="T375" s="18">
        <f t="shared" si="48"/>
        <v>42972.208333333328</v>
      </c>
      <c r="U375" s="7" t="b">
        <v>0</v>
      </c>
      <c r="V375" s="7" t="b">
        <v>0</v>
      </c>
      <c r="W375" s="7" t="s">
        <v>32</v>
      </c>
      <c r="X375" s="7" t="str" cm="1">
        <f t="array" ref="X375:Y375">_xlfn.TEXTSPLIT($W375,"/")</f>
        <v>theater</v>
      </c>
      <c r="Y375" s="7" t="str">
        <v>plays</v>
      </c>
    </row>
    <row r="376" spans="1:25" ht="36" x14ac:dyDescent="0.3">
      <c r="A376" s="7">
        <v>374</v>
      </c>
      <c r="B376" s="7" t="s">
        <v>799</v>
      </c>
      <c r="C376" s="15" t="s">
        <v>800</v>
      </c>
      <c r="D376" s="5">
        <v>167400</v>
      </c>
      <c r="E376" s="5">
        <v>22073</v>
      </c>
      <c r="G376" s="6">
        <f t="shared" si="41"/>
        <v>0.13185782556750297</v>
      </c>
      <c r="H376" s="7" t="s">
        <v>13</v>
      </c>
      <c r="I376" s="10">
        <v>441</v>
      </c>
      <c r="J376" s="10">
        <f t="shared" si="42"/>
        <v>50.05215419501134</v>
      </c>
      <c r="K376" s="7" t="s">
        <v>20</v>
      </c>
      <c r="L376" s="7" t="s">
        <v>21</v>
      </c>
      <c r="M376" s="7">
        <v>1547186400</v>
      </c>
      <c r="N376" s="7">
        <v>1547618400</v>
      </c>
      <c r="O376" s="16">
        <f t="shared" si="43"/>
        <v>43476.25</v>
      </c>
      <c r="P376" s="23" t="str">
        <f t="shared" si="44"/>
        <v>Jan</v>
      </c>
      <c r="Q376" s="18">
        <f t="shared" si="45"/>
        <v>43476.25</v>
      </c>
      <c r="R376" s="16">
        <f t="shared" si="46"/>
        <v>43481.25</v>
      </c>
      <c r="S376" s="23" t="str">
        <f t="shared" si="47"/>
        <v>Jan</v>
      </c>
      <c r="T376" s="18">
        <f t="shared" si="48"/>
        <v>43481.25</v>
      </c>
      <c r="U376" s="7" t="b">
        <v>0</v>
      </c>
      <c r="V376" s="7" t="b">
        <v>1</v>
      </c>
      <c r="W376" s="7" t="s">
        <v>41</v>
      </c>
      <c r="X376" s="7" t="str" cm="1">
        <f t="array" ref="X376:Y376">_xlfn.TEXTSPLIT($W376,"/")</f>
        <v>film &amp; video</v>
      </c>
      <c r="Y376" s="7" t="str">
        <v>documentary</v>
      </c>
    </row>
    <row r="377" spans="1:25" ht="36" x14ac:dyDescent="0.3">
      <c r="A377" s="7">
        <v>375</v>
      </c>
      <c r="B377" s="7" t="s">
        <v>801</v>
      </c>
      <c r="C377" s="15" t="s">
        <v>802</v>
      </c>
      <c r="D377" s="5">
        <v>2700</v>
      </c>
      <c r="E377" s="5">
        <v>1479</v>
      </c>
      <c r="G377" s="6">
        <f t="shared" si="41"/>
        <v>0.54777777777777781</v>
      </c>
      <c r="H377" s="7" t="s">
        <v>13</v>
      </c>
      <c r="I377" s="10">
        <v>25</v>
      </c>
      <c r="J377" s="10">
        <f t="shared" si="42"/>
        <v>59.16</v>
      </c>
      <c r="K377" s="7" t="s">
        <v>20</v>
      </c>
      <c r="L377" s="7" t="s">
        <v>21</v>
      </c>
      <c r="M377" s="7">
        <v>1444971600</v>
      </c>
      <c r="N377" s="7">
        <v>1449900000</v>
      </c>
      <c r="O377" s="16">
        <f t="shared" si="43"/>
        <v>42293.208333333328</v>
      </c>
      <c r="P377" s="23" t="str">
        <f t="shared" si="44"/>
        <v>Oct</v>
      </c>
      <c r="Q377" s="18">
        <f t="shared" si="45"/>
        <v>42293.208333333328</v>
      </c>
      <c r="R377" s="16">
        <f t="shared" si="46"/>
        <v>42350.25</v>
      </c>
      <c r="S377" s="23" t="str">
        <f t="shared" si="47"/>
        <v>Dec</v>
      </c>
      <c r="T377" s="18">
        <f t="shared" si="48"/>
        <v>42350.25</v>
      </c>
      <c r="U377" s="7" t="b">
        <v>0</v>
      </c>
      <c r="V377" s="7" t="b">
        <v>0</v>
      </c>
      <c r="W377" s="7" t="s">
        <v>59</v>
      </c>
      <c r="X377" s="7" t="str" cm="1">
        <f t="array" ref="X377:Y377">_xlfn.TEXTSPLIT($W377,"/")</f>
        <v>music</v>
      </c>
      <c r="Y377" s="7" t="str">
        <v>indie rock</v>
      </c>
    </row>
    <row r="378" spans="1:25" ht="23" x14ac:dyDescent="0.3">
      <c r="A378" s="7">
        <v>376</v>
      </c>
      <c r="B378" s="7" t="s">
        <v>803</v>
      </c>
      <c r="C378" s="15" t="s">
        <v>804</v>
      </c>
      <c r="D378" s="5">
        <v>3400</v>
      </c>
      <c r="E378" s="5">
        <v>12275</v>
      </c>
      <c r="G378" s="6">
        <f t="shared" si="41"/>
        <v>3.6102941176470589</v>
      </c>
      <c r="H378" s="7" t="s">
        <v>19</v>
      </c>
      <c r="I378" s="10">
        <v>131</v>
      </c>
      <c r="J378" s="10">
        <f t="shared" si="42"/>
        <v>93.702290076335885</v>
      </c>
      <c r="K378" s="7" t="s">
        <v>20</v>
      </c>
      <c r="L378" s="7" t="s">
        <v>21</v>
      </c>
      <c r="M378" s="7">
        <v>1404622800</v>
      </c>
      <c r="N378" s="7">
        <v>1405141200</v>
      </c>
      <c r="O378" s="16">
        <f t="shared" si="43"/>
        <v>41826.208333333336</v>
      </c>
      <c r="P378" s="23" t="str">
        <f t="shared" si="44"/>
        <v>Jul</v>
      </c>
      <c r="Q378" s="18">
        <f t="shared" si="45"/>
        <v>41826.208333333336</v>
      </c>
      <c r="R378" s="16">
        <f t="shared" si="46"/>
        <v>41832.208333333336</v>
      </c>
      <c r="S378" s="23" t="str">
        <f t="shared" si="47"/>
        <v>Jul</v>
      </c>
      <c r="T378" s="18">
        <f t="shared" si="48"/>
        <v>41832.208333333336</v>
      </c>
      <c r="U378" s="7" t="b">
        <v>0</v>
      </c>
      <c r="V378" s="7" t="b">
        <v>0</v>
      </c>
      <c r="W378" s="7" t="s">
        <v>22</v>
      </c>
      <c r="X378" s="7" t="str" cm="1">
        <f t="array" ref="X378:Y378">_xlfn.TEXTSPLIT($W378,"/")</f>
        <v>music</v>
      </c>
      <c r="Y378" s="7" t="str">
        <v>rock</v>
      </c>
    </row>
    <row r="379" spans="1:25" ht="23" x14ac:dyDescent="0.3">
      <c r="A379" s="7">
        <v>377</v>
      </c>
      <c r="B379" s="7" t="s">
        <v>805</v>
      </c>
      <c r="C379" s="15" t="s">
        <v>806</v>
      </c>
      <c r="D379" s="5">
        <v>49700</v>
      </c>
      <c r="E379" s="5">
        <v>5098</v>
      </c>
      <c r="G379" s="6">
        <f t="shared" si="41"/>
        <v>0.10257545271629778</v>
      </c>
      <c r="H379" s="7" t="s">
        <v>13</v>
      </c>
      <c r="I379" s="10">
        <v>127</v>
      </c>
      <c r="J379" s="10">
        <f t="shared" si="42"/>
        <v>40.14173228346457</v>
      </c>
      <c r="K379" s="7" t="s">
        <v>20</v>
      </c>
      <c r="L379" s="7" t="s">
        <v>21</v>
      </c>
      <c r="M379" s="7">
        <v>1571720400</v>
      </c>
      <c r="N379" s="7">
        <v>1572933600</v>
      </c>
      <c r="O379" s="16">
        <f t="shared" si="43"/>
        <v>43760.208333333328</v>
      </c>
      <c r="P379" s="23" t="str">
        <f t="shared" si="44"/>
        <v>Oct</v>
      </c>
      <c r="Q379" s="18">
        <f t="shared" si="45"/>
        <v>43760.208333333328</v>
      </c>
      <c r="R379" s="16">
        <f t="shared" si="46"/>
        <v>43774.25</v>
      </c>
      <c r="S379" s="23" t="str">
        <f t="shared" si="47"/>
        <v>Nov</v>
      </c>
      <c r="T379" s="18">
        <f t="shared" si="48"/>
        <v>43774.25</v>
      </c>
      <c r="U379" s="7" t="b">
        <v>0</v>
      </c>
      <c r="V379" s="7" t="b">
        <v>0</v>
      </c>
      <c r="W379" s="7" t="s">
        <v>32</v>
      </c>
      <c r="X379" s="7" t="str" cm="1">
        <f t="array" ref="X379:Y379">_xlfn.TEXTSPLIT($W379,"/")</f>
        <v>theater</v>
      </c>
      <c r="Y379" s="7" t="str">
        <v>plays</v>
      </c>
    </row>
    <row r="380" spans="1:25" ht="23" x14ac:dyDescent="0.3">
      <c r="A380" s="7">
        <v>378</v>
      </c>
      <c r="B380" s="7" t="s">
        <v>807</v>
      </c>
      <c r="C380" s="15" t="s">
        <v>808</v>
      </c>
      <c r="D380" s="5">
        <v>178200</v>
      </c>
      <c r="E380" s="5">
        <v>24882</v>
      </c>
      <c r="G380" s="6">
        <f t="shared" si="41"/>
        <v>0.13962962962962963</v>
      </c>
      <c r="H380" s="7" t="s">
        <v>13</v>
      </c>
      <c r="I380" s="10">
        <v>355</v>
      </c>
      <c r="J380" s="10">
        <f t="shared" si="42"/>
        <v>70.090140845070422</v>
      </c>
      <c r="K380" s="7" t="s">
        <v>20</v>
      </c>
      <c r="L380" s="7" t="s">
        <v>21</v>
      </c>
      <c r="M380" s="7">
        <v>1526878800</v>
      </c>
      <c r="N380" s="7">
        <v>1530162000</v>
      </c>
      <c r="O380" s="16">
        <f t="shared" si="43"/>
        <v>43241.208333333328</v>
      </c>
      <c r="P380" s="23" t="str">
        <f t="shared" si="44"/>
        <v>May</v>
      </c>
      <c r="Q380" s="18">
        <f t="shared" si="45"/>
        <v>43241.208333333328</v>
      </c>
      <c r="R380" s="16">
        <f t="shared" si="46"/>
        <v>43279.208333333328</v>
      </c>
      <c r="S380" s="23" t="str">
        <f t="shared" si="47"/>
        <v>Jun</v>
      </c>
      <c r="T380" s="18">
        <f t="shared" si="48"/>
        <v>43279.208333333328</v>
      </c>
      <c r="U380" s="7" t="b">
        <v>0</v>
      </c>
      <c r="V380" s="7" t="b">
        <v>0</v>
      </c>
      <c r="W380" s="7" t="s">
        <v>41</v>
      </c>
      <c r="X380" s="7" t="str" cm="1">
        <f t="array" ref="X380:Y380">_xlfn.TEXTSPLIT($W380,"/")</f>
        <v>film &amp; video</v>
      </c>
      <c r="Y380" s="7" t="str">
        <v>documentary</v>
      </c>
    </row>
    <row r="381" spans="1:25" ht="23" x14ac:dyDescent="0.3">
      <c r="A381" s="7">
        <v>379</v>
      </c>
      <c r="B381" s="7" t="s">
        <v>809</v>
      </c>
      <c r="C381" s="15" t="s">
        <v>810</v>
      </c>
      <c r="D381" s="5">
        <v>7200</v>
      </c>
      <c r="E381" s="5">
        <v>2912</v>
      </c>
      <c r="G381" s="6">
        <f t="shared" si="41"/>
        <v>0.40444444444444444</v>
      </c>
      <c r="H381" s="7" t="s">
        <v>13</v>
      </c>
      <c r="I381" s="10">
        <v>44</v>
      </c>
      <c r="J381" s="10">
        <f t="shared" si="42"/>
        <v>66.181818181818187</v>
      </c>
      <c r="K381" s="7" t="s">
        <v>39</v>
      </c>
      <c r="L381" s="7" t="s">
        <v>40</v>
      </c>
      <c r="M381" s="7">
        <v>1319691600</v>
      </c>
      <c r="N381" s="7">
        <v>1320904800</v>
      </c>
      <c r="O381" s="16">
        <f t="shared" si="43"/>
        <v>40843.208333333336</v>
      </c>
      <c r="P381" s="23" t="str">
        <f t="shared" si="44"/>
        <v>Oct</v>
      </c>
      <c r="Q381" s="18">
        <f t="shared" si="45"/>
        <v>40843.208333333336</v>
      </c>
      <c r="R381" s="16">
        <f t="shared" si="46"/>
        <v>40857.25</v>
      </c>
      <c r="S381" s="23" t="str">
        <f t="shared" si="47"/>
        <v>Nov</v>
      </c>
      <c r="T381" s="18">
        <f t="shared" si="48"/>
        <v>40857.25</v>
      </c>
      <c r="U381" s="7" t="b">
        <v>0</v>
      </c>
      <c r="V381" s="7" t="b">
        <v>0</v>
      </c>
      <c r="W381" s="7" t="s">
        <v>32</v>
      </c>
      <c r="X381" s="7" t="str" cm="1">
        <f t="array" ref="X381:Y381">_xlfn.TEXTSPLIT($W381,"/")</f>
        <v>theater</v>
      </c>
      <c r="Y381" s="7" t="str">
        <v>plays</v>
      </c>
    </row>
    <row r="382" spans="1:25" ht="36" x14ac:dyDescent="0.3">
      <c r="A382" s="7">
        <v>380</v>
      </c>
      <c r="B382" s="7" t="s">
        <v>811</v>
      </c>
      <c r="C382" s="15" t="s">
        <v>812</v>
      </c>
      <c r="D382" s="5">
        <v>2500</v>
      </c>
      <c r="E382" s="5">
        <v>4008</v>
      </c>
      <c r="G382" s="6">
        <f t="shared" si="41"/>
        <v>1.6032</v>
      </c>
      <c r="H382" s="7" t="s">
        <v>19</v>
      </c>
      <c r="I382" s="10">
        <v>84</v>
      </c>
      <c r="J382" s="10">
        <f t="shared" si="42"/>
        <v>47.714285714285715</v>
      </c>
      <c r="K382" s="7" t="s">
        <v>20</v>
      </c>
      <c r="L382" s="7" t="s">
        <v>21</v>
      </c>
      <c r="M382" s="7">
        <v>1371963600</v>
      </c>
      <c r="N382" s="7">
        <v>1372395600</v>
      </c>
      <c r="O382" s="16">
        <f t="shared" si="43"/>
        <v>41448.208333333336</v>
      </c>
      <c r="P382" s="23" t="str">
        <f t="shared" si="44"/>
        <v>Jun</v>
      </c>
      <c r="Q382" s="18">
        <f t="shared" si="45"/>
        <v>41448.208333333336</v>
      </c>
      <c r="R382" s="16">
        <f t="shared" si="46"/>
        <v>41453.208333333336</v>
      </c>
      <c r="S382" s="23" t="str">
        <f t="shared" si="47"/>
        <v>Jun</v>
      </c>
      <c r="T382" s="18">
        <f t="shared" si="48"/>
        <v>41453.208333333336</v>
      </c>
      <c r="U382" s="7" t="b">
        <v>0</v>
      </c>
      <c r="V382" s="7" t="b">
        <v>0</v>
      </c>
      <c r="W382" s="7" t="s">
        <v>32</v>
      </c>
      <c r="X382" s="7" t="str" cm="1">
        <f t="array" ref="X382:Y382">_xlfn.TEXTSPLIT($W382,"/")</f>
        <v>theater</v>
      </c>
      <c r="Y382" s="7" t="str">
        <v>plays</v>
      </c>
    </row>
    <row r="383" spans="1:25" ht="23" x14ac:dyDescent="0.3">
      <c r="A383" s="7">
        <v>381</v>
      </c>
      <c r="B383" s="7" t="s">
        <v>813</v>
      </c>
      <c r="C383" s="15" t="s">
        <v>814</v>
      </c>
      <c r="D383" s="5">
        <v>5300</v>
      </c>
      <c r="E383" s="5">
        <v>9749</v>
      </c>
      <c r="G383" s="6">
        <f t="shared" si="41"/>
        <v>1.8394339622641509</v>
      </c>
      <c r="H383" s="7" t="s">
        <v>19</v>
      </c>
      <c r="I383" s="10">
        <v>155</v>
      </c>
      <c r="J383" s="10">
        <f t="shared" si="42"/>
        <v>62.896774193548389</v>
      </c>
      <c r="K383" s="7" t="s">
        <v>20</v>
      </c>
      <c r="L383" s="7" t="s">
        <v>21</v>
      </c>
      <c r="M383" s="7">
        <v>1433739600</v>
      </c>
      <c r="N383" s="7">
        <v>1437714000</v>
      </c>
      <c r="O383" s="16">
        <f t="shared" si="43"/>
        <v>42163.208333333328</v>
      </c>
      <c r="P383" s="23" t="str">
        <f t="shared" si="44"/>
        <v>Jun</v>
      </c>
      <c r="Q383" s="18">
        <f t="shared" si="45"/>
        <v>42163.208333333328</v>
      </c>
      <c r="R383" s="16">
        <f t="shared" si="46"/>
        <v>42209.208333333328</v>
      </c>
      <c r="S383" s="23" t="str">
        <f t="shared" si="47"/>
        <v>Jul</v>
      </c>
      <c r="T383" s="18">
        <f t="shared" si="48"/>
        <v>42209.208333333328</v>
      </c>
      <c r="U383" s="7" t="b">
        <v>0</v>
      </c>
      <c r="V383" s="7" t="b">
        <v>0</v>
      </c>
      <c r="W383" s="7" t="s">
        <v>32</v>
      </c>
      <c r="X383" s="7" t="str" cm="1">
        <f t="array" ref="X383:Y383">_xlfn.TEXTSPLIT($W383,"/")</f>
        <v>theater</v>
      </c>
      <c r="Y383" s="7" t="str">
        <v>plays</v>
      </c>
    </row>
    <row r="384" spans="1:25" ht="36" x14ac:dyDescent="0.3">
      <c r="A384" s="7">
        <v>382</v>
      </c>
      <c r="B384" s="7" t="s">
        <v>815</v>
      </c>
      <c r="C384" s="15" t="s">
        <v>816</v>
      </c>
      <c r="D384" s="5">
        <v>9100</v>
      </c>
      <c r="E384" s="5">
        <v>5803</v>
      </c>
      <c r="G384" s="6">
        <f t="shared" si="41"/>
        <v>0.63769230769230767</v>
      </c>
      <c r="H384" s="7" t="s">
        <v>13</v>
      </c>
      <c r="I384" s="10">
        <v>67</v>
      </c>
      <c r="J384" s="10">
        <f t="shared" si="42"/>
        <v>86.611940298507463</v>
      </c>
      <c r="K384" s="7" t="s">
        <v>20</v>
      </c>
      <c r="L384" s="7" t="s">
        <v>21</v>
      </c>
      <c r="M384" s="7">
        <v>1508130000</v>
      </c>
      <c r="N384" s="7">
        <v>1509771600</v>
      </c>
      <c r="O384" s="16">
        <f t="shared" si="43"/>
        <v>43024.208333333328</v>
      </c>
      <c r="P384" s="23" t="str">
        <f t="shared" si="44"/>
        <v>Oct</v>
      </c>
      <c r="Q384" s="18">
        <f t="shared" si="45"/>
        <v>43024.208333333328</v>
      </c>
      <c r="R384" s="16">
        <f t="shared" si="46"/>
        <v>43043.208333333328</v>
      </c>
      <c r="S384" s="23" t="str">
        <f t="shared" si="47"/>
        <v>Nov</v>
      </c>
      <c r="T384" s="18">
        <f t="shared" si="48"/>
        <v>43043.208333333328</v>
      </c>
      <c r="U384" s="7" t="b">
        <v>0</v>
      </c>
      <c r="V384" s="7" t="b">
        <v>0</v>
      </c>
      <c r="W384" s="7" t="s">
        <v>121</v>
      </c>
      <c r="X384" s="7" t="str" cm="1">
        <f t="array" ref="X384:Y384">_xlfn.TEXTSPLIT($W384,"/")</f>
        <v>photography</v>
      </c>
      <c r="Y384" s="7" t="str">
        <v>photography books</v>
      </c>
    </row>
    <row r="385" spans="1:25" ht="23" x14ac:dyDescent="0.3">
      <c r="A385" s="7">
        <v>383</v>
      </c>
      <c r="B385" s="7" t="s">
        <v>817</v>
      </c>
      <c r="C385" s="15" t="s">
        <v>818</v>
      </c>
      <c r="D385" s="5">
        <v>6300</v>
      </c>
      <c r="E385" s="5">
        <v>14199</v>
      </c>
      <c r="G385" s="6">
        <f t="shared" si="41"/>
        <v>2.2538095238095237</v>
      </c>
      <c r="H385" s="7" t="s">
        <v>19</v>
      </c>
      <c r="I385" s="10">
        <v>189</v>
      </c>
      <c r="J385" s="10">
        <f t="shared" si="42"/>
        <v>75.126984126984127</v>
      </c>
      <c r="K385" s="7" t="s">
        <v>20</v>
      </c>
      <c r="L385" s="7" t="s">
        <v>21</v>
      </c>
      <c r="M385" s="7">
        <v>1550037600</v>
      </c>
      <c r="N385" s="7">
        <v>1550556000</v>
      </c>
      <c r="O385" s="16">
        <f t="shared" si="43"/>
        <v>43509.25</v>
      </c>
      <c r="P385" s="23" t="str">
        <f t="shared" si="44"/>
        <v>Feb</v>
      </c>
      <c r="Q385" s="18">
        <f t="shared" si="45"/>
        <v>43509.25</v>
      </c>
      <c r="R385" s="16">
        <f t="shared" si="46"/>
        <v>43515.25</v>
      </c>
      <c r="S385" s="23" t="str">
        <f t="shared" si="47"/>
        <v>Feb</v>
      </c>
      <c r="T385" s="18">
        <f t="shared" si="48"/>
        <v>43515.25</v>
      </c>
      <c r="U385" s="7" t="b">
        <v>0</v>
      </c>
      <c r="V385" s="7" t="b">
        <v>1</v>
      </c>
      <c r="W385" s="7" t="s">
        <v>16</v>
      </c>
      <c r="X385" s="7" t="str" cm="1">
        <f t="array" ref="X385:Y385">_xlfn.TEXTSPLIT($W385,"/")</f>
        <v>food</v>
      </c>
      <c r="Y385" s="7" t="str">
        <v>food trucks</v>
      </c>
    </row>
    <row r="386" spans="1:25" ht="23" x14ac:dyDescent="0.3">
      <c r="A386" s="7">
        <v>384</v>
      </c>
      <c r="B386" s="7" t="s">
        <v>819</v>
      </c>
      <c r="C386" s="15" t="s">
        <v>820</v>
      </c>
      <c r="D386" s="5">
        <v>114400</v>
      </c>
      <c r="E386" s="5">
        <v>196779</v>
      </c>
      <c r="G386" s="6">
        <f t="shared" si="41"/>
        <v>1.7200961538461539</v>
      </c>
      <c r="H386" s="7" t="s">
        <v>19</v>
      </c>
      <c r="I386" s="10">
        <v>4799</v>
      </c>
      <c r="J386" s="10">
        <f t="shared" si="42"/>
        <v>41.004167534903104</v>
      </c>
      <c r="K386" s="7" t="s">
        <v>20</v>
      </c>
      <c r="L386" s="7" t="s">
        <v>21</v>
      </c>
      <c r="M386" s="7">
        <v>1486706400</v>
      </c>
      <c r="N386" s="7">
        <v>1489039200</v>
      </c>
      <c r="O386" s="16">
        <f t="shared" si="43"/>
        <v>42776.25</v>
      </c>
      <c r="P386" s="23" t="str">
        <f t="shared" si="44"/>
        <v>Feb</v>
      </c>
      <c r="Q386" s="18">
        <f t="shared" si="45"/>
        <v>42776.25</v>
      </c>
      <c r="R386" s="16">
        <f t="shared" si="46"/>
        <v>42803.25</v>
      </c>
      <c r="S386" s="23" t="str">
        <f t="shared" si="47"/>
        <v>Mar</v>
      </c>
      <c r="T386" s="18">
        <f t="shared" si="48"/>
        <v>42803.25</v>
      </c>
      <c r="U386" s="7" t="b">
        <v>1</v>
      </c>
      <c r="V386" s="7" t="b">
        <v>1</v>
      </c>
      <c r="W386" s="7" t="s">
        <v>41</v>
      </c>
      <c r="X386" s="7" t="str" cm="1">
        <f t="array" ref="X386:Y386">_xlfn.TEXTSPLIT($W386,"/")</f>
        <v>film &amp; video</v>
      </c>
      <c r="Y386" s="7" t="str">
        <v>documentary</v>
      </c>
    </row>
    <row r="387" spans="1:25" ht="36" x14ac:dyDescent="0.3">
      <c r="A387" s="7">
        <v>385</v>
      </c>
      <c r="B387" s="7" t="s">
        <v>821</v>
      </c>
      <c r="C387" s="15" t="s">
        <v>822</v>
      </c>
      <c r="D387" s="5">
        <v>38900</v>
      </c>
      <c r="E387" s="5">
        <v>56859</v>
      </c>
      <c r="G387" s="6">
        <f t="shared" ref="G387:G450" si="49">E387/D387</f>
        <v>1.4616709511568124</v>
      </c>
      <c r="H387" s="7" t="s">
        <v>19</v>
      </c>
      <c r="I387" s="10">
        <v>1137</v>
      </c>
      <c r="J387" s="10">
        <f t="shared" ref="J387:J450" si="50">IF(I387=0,0,E387/I387)</f>
        <v>50.007915567282325</v>
      </c>
      <c r="K387" s="7" t="s">
        <v>20</v>
      </c>
      <c r="L387" s="7" t="s">
        <v>21</v>
      </c>
      <c r="M387" s="7">
        <v>1553835600</v>
      </c>
      <c r="N387" s="7">
        <v>1556600400</v>
      </c>
      <c r="O387" s="16">
        <f t="shared" ref="O387:O450" si="51">((((M387/60)/60)/24)+DATE(1970,1,1))</f>
        <v>43553.208333333328</v>
      </c>
      <c r="P387" s="23" t="str">
        <f t="shared" ref="P387:P450" si="52">VLOOKUP(MONTH(O387),$AB$2:$AC$13,2,FALSE)</f>
        <v>Mar</v>
      </c>
      <c r="Q387" s="18">
        <f t="shared" ref="Q387:Q450" si="53">O387</f>
        <v>43553.208333333328</v>
      </c>
      <c r="R387" s="16">
        <f t="shared" ref="R387:R450" si="54">((((N387/60)/60)/24)+DATE(1970,1,1))</f>
        <v>43585.208333333328</v>
      </c>
      <c r="S387" s="23" t="str">
        <f t="shared" ref="S387:S450" si="55">VLOOKUP(MONTH(R387),$AB$2:$AC$13,2,FALSE)</f>
        <v>Apr</v>
      </c>
      <c r="T387" s="18">
        <f t="shared" ref="T387:T450" si="56">R387</f>
        <v>43585.208333333328</v>
      </c>
      <c r="U387" s="7" t="b">
        <v>0</v>
      </c>
      <c r="V387" s="7" t="b">
        <v>0</v>
      </c>
      <c r="W387" s="7" t="s">
        <v>67</v>
      </c>
      <c r="X387" s="7" t="str" cm="1">
        <f t="array" ref="X387:Y387">_xlfn.TEXTSPLIT($W387,"/")</f>
        <v>publishing</v>
      </c>
      <c r="Y387" s="7" t="str">
        <v>nonfiction</v>
      </c>
    </row>
    <row r="388" spans="1:25" ht="36" x14ac:dyDescent="0.3">
      <c r="A388" s="7">
        <v>386</v>
      </c>
      <c r="B388" s="7" t="s">
        <v>823</v>
      </c>
      <c r="C388" s="15" t="s">
        <v>824</v>
      </c>
      <c r="D388" s="5">
        <v>135500</v>
      </c>
      <c r="E388" s="5">
        <v>103554</v>
      </c>
      <c r="G388" s="6">
        <f t="shared" si="49"/>
        <v>0.76423616236162362</v>
      </c>
      <c r="H388" s="7" t="s">
        <v>13</v>
      </c>
      <c r="I388" s="10">
        <v>1068</v>
      </c>
      <c r="J388" s="10">
        <f t="shared" si="50"/>
        <v>96.960674157303373</v>
      </c>
      <c r="K388" s="7" t="s">
        <v>20</v>
      </c>
      <c r="L388" s="7" t="s">
        <v>21</v>
      </c>
      <c r="M388" s="7">
        <v>1277528400</v>
      </c>
      <c r="N388" s="7">
        <v>1278565200</v>
      </c>
      <c r="O388" s="16">
        <f t="shared" si="51"/>
        <v>40355.208333333336</v>
      </c>
      <c r="P388" s="23" t="str">
        <f t="shared" si="52"/>
        <v>Jun</v>
      </c>
      <c r="Q388" s="18">
        <f t="shared" si="53"/>
        <v>40355.208333333336</v>
      </c>
      <c r="R388" s="16">
        <f t="shared" si="54"/>
        <v>40367.208333333336</v>
      </c>
      <c r="S388" s="23" t="str">
        <f t="shared" si="55"/>
        <v>Jul</v>
      </c>
      <c r="T388" s="18">
        <f t="shared" si="56"/>
        <v>40367.208333333336</v>
      </c>
      <c r="U388" s="7" t="b">
        <v>0</v>
      </c>
      <c r="V388" s="7" t="b">
        <v>0</v>
      </c>
      <c r="W388" s="7" t="s">
        <v>32</v>
      </c>
      <c r="X388" s="7" t="str" cm="1">
        <f t="array" ref="X388:Y388">_xlfn.TEXTSPLIT($W388,"/")</f>
        <v>theater</v>
      </c>
      <c r="Y388" s="7" t="str">
        <v>plays</v>
      </c>
    </row>
    <row r="389" spans="1:25" ht="23" x14ac:dyDescent="0.3">
      <c r="A389" s="7">
        <v>387</v>
      </c>
      <c r="B389" s="7" t="s">
        <v>825</v>
      </c>
      <c r="C389" s="15" t="s">
        <v>826</v>
      </c>
      <c r="D389" s="5">
        <v>109000</v>
      </c>
      <c r="E389" s="5">
        <v>42795</v>
      </c>
      <c r="G389" s="6">
        <f t="shared" si="49"/>
        <v>0.39261467889908258</v>
      </c>
      <c r="H389" s="7" t="s">
        <v>13</v>
      </c>
      <c r="I389" s="10">
        <v>424</v>
      </c>
      <c r="J389" s="10">
        <f t="shared" si="50"/>
        <v>100.93160377358491</v>
      </c>
      <c r="K389" s="7" t="s">
        <v>20</v>
      </c>
      <c r="L389" s="7" t="s">
        <v>21</v>
      </c>
      <c r="M389" s="7">
        <v>1339477200</v>
      </c>
      <c r="N389" s="7">
        <v>1339909200</v>
      </c>
      <c r="O389" s="16">
        <f t="shared" si="51"/>
        <v>41072.208333333336</v>
      </c>
      <c r="P389" s="23" t="str">
        <f t="shared" si="52"/>
        <v>Jun</v>
      </c>
      <c r="Q389" s="18">
        <f t="shared" si="53"/>
        <v>41072.208333333336</v>
      </c>
      <c r="R389" s="16">
        <f t="shared" si="54"/>
        <v>41077.208333333336</v>
      </c>
      <c r="S389" s="23" t="str">
        <f t="shared" si="55"/>
        <v>Jun</v>
      </c>
      <c r="T389" s="18">
        <f t="shared" si="56"/>
        <v>41077.208333333336</v>
      </c>
      <c r="U389" s="7" t="b">
        <v>0</v>
      </c>
      <c r="V389" s="7" t="b">
        <v>0</v>
      </c>
      <c r="W389" s="7" t="s">
        <v>64</v>
      </c>
      <c r="X389" s="7" t="str" cm="1">
        <f t="array" ref="X389:Y389">_xlfn.TEXTSPLIT($W389,"/")</f>
        <v>technology</v>
      </c>
      <c r="Y389" s="7" t="str">
        <v>wearables</v>
      </c>
    </row>
    <row r="390" spans="1:25" ht="23" x14ac:dyDescent="0.3">
      <c r="A390" s="7">
        <v>388</v>
      </c>
      <c r="B390" s="7" t="s">
        <v>827</v>
      </c>
      <c r="C390" s="15" t="s">
        <v>828</v>
      </c>
      <c r="D390" s="5">
        <v>114800</v>
      </c>
      <c r="E390" s="5">
        <v>12938</v>
      </c>
      <c r="G390" s="6">
        <f t="shared" si="49"/>
        <v>0.11270034843205574</v>
      </c>
      <c r="H390" s="7" t="s">
        <v>73</v>
      </c>
      <c r="I390" s="10">
        <v>145</v>
      </c>
      <c r="J390" s="10">
        <f t="shared" si="50"/>
        <v>89.227586206896547</v>
      </c>
      <c r="K390" s="7" t="s">
        <v>97</v>
      </c>
      <c r="L390" s="7" t="s">
        <v>98</v>
      </c>
      <c r="M390" s="7">
        <v>1325656800</v>
      </c>
      <c r="N390" s="7">
        <v>1325829600</v>
      </c>
      <c r="O390" s="16">
        <f t="shared" si="51"/>
        <v>40912.25</v>
      </c>
      <c r="P390" s="23" t="str">
        <f t="shared" si="52"/>
        <v>Jan</v>
      </c>
      <c r="Q390" s="18">
        <f t="shared" si="53"/>
        <v>40912.25</v>
      </c>
      <c r="R390" s="16">
        <f t="shared" si="54"/>
        <v>40914.25</v>
      </c>
      <c r="S390" s="23" t="str">
        <f t="shared" si="55"/>
        <v>Jan</v>
      </c>
      <c r="T390" s="18">
        <f t="shared" si="56"/>
        <v>40914.25</v>
      </c>
      <c r="U390" s="7" t="b">
        <v>0</v>
      </c>
      <c r="V390" s="7" t="b">
        <v>0</v>
      </c>
      <c r="W390" s="7" t="s">
        <v>59</v>
      </c>
      <c r="X390" s="7" t="str" cm="1">
        <f t="array" ref="X390:Y390">_xlfn.TEXTSPLIT($W390,"/")</f>
        <v>music</v>
      </c>
      <c r="Y390" s="7" t="str">
        <v>indie rock</v>
      </c>
    </row>
    <row r="391" spans="1:25" ht="23" x14ac:dyDescent="0.3">
      <c r="A391" s="7">
        <v>389</v>
      </c>
      <c r="B391" s="7" t="s">
        <v>829</v>
      </c>
      <c r="C391" s="15" t="s">
        <v>830</v>
      </c>
      <c r="D391" s="5">
        <v>83000</v>
      </c>
      <c r="E391" s="5">
        <v>101352</v>
      </c>
      <c r="G391" s="6">
        <f t="shared" si="49"/>
        <v>1.2211084337349398</v>
      </c>
      <c r="H391" s="7" t="s">
        <v>19</v>
      </c>
      <c r="I391" s="10">
        <v>1152</v>
      </c>
      <c r="J391" s="10">
        <f t="shared" si="50"/>
        <v>87.979166666666671</v>
      </c>
      <c r="K391" s="7" t="s">
        <v>20</v>
      </c>
      <c r="L391" s="7" t="s">
        <v>21</v>
      </c>
      <c r="M391" s="7">
        <v>1288242000</v>
      </c>
      <c r="N391" s="7">
        <v>1290578400</v>
      </c>
      <c r="O391" s="16">
        <f t="shared" si="51"/>
        <v>40479.208333333336</v>
      </c>
      <c r="P391" s="23" t="str">
        <f t="shared" si="52"/>
        <v>Oct</v>
      </c>
      <c r="Q391" s="18">
        <f t="shared" si="53"/>
        <v>40479.208333333336</v>
      </c>
      <c r="R391" s="16">
        <f t="shared" si="54"/>
        <v>40506.25</v>
      </c>
      <c r="S391" s="23" t="str">
        <f t="shared" si="55"/>
        <v>Nov</v>
      </c>
      <c r="T391" s="18">
        <f t="shared" si="56"/>
        <v>40506.25</v>
      </c>
      <c r="U391" s="7" t="b">
        <v>0</v>
      </c>
      <c r="V391" s="7" t="b">
        <v>0</v>
      </c>
      <c r="W391" s="7" t="s">
        <v>32</v>
      </c>
      <c r="X391" s="7" t="str" cm="1">
        <f t="array" ref="X391:Y391">_xlfn.TEXTSPLIT($W391,"/")</f>
        <v>theater</v>
      </c>
      <c r="Y391" s="7" t="str">
        <v>plays</v>
      </c>
    </row>
    <row r="392" spans="1:25" ht="23" x14ac:dyDescent="0.3">
      <c r="A392" s="7">
        <v>390</v>
      </c>
      <c r="B392" s="7" t="s">
        <v>831</v>
      </c>
      <c r="C392" s="15" t="s">
        <v>832</v>
      </c>
      <c r="D392" s="5">
        <v>2400</v>
      </c>
      <c r="E392" s="5">
        <v>4477</v>
      </c>
      <c r="G392" s="6">
        <f t="shared" si="49"/>
        <v>1.8654166666666667</v>
      </c>
      <c r="H392" s="7" t="s">
        <v>19</v>
      </c>
      <c r="I392" s="10">
        <v>50</v>
      </c>
      <c r="J392" s="10">
        <f t="shared" si="50"/>
        <v>89.54</v>
      </c>
      <c r="K392" s="7" t="s">
        <v>20</v>
      </c>
      <c r="L392" s="7" t="s">
        <v>21</v>
      </c>
      <c r="M392" s="7">
        <v>1379048400</v>
      </c>
      <c r="N392" s="7">
        <v>1380344400</v>
      </c>
      <c r="O392" s="16">
        <f t="shared" si="51"/>
        <v>41530.208333333336</v>
      </c>
      <c r="P392" s="23" t="str">
        <f t="shared" si="52"/>
        <v>Sep</v>
      </c>
      <c r="Q392" s="18">
        <f t="shared" si="53"/>
        <v>41530.208333333336</v>
      </c>
      <c r="R392" s="16">
        <f t="shared" si="54"/>
        <v>41545.208333333336</v>
      </c>
      <c r="S392" s="23" t="str">
        <f t="shared" si="55"/>
        <v>Sep</v>
      </c>
      <c r="T392" s="18">
        <f t="shared" si="56"/>
        <v>41545.208333333336</v>
      </c>
      <c r="U392" s="7" t="b">
        <v>0</v>
      </c>
      <c r="V392" s="7" t="b">
        <v>0</v>
      </c>
      <c r="W392" s="7" t="s">
        <v>121</v>
      </c>
      <c r="X392" s="7" t="str" cm="1">
        <f t="array" ref="X392:Y392">_xlfn.TEXTSPLIT($W392,"/")</f>
        <v>photography</v>
      </c>
      <c r="Y392" s="7" t="str">
        <v>photography books</v>
      </c>
    </row>
    <row r="393" spans="1:25" ht="23" x14ac:dyDescent="0.3">
      <c r="A393" s="7">
        <v>391</v>
      </c>
      <c r="B393" s="7" t="s">
        <v>833</v>
      </c>
      <c r="C393" s="15" t="s">
        <v>834</v>
      </c>
      <c r="D393" s="5">
        <v>60400</v>
      </c>
      <c r="E393" s="5">
        <v>4393</v>
      </c>
      <c r="G393" s="6">
        <f t="shared" si="49"/>
        <v>7.27317880794702E-2</v>
      </c>
      <c r="H393" s="7" t="s">
        <v>13</v>
      </c>
      <c r="I393" s="10">
        <v>151</v>
      </c>
      <c r="J393" s="10">
        <f t="shared" si="50"/>
        <v>29.09271523178808</v>
      </c>
      <c r="K393" s="7" t="s">
        <v>20</v>
      </c>
      <c r="L393" s="7" t="s">
        <v>21</v>
      </c>
      <c r="M393" s="7">
        <v>1389679200</v>
      </c>
      <c r="N393" s="7">
        <v>1389852000</v>
      </c>
      <c r="O393" s="16">
        <f t="shared" si="51"/>
        <v>41653.25</v>
      </c>
      <c r="P393" s="23" t="str">
        <f t="shared" si="52"/>
        <v>Jan</v>
      </c>
      <c r="Q393" s="18">
        <f t="shared" si="53"/>
        <v>41653.25</v>
      </c>
      <c r="R393" s="16">
        <f t="shared" si="54"/>
        <v>41655.25</v>
      </c>
      <c r="S393" s="23" t="str">
        <f t="shared" si="55"/>
        <v>Jan</v>
      </c>
      <c r="T393" s="18">
        <f t="shared" si="56"/>
        <v>41655.25</v>
      </c>
      <c r="U393" s="7" t="b">
        <v>0</v>
      </c>
      <c r="V393" s="7" t="b">
        <v>0</v>
      </c>
      <c r="W393" s="7" t="s">
        <v>67</v>
      </c>
      <c r="X393" s="7" t="str" cm="1">
        <f t="array" ref="X393:Y393">_xlfn.TEXTSPLIT($W393,"/")</f>
        <v>publishing</v>
      </c>
      <c r="Y393" s="7" t="str">
        <v>nonfiction</v>
      </c>
    </row>
    <row r="394" spans="1:25" ht="36" x14ac:dyDescent="0.3">
      <c r="A394" s="7">
        <v>392</v>
      </c>
      <c r="B394" s="7" t="s">
        <v>835</v>
      </c>
      <c r="C394" s="15" t="s">
        <v>836</v>
      </c>
      <c r="D394" s="5">
        <v>102900</v>
      </c>
      <c r="E394" s="5">
        <v>67546</v>
      </c>
      <c r="G394" s="6">
        <f t="shared" si="49"/>
        <v>0.65642371234207963</v>
      </c>
      <c r="H394" s="7" t="s">
        <v>13</v>
      </c>
      <c r="I394" s="10">
        <v>1608</v>
      </c>
      <c r="J394" s="10">
        <f t="shared" si="50"/>
        <v>42.006218905472636</v>
      </c>
      <c r="K394" s="7" t="s">
        <v>20</v>
      </c>
      <c r="L394" s="7" t="s">
        <v>21</v>
      </c>
      <c r="M394" s="7">
        <v>1294293600</v>
      </c>
      <c r="N394" s="7">
        <v>1294466400</v>
      </c>
      <c r="O394" s="16">
        <f t="shared" si="51"/>
        <v>40549.25</v>
      </c>
      <c r="P394" s="23" t="str">
        <f t="shared" si="52"/>
        <v>Jan</v>
      </c>
      <c r="Q394" s="18">
        <f t="shared" si="53"/>
        <v>40549.25</v>
      </c>
      <c r="R394" s="16">
        <f t="shared" si="54"/>
        <v>40551.25</v>
      </c>
      <c r="S394" s="23" t="str">
        <f t="shared" si="55"/>
        <v>Jan</v>
      </c>
      <c r="T394" s="18">
        <f t="shared" si="56"/>
        <v>40551.25</v>
      </c>
      <c r="U394" s="7" t="b">
        <v>0</v>
      </c>
      <c r="V394" s="7" t="b">
        <v>0</v>
      </c>
      <c r="W394" s="7" t="s">
        <v>64</v>
      </c>
      <c r="X394" s="7" t="str" cm="1">
        <f t="array" ref="X394:Y394">_xlfn.TEXTSPLIT($W394,"/")</f>
        <v>technology</v>
      </c>
      <c r="Y394" s="7" t="str">
        <v>wearables</v>
      </c>
    </row>
    <row r="395" spans="1:25" ht="23" x14ac:dyDescent="0.3">
      <c r="A395" s="7">
        <v>393</v>
      </c>
      <c r="B395" s="7" t="s">
        <v>837</v>
      </c>
      <c r="C395" s="15" t="s">
        <v>838</v>
      </c>
      <c r="D395" s="5">
        <v>62800</v>
      </c>
      <c r="E395" s="5">
        <v>143788</v>
      </c>
      <c r="G395" s="6">
        <f t="shared" si="49"/>
        <v>2.2896178343949045</v>
      </c>
      <c r="H395" s="7" t="s">
        <v>19</v>
      </c>
      <c r="I395" s="10">
        <v>3059</v>
      </c>
      <c r="J395" s="10">
        <f t="shared" si="50"/>
        <v>47.004903563255965</v>
      </c>
      <c r="K395" s="7" t="s">
        <v>14</v>
      </c>
      <c r="L395" s="7" t="s">
        <v>15</v>
      </c>
      <c r="M395" s="7">
        <v>1500267600</v>
      </c>
      <c r="N395" s="7">
        <v>1500354000</v>
      </c>
      <c r="O395" s="16">
        <f t="shared" si="51"/>
        <v>42933.208333333328</v>
      </c>
      <c r="P395" s="23" t="str">
        <f t="shared" si="52"/>
        <v>Jul</v>
      </c>
      <c r="Q395" s="18">
        <f t="shared" si="53"/>
        <v>42933.208333333328</v>
      </c>
      <c r="R395" s="16">
        <f t="shared" si="54"/>
        <v>42934.208333333328</v>
      </c>
      <c r="S395" s="23" t="str">
        <f t="shared" si="55"/>
        <v>Jul</v>
      </c>
      <c r="T395" s="18">
        <f t="shared" si="56"/>
        <v>42934.208333333328</v>
      </c>
      <c r="U395" s="7" t="b">
        <v>0</v>
      </c>
      <c r="V395" s="7" t="b">
        <v>0</v>
      </c>
      <c r="W395" s="7" t="s">
        <v>158</v>
      </c>
      <c r="X395" s="7" t="str" cm="1">
        <f t="array" ref="X395:Y395">_xlfn.TEXTSPLIT($W395,"/")</f>
        <v>music</v>
      </c>
      <c r="Y395" s="7" t="str">
        <v>jazz</v>
      </c>
    </row>
    <row r="396" spans="1:25" ht="23" x14ac:dyDescent="0.3">
      <c r="A396" s="7">
        <v>394</v>
      </c>
      <c r="B396" s="7" t="s">
        <v>839</v>
      </c>
      <c r="C396" s="15" t="s">
        <v>840</v>
      </c>
      <c r="D396" s="5">
        <v>800</v>
      </c>
      <c r="E396" s="5">
        <v>3755</v>
      </c>
      <c r="G396" s="6">
        <f t="shared" si="49"/>
        <v>4.6937499999999996</v>
      </c>
      <c r="H396" s="7" t="s">
        <v>19</v>
      </c>
      <c r="I396" s="10">
        <v>34</v>
      </c>
      <c r="J396" s="10">
        <f t="shared" si="50"/>
        <v>110.44117647058823</v>
      </c>
      <c r="K396" s="7" t="s">
        <v>20</v>
      </c>
      <c r="L396" s="7" t="s">
        <v>21</v>
      </c>
      <c r="M396" s="7">
        <v>1375074000</v>
      </c>
      <c r="N396" s="7">
        <v>1375938000</v>
      </c>
      <c r="O396" s="16">
        <f t="shared" si="51"/>
        <v>41484.208333333336</v>
      </c>
      <c r="P396" s="23" t="str">
        <f t="shared" si="52"/>
        <v>Jul</v>
      </c>
      <c r="Q396" s="18">
        <f t="shared" si="53"/>
        <v>41484.208333333336</v>
      </c>
      <c r="R396" s="16">
        <f t="shared" si="54"/>
        <v>41494.208333333336</v>
      </c>
      <c r="S396" s="23" t="str">
        <f t="shared" si="55"/>
        <v>Aug</v>
      </c>
      <c r="T396" s="18">
        <f t="shared" si="56"/>
        <v>41494.208333333336</v>
      </c>
      <c r="U396" s="7" t="b">
        <v>0</v>
      </c>
      <c r="V396" s="7" t="b">
        <v>1</v>
      </c>
      <c r="W396" s="7" t="s">
        <v>41</v>
      </c>
      <c r="X396" s="7" t="str" cm="1">
        <f t="array" ref="X396:Y396">_xlfn.TEXTSPLIT($W396,"/")</f>
        <v>film &amp; video</v>
      </c>
      <c r="Y396" s="7" t="str">
        <v>documentary</v>
      </c>
    </row>
    <row r="397" spans="1:25" ht="36" x14ac:dyDescent="0.3">
      <c r="A397" s="7">
        <v>395</v>
      </c>
      <c r="B397" s="7" t="s">
        <v>294</v>
      </c>
      <c r="C397" s="15" t="s">
        <v>841</v>
      </c>
      <c r="D397" s="5">
        <v>7100</v>
      </c>
      <c r="E397" s="5">
        <v>9238</v>
      </c>
      <c r="G397" s="6">
        <f t="shared" si="49"/>
        <v>1.3011267605633803</v>
      </c>
      <c r="H397" s="7" t="s">
        <v>19</v>
      </c>
      <c r="I397" s="10">
        <v>220</v>
      </c>
      <c r="J397" s="10">
        <f t="shared" si="50"/>
        <v>41.990909090909092</v>
      </c>
      <c r="K397" s="7" t="s">
        <v>20</v>
      </c>
      <c r="L397" s="7" t="s">
        <v>21</v>
      </c>
      <c r="M397" s="7">
        <v>1323324000</v>
      </c>
      <c r="N397" s="7">
        <v>1323410400</v>
      </c>
      <c r="O397" s="16">
        <f t="shared" si="51"/>
        <v>40885.25</v>
      </c>
      <c r="P397" s="23" t="str">
        <f t="shared" si="52"/>
        <v>Dec</v>
      </c>
      <c r="Q397" s="18">
        <f t="shared" si="53"/>
        <v>40885.25</v>
      </c>
      <c r="R397" s="16">
        <f t="shared" si="54"/>
        <v>40886.25</v>
      </c>
      <c r="S397" s="23" t="str">
        <f t="shared" si="55"/>
        <v>Dec</v>
      </c>
      <c r="T397" s="18">
        <f t="shared" si="56"/>
        <v>40886.25</v>
      </c>
      <c r="U397" s="7" t="b">
        <v>1</v>
      </c>
      <c r="V397" s="7" t="b">
        <v>0</v>
      </c>
      <c r="W397" s="7" t="s">
        <v>32</v>
      </c>
      <c r="X397" s="7" t="str" cm="1">
        <f t="array" ref="X397:Y397">_xlfn.TEXTSPLIT($W397,"/")</f>
        <v>theater</v>
      </c>
      <c r="Y397" s="7" t="str">
        <v>plays</v>
      </c>
    </row>
    <row r="398" spans="1:25" ht="23" x14ac:dyDescent="0.3">
      <c r="A398" s="7">
        <v>396</v>
      </c>
      <c r="B398" s="7" t="s">
        <v>842</v>
      </c>
      <c r="C398" s="15" t="s">
        <v>843</v>
      </c>
      <c r="D398" s="5">
        <v>46100</v>
      </c>
      <c r="E398" s="5">
        <v>77012</v>
      </c>
      <c r="G398" s="6">
        <f t="shared" si="49"/>
        <v>1.6705422993492407</v>
      </c>
      <c r="H398" s="7" t="s">
        <v>19</v>
      </c>
      <c r="I398" s="10">
        <v>1604</v>
      </c>
      <c r="J398" s="10">
        <f t="shared" si="50"/>
        <v>48.012468827930178</v>
      </c>
      <c r="K398" s="7" t="s">
        <v>25</v>
      </c>
      <c r="L398" s="7" t="s">
        <v>26</v>
      </c>
      <c r="M398" s="7">
        <v>1538715600</v>
      </c>
      <c r="N398" s="7">
        <v>1539406800</v>
      </c>
      <c r="O398" s="16">
        <f t="shared" si="51"/>
        <v>43378.208333333328</v>
      </c>
      <c r="P398" s="23" t="str">
        <f t="shared" si="52"/>
        <v>Oct</v>
      </c>
      <c r="Q398" s="18">
        <f t="shared" si="53"/>
        <v>43378.208333333328</v>
      </c>
      <c r="R398" s="16">
        <f t="shared" si="54"/>
        <v>43386.208333333328</v>
      </c>
      <c r="S398" s="23" t="str">
        <f t="shared" si="55"/>
        <v>Oct</v>
      </c>
      <c r="T398" s="18">
        <f t="shared" si="56"/>
        <v>43386.208333333328</v>
      </c>
      <c r="U398" s="7" t="b">
        <v>0</v>
      </c>
      <c r="V398" s="7" t="b">
        <v>0</v>
      </c>
      <c r="W398" s="7" t="s">
        <v>52</v>
      </c>
      <c r="X398" s="7" t="str" cm="1">
        <f t="array" ref="X398:Y398">_xlfn.TEXTSPLIT($W398,"/")</f>
        <v>film &amp; video</v>
      </c>
      <c r="Y398" s="7" t="str">
        <v>drama</v>
      </c>
    </row>
    <row r="399" spans="1:25" ht="23" x14ac:dyDescent="0.3">
      <c r="A399" s="7">
        <v>397</v>
      </c>
      <c r="B399" s="7" t="s">
        <v>844</v>
      </c>
      <c r="C399" s="15" t="s">
        <v>845</v>
      </c>
      <c r="D399" s="5">
        <v>8100</v>
      </c>
      <c r="E399" s="5">
        <v>14083</v>
      </c>
      <c r="G399" s="6">
        <f t="shared" si="49"/>
        <v>1.738641975308642</v>
      </c>
      <c r="H399" s="7" t="s">
        <v>19</v>
      </c>
      <c r="I399" s="10">
        <v>454</v>
      </c>
      <c r="J399" s="10">
        <f t="shared" si="50"/>
        <v>31.019823788546255</v>
      </c>
      <c r="K399" s="7" t="s">
        <v>20</v>
      </c>
      <c r="L399" s="7" t="s">
        <v>21</v>
      </c>
      <c r="M399" s="7">
        <v>1369285200</v>
      </c>
      <c r="N399" s="7">
        <v>1369803600</v>
      </c>
      <c r="O399" s="16">
        <f t="shared" si="51"/>
        <v>41417.208333333336</v>
      </c>
      <c r="P399" s="23" t="str">
        <f t="shared" si="52"/>
        <v>May</v>
      </c>
      <c r="Q399" s="18">
        <f t="shared" si="53"/>
        <v>41417.208333333336</v>
      </c>
      <c r="R399" s="16">
        <f t="shared" si="54"/>
        <v>41423.208333333336</v>
      </c>
      <c r="S399" s="23" t="str">
        <f t="shared" si="55"/>
        <v>May</v>
      </c>
      <c r="T399" s="18">
        <f t="shared" si="56"/>
        <v>41423.208333333336</v>
      </c>
      <c r="U399" s="7" t="b">
        <v>0</v>
      </c>
      <c r="V399" s="7" t="b">
        <v>0</v>
      </c>
      <c r="W399" s="7" t="s">
        <v>22</v>
      </c>
      <c r="X399" s="7" t="str" cm="1">
        <f t="array" ref="X399:Y399">_xlfn.TEXTSPLIT($W399,"/")</f>
        <v>music</v>
      </c>
      <c r="Y399" s="7" t="str">
        <v>rock</v>
      </c>
    </row>
    <row r="400" spans="1:25" ht="36" x14ac:dyDescent="0.3">
      <c r="A400" s="7">
        <v>398</v>
      </c>
      <c r="B400" s="7" t="s">
        <v>846</v>
      </c>
      <c r="C400" s="15" t="s">
        <v>847</v>
      </c>
      <c r="D400" s="5">
        <v>1700</v>
      </c>
      <c r="E400" s="5">
        <v>12202</v>
      </c>
      <c r="G400" s="6">
        <f t="shared" si="49"/>
        <v>7.1776470588235295</v>
      </c>
      <c r="H400" s="7" t="s">
        <v>19</v>
      </c>
      <c r="I400" s="10">
        <v>123</v>
      </c>
      <c r="J400" s="10">
        <f t="shared" si="50"/>
        <v>99.203252032520325</v>
      </c>
      <c r="K400" s="7" t="s">
        <v>106</v>
      </c>
      <c r="L400" s="7" t="s">
        <v>107</v>
      </c>
      <c r="M400" s="7">
        <v>1525755600</v>
      </c>
      <c r="N400" s="7">
        <v>1525928400</v>
      </c>
      <c r="O400" s="16">
        <f t="shared" si="51"/>
        <v>43228.208333333328</v>
      </c>
      <c r="P400" s="23" t="str">
        <f t="shared" si="52"/>
        <v>May</v>
      </c>
      <c r="Q400" s="18">
        <f t="shared" si="53"/>
        <v>43228.208333333328</v>
      </c>
      <c r="R400" s="16">
        <f t="shared" si="54"/>
        <v>43230.208333333328</v>
      </c>
      <c r="S400" s="23" t="str">
        <f t="shared" si="55"/>
        <v>May</v>
      </c>
      <c r="T400" s="18">
        <f t="shared" si="56"/>
        <v>43230.208333333328</v>
      </c>
      <c r="U400" s="7" t="b">
        <v>0</v>
      </c>
      <c r="V400" s="7" t="b">
        <v>1</v>
      </c>
      <c r="W400" s="7" t="s">
        <v>70</v>
      </c>
      <c r="X400" s="7" t="str" cm="1">
        <f t="array" ref="X400:Y400">_xlfn.TEXTSPLIT($W400,"/")</f>
        <v>film &amp; video</v>
      </c>
      <c r="Y400" s="7" t="str">
        <v>animation</v>
      </c>
    </row>
    <row r="401" spans="1:25" ht="23" x14ac:dyDescent="0.3">
      <c r="A401" s="7">
        <v>399</v>
      </c>
      <c r="B401" s="7" t="s">
        <v>848</v>
      </c>
      <c r="C401" s="15" t="s">
        <v>849</v>
      </c>
      <c r="D401" s="5">
        <v>97300</v>
      </c>
      <c r="E401" s="5">
        <v>62127</v>
      </c>
      <c r="G401" s="6">
        <f t="shared" si="49"/>
        <v>0.63850976361767731</v>
      </c>
      <c r="H401" s="7" t="s">
        <v>13</v>
      </c>
      <c r="I401" s="10">
        <v>941</v>
      </c>
      <c r="J401" s="10">
        <f t="shared" si="50"/>
        <v>66.022316684378325</v>
      </c>
      <c r="K401" s="7" t="s">
        <v>20</v>
      </c>
      <c r="L401" s="7" t="s">
        <v>21</v>
      </c>
      <c r="M401" s="7">
        <v>1296626400</v>
      </c>
      <c r="N401" s="7">
        <v>1297231200</v>
      </c>
      <c r="O401" s="16">
        <f t="shared" si="51"/>
        <v>40576.25</v>
      </c>
      <c r="P401" s="23" t="str">
        <f t="shared" si="52"/>
        <v>Feb</v>
      </c>
      <c r="Q401" s="18">
        <f t="shared" si="53"/>
        <v>40576.25</v>
      </c>
      <c r="R401" s="16">
        <f t="shared" si="54"/>
        <v>40583.25</v>
      </c>
      <c r="S401" s="23" t="str">
        <f t="shared" si="55"/>
        <v>Feb</v>
      </c>
      <c r="T401" s="18">
        <f t="shared" si="56"/>
        <v>40583.25</v>
      </c>
      <c r="U401" s="7" t="b">
        <v>0</v>
      </c>
      <c r="V401" s="7" t="b">
        <v>0</v>
      </c>
      <c r="W401" s="7" t="s">
        <v>59</v>
      </c>
      <c r="X401" s="7" t="str" cm="1">
        <f t="array" ref="X401:Y401">_xlfn.TEXTSPLIT($W401,"/")</f>
        <v>music</v>
      </c>
      <c r="Y401" s="7" t="str">
        <v>indie rock</v>
      </c>
    </row>
    <row r="402" spans="1:25" ht="36" x14ac:dyDescent="0.3">
      <c r="A402" s="7">
        <v>400</v>
      </c>
      <c r="B402" s="7" t="s">
        <v>850</v>
      </c>
      <c r="C402" s="15" t="s">
        <v>851</v>
      </c>
      <c r="D402" s="5">
        <v>100</v>
      </c>
      <c r="E402" s="5">
        <v>2</v>
      </c>
      <c r="G402" s="6">
        <f t="shared" si="49"/>
        <v>0.02</v>
      </c>
      <c r="H402" s="7" t="s">
        <v>13</v>
      </c>
      <c r="I402" s="10">
        <v>1</v>
      </c>
      <c r="J402" s="10">
        <f t="shared" si="50"/>
        <v>2</v>
      </c>
      <c r="K402" s="7" t="s">
        <v>20</v>
      </c>
      <c r="L402" s="7" t="s">
        <v>21</v>
      </c>
      <c r="M402" s="7">
        <v>1376629200</v>
      </c>
      <c r="N402" s="7">
        <v>1378530000</v>
      </c>
      <c r="O402" s="16">
        <f t="shared" si="51"/>
        <v>41502.208333333336</v>
      </c>
      <c r="P402" s="23" t="str">
        <f t="shared" si="52"/>
        <v>Aug</v>
      </c>
      <c r="Q402" s="18">
        <f t="shared" si="53"/>
        <v>41502.208333333336</v>
      </c>
      <c r="R402" s="16">
        <f t="shared" si="54"/>
        <v>41524.208333333336</v>
      </c>
      <c r="S402" s="23" t="str">
        <f t="shared" si="55"/>
        <v>Sep</v>
      </c>
      <c r="T402" s="18">
        <f t="shared" si="56"/>
        <v>41524.208333333336</v>
      </c>
      <c r="U402" s="7" t="b">
        <v>0</v>
      </c>
      <c r="V402" s="7" t="b">
        <v>1</v>
      </c>
      <c r="W402" s="7" t="s">
        <v>121</v>
      </c>
      <c r="X402" s="7" t="str" cm="1">
        <f t="array" ref="X402:Y402">_xlfn.TEXTSPLIT($W402,"/")</f>
        <v>photography</v>
      </c>
      <c r="Y402" s="7" t="str">
        <v>photography books</v>
      </c>
    </row>
    <row r="403" spans="1:25" ht="23" x14ac:dyDescent="0.3">
      <c r="A403" s="7">
        <v>401</v>
      </c>
      <c r="B403" s="7" t="s">
        <v>852</v>
      </c>
      <c r="C403" s="15" t="s">
        <v>853</v>
      </c>
      <c r="D403" s="5">
        <v>900</v>
      </c>
      <c r="E403" s="5">
        <v>13772</v>
      </c>
      <c r="G403" s="6">
        <f t="shared" si="49"/>
        <v>15.302222222222222</v>
      </c>
      <c r="H403" s="7" t="s">
        <v>19</v>
      </c>
      <c r="I403" s="10">
        <v>299</v>
      </c>
      <c r="J403" s="10">
        <f t="shared" si="50"/>
        <v>46.060200668896321</v>
      </c>
      <c r="K403" s="7" t="s">
        <v>20</v>
      </c>
      <c r="L403" s="7" t="s">
        <v>21</v>
      </c>
      <c r="M403" s="7">
        <v>1572152400</v>
      </c>
      <c r="N403" s="7">
        <v>1572152400</v>
      </c>
      <c r="O403" s="16">
        <f t="shared" si="51"/>
        <v>43765.208333333328</v>
      </c>
      <c r="P403" s="23" t="str">
        <f t="shared" si="52"/>
        <v>Oct</v>
      </c>
      <c r="Q403" s="18">
        <f t="shared" si="53"/>
        <v>43765.208333333328</v>
      </c>
      <c r="R403" s="16">
        <f t="shared" si="54"/>
        <v>43765.208333333328</v>
      </c>
      <c r="S403" s="23" t="str">
        <f t="shared" si="55"/>
        <v>Oct</v>
      </c>
      <c r="T403" s="18">
        <f t="shared" si="56"/>
        <v>43765.208333333328</v>
      </c>
      <c r="U403" s="7" t="b">
        <v>0</v>
      </c>
      <c r="V403" s="7" t="b">
        <v>0</v>
      </c>
      <c r="W403" s="7" t="s">
        <v>32</v>
      </c>
      <c r="X403" s="7" t="str" cm="1">
        <f t="array" ref="X403:Y403">_xlfn.TEXTSPLIT($W403,"/")</f>
        <v>theater</v>
      </c>
      <c r="Y403" s="7" t="str">
        <v>plays</v>
      </c>
    </row>
    <row r="404" spans="1:25" ht="23" x14ac:dyDescent="0.3">
      <c r="A404" s="7">
        <v>402</v>
      </c>
      <c r="B404" s="7" t="s">
        <v>854</v>
      </c>
      <c r="C404" s="15" t="s">
        <v>855</v>
      </c>
      <c r="D404" s="5">
        <v>7300</v>
      </c>
      <c r="E404" s="5">
        <v>2946</v>
      </c>
      <c r="G404" s="6">
        <f t="shared" si="49"/>
        <v>0.40356164383561643</v>
      </c>
      <c r="H404" s="7" t="s">
        <v>13</v>
      </c>
      <c r="I404" s="10">
        <v>40</v>
      </c>
      <c r="J404" s="10">
        <f t="shared" si="50"/>
        <v>73.650000000000006</v>
      </c>
      <c r="K404" s="7" t="s">
        <v>20</v>
      </c>
      <c r="L404" s="7" t="s">
        <v>21</v>
      </c>
      <c r="M404" s="7">
        <v>1325829600</v>
      </c>
      <c r="N404" s="7">
        <v>1329890400</v>
      </c>
      <c r="O404" s="16">
        <f t="shared" si="51"/>
        <v>40914.25</v>
      </c>
      <c r="P404" s="23" t="str">
        <f t="shared" si="52"/>
        <v>Jan</v>
      </c>
      <c r="Q404" s="18">
        <f t="shared" si="53"/>
        <v>40914.25</v>
      </c>
      <c r="R404" s="16">
        <f t="shared" si="54"/>
        <v>40961.25</v>
      </c>
      <c r="S404" s="23" t="str">
        <f t="shared" si="55"/>
        <v>Feb</v>
      </c>
      <c r="T404" s="18">
        <f t="shared" si="56"/>
        <v>40961.25</v>
      </c>
      <c r="U404" s="7" t="b">
        <v>0</v>
      </c>
      <c r="V404" s="7" t="b">
        <v>1</v>
      </c>
      <c r="W404" s="7" t="s">
        <v>99</v>
      </c>
      <c r="X404" s="7" t="str" cm="1">
        <f t="array" ref="X404:Y404">_xlfn.TEXTSPLIT($W404,"/")</f>
        <v>film &amp; video</v>
      </c>
      <c r="Y404" s="7" t="str">
        <v>shorts</v>
      </c>
    </row>
    <row r="405" spans="1:25" ht="23" x14ac:dyDescent="0.3">
      <c r="A405" s="7">
        <v>403</v>
      </c>
      <c r="B405" s="7" t="s">
        <v>856</v>
      </c>
      <c r="C405" s="15" t="s">
        <v>857</v>
      </c>
      <c r="D405" s="5">
        <v>195800</v>
      </c>
      <c r="E405" s="5">
        <v>168820</v>
      </c>
      <c r="G405" s="6">
        <f t="shared" si="49"/>
        <v>0.86220633299284988</v>
      </c>
      <c r="H405" s="7" t="s">
        <v>13</v>
      </c>
      <c r="I405" s="10">
        <v>3015</v>
      </c>
      <c r="J405" s="10">
        <f t="shared" si="50"/>
        <v>55.99336650082919</v>
      </c>
      <c r="K405" s="7" t="s">
        <v>14</v>
      </c>
      <c r="L405" s="7" t="s">
        <v>15</v>
      </c>
      <c r="M405" s="7">
        <v>1273640400</v>
      </c>
      <c r="N405" s="7">
        <v>1276750800</v>
      </c>
      <c r="O405" s="16">
        <f t="shared" si="51"/>
        <v>40310.208333333336</v>
      </c>
      <c r="P405" s="23" t="str">
        <f t="shared" si="52"/>
        <v>May</v>
      </c>
      <c r="Q405" s="18">
        <f t="shared" si="53"/>
        <v>40310.208333333336</v>
      </c>
      <c r="R405" s="16">
        <f t="shared" si="54"/>
        <v>40346.208333333336</v>
      </c>
      <c r="S405" s="23" t="str">
        <f t="shared" si="55"/>
        <v>Jun</v>
      </c>
      <c r="T405" s="18">
        <f t="shared" si="56"/>
        <v>40346.208333333336</v>
      </c>
      <c r="U405" s="7" t="b">
        <v>0</v>
      </c>
      <c r="V405" s="7" t="b">
        <v>1</v>
      </c>
      <c r="W405" s="7" t="s">
        <v>32</v>
      </c>
      <c r="X405" s="7" t="str" cm="1">
        <f t="array" ref="X405:Y405">_xlfn.TEXTSPLIT($W405,"/")</f>
        <v>theater</v>
      </c>
      <c r="Y405" s="7" t="str">
        <v>plays</v>
      </c>
    </row>
    <row r="406" spans="1:25" ht="23" x14ac:dyDescent="0.3">
      <c r="A406" s="7">
        <v>404</v>
      </c>
      <c r="B406" s="7" t="s">
        <v>858</v>
      </c>
      <c r="C406" s="15" t="s">
        <v>859</v>
      </c>
      <c r="D406" s="5">
        <v>48900</v>
      </c>
      <c r="E406" s="5">
        <v>154321</v>
      </c>
      <c r="G406" s="6">
        <f t="shared" si="49"/>
        <v>3.1558486707566464</v>
      </c>
      <c r="H406" s="7" t="s">
        <v>19</v>
      </c>
      <c r="I406" s="10">
        <v>2237</v>
      </c>
      <c r="J406" s="10">
        <f t="shared" si="50"/>
        <v>68.985695127402778</v>
      </c>
      <c r="K406" s="7" t="s">
        <v>20</v>
      </c>
      <c r="L406" s="7" t="s">
        <v>21</v>
      </c>
      <c r="M406" s="7">
        <v>1510639200</v>
      </c>
      <c r="N406" s="7">
        <v>1510898400</v>
      </c>
      <c r="O406" s="16">
        <f t="shared" si="51"/>
        <v>43053.25</v>
      </c>
      <c r="P406" s="23" t="str">
        <f t="shared" si="52"/>
        <v>Nov</v>
      </c>
      <c r="Q406" s="18">
        <f t="shared" si="53"/>
        <v>43053.25</v>
      </c>
      <c r="R406" s="16">
        <f t="shared" si="54"/>
        <v>43056.25</v>
      </c>
      <c r="S406" s="23" t="str">
        <f t="shared" si="55"/>
        <v>Nov</v>
      </c>
      <c r="T406" s="18">
        <f t="shared" si="56"/>
        <v>43056.25</v>
      </c>
      <c r="U406" s="7" t="b">
        <v>0</v>
      </c>
      <c r="V406" s="7" t="b">
        <v>0</v>
      </c>
      <c r="W406" s="7" t="s">
        <v>32</v>
      </c>
      <c r="X406" s="7" t="str" cm="1">
        <f t="array" ref="X406:Y406">_xlfn.TEXTSPLIT($W406,"/")</f>
        <v>theater</v>
      </c>
      <c r="Y406" s="7" t="str">
        <v>plays</v>
      </c>
    </row>
    <row r="407" spans="1:25" ht="23" x14ac:dyDescent="0.3">
      <c r="A407" s="7">
        <v>405</v>
      </c>
      <c r="B407" s="7" t="s">
        <v>860</v>
      </c>
      <c r="C407" s="15" t="s">
        <v>861</v>
      </c>
      <c r="D407" s="5">
        <v>29600</v>
      </c>
      <c r="E407" s="5">
        <v>26527</v>
      </c>
      <c r="G407" s="6">
        <f t="shared" si="49"/>
        <v>0.89618243243243245</v>
      </c>
      <c r="H407" s="7" t="s">
        <v>13</v>
      </c>
      <c r="I407" s="10">
        <v>435</v>
      </c>
      <c r="J407" s="10">
        <f t="shared" si="50"/>
        <v>60.981609195402299</v>
      </c>
      <c r="K407" s="7" t="s">
        <v>20</v>
      </c>
      <c r="L407" s="7" t="s">
        <v>21</v>
      </c>
      <c r="M407" s="7">
        <v>1528088400</v>
      </c>
      <c r="N407" s="7">
        <v>1532408400</v>
      </c>
      <c r="O407" s="16">
        <f t="shared" si="51"/>
        <v>43255.208333333328</v>
      </c>
      <c r="P407" s="23" t="str">
        <f t="shared" si="52"/>
        <v>Jun</v>
      </c>
      <c r="Q407" s="18">
        <f t="shared" si="53"/>
        <v>43255.208333333328</v>
      </c>
      <c r="R407" s="16">
        <f t="shared" si="54"/>
        <v>43305.208333333328</v>
      </c>
      <c r="S407" s="23" t="str">
        <f t="shared" si="55"/>
        <v>Jul</v>
      </c>
      <c r="T407" s="18">
        <f t="shared" si="56"/>
        <v>43305.208333333328</v>
      </c>
      <c r="U407" s="7" t="b">
        <v>0</v>
      </c>
      <c r="V407" s="7" t="b">
        <v>0</v>
      </c>
      <c r="W407" s="7" t="s">
        <v>32</v>
      </c>
      <c r="X407" s="7" t="str" cm="1">
        <f t="array" ref="X407:Y407">_xlfn.TEXTSPLIT($W407,"/")</f>
        <v>theater</v>
      </c>
      <c r="Y407" s="7" t="str">
        <v>plays</v>
      </c>
    </row>
    <row r="408" spans="1:25" ht="23" x14ac:dyDescent="0.3">
      <c r="A408" s="7">
        <v>406</v>
      </c>
      <c r="B408" s="7" t="s">
        <v>862</v>
      </c>
      <c r="C408" s="15" t="s">
        <v>863</v>
      </c>
      <c r="D408" s="5">
        <v>39300</v>
      </c>
      <c r="E408" s="5">
        <v>71583</v>
      </c>
      <c r="G408" s="6">
        <f t="shared" si="49"/>
        <v>1.8214503816793892</v>
      </c>
      <c r="H408" s="7" t="s">
        <v>19</v>
      </c>
      <c r="I408" s="10">
        <v>645</v>
      </c>
      <c r="J408" s="10">
        <f t="shared" si="50"/>
        <v>110.98139534883721</v>
      </c>
      <c r="K408" s="7" t="s">
        <v>20</v>
      </c>
      <c r="L408" s="7" t="s">
        <v>21</v>
      </c>
      <c r="M408" s="7">
        <v>1359525600</v>
      </c>
      <c r="N408" s="7">
        <v>1360562400</v>
      </c>
      <c r="O408" s="16">
        <f t="shared" si="51"/>
        <v>41304.25</v>
      </c>
      <c r="P408" s="23" t="str">
        <f t="shared" si="52"/>
        <v>Jan</v>
      </c>
      <c r="Q408" s="18">
        <f t="shared" si="53"/>
        <v>41304.25</v>
      </c>
      <c r="R408" s="16">
        <f t="shared" si="54"/>
        <v>41316.25</v>
      </c>
      <c r="S408" s="23" t="str">
        <f t="shared" si="55"/>
        <v>Feb</v>
      </c>
      <c r="T408" s="18">
        <f t="shared" si="56"/>
        <v>41316.25</v>
      </c>
      <c r="U408" s="7" t="b">
        <v>1</v>
      </c>
      <c r="V408" s="7" t="b">
        <v>0</v>
      </c>
      <c r="W408" s="7" t="s">
        <v>41</v>
      </c>
      <c r="X408" s="7" t="str" cm="1">
        <f t="array" ref="X408:Y408">_xlfn.TEXTSPLIT($W408,"/")</f>
        <v>film &amp; video</v>
      </c>
      <c r="Y408" s="7" t="str">
        <v>documentary</v>
      </c>
    </row>
    <row r="409" spans="1:25" ht="23" x14ac:dyDescent="0.3">
      <c r="A409" s="7">
        <v>407</v>
      </c>
      <c r="B409" s="7" t="s">
        <v>864</v>
      </c>
      <c r="C409" s="15" t="s">
        <v>865</v>
      </c>
      <c r="D409" s="5">
        <v>3400</v>
      </c>
      <c r="E409" s="5">
        <v>12100</v>
      </c>
      <c r="G409" s="6">
        <f t="shared" si="49"/>
        <v>3.5588235294117645</v>
      </c>
      <c r="H409" s="7" t="s">
        <v>19</v>
      </c>
      <c r="I409" s="10">
        <v>484</v>
      </c>
      <c r="J409" s="10">
        <f t="shared" si="50"/>
        <v>25</v>
      </c>
      <c r="K409" s="7" t="s">
        <v>35</v>
      </c>
      <c r="L409" s="7" t="s">
        <v>36</v>
      </c>
      <c r="M409" s="7">
        <v>1570942800</v>
      </c>
      <c r="N409" s="7">
        <v>1571547600</v>
      </c>
      <c r="O409" s="16">
        <f t="shared" si="51"/>
        <v>43751.208333333328</v>
      </c>
      <c r="P409" s="23" t="str">
        <f t="shared" si="52"/>
        <v>Oct</v>
      </c>
      <c r="Q409" s="18">
        <f t="shared" si="53"/>
        <v>43751.208333333328</v>
      </c>
      <c r="R409" s="16">
        <f t="shared" si="54"/>
        <v>43758.208333333328</v>
      </c>
      <c r="S409" s="23" t="str">
        <f t="shared" si="55"/>
        <v>Oct</v>
      </c>
      <c r="T409" s="18">
        <f t="shared" si="56"/>
        <v>43758.208333333328</v>
      </c>
      <c r="U409" s="7" t="b">
        <v>0</v>
      </c>
      <c r="V409" s="7" t="b">
        <v>0</v>
      </c>
      <c r="W409" s="7" t="s">
        <v>32</v>
      </c>
      <c r="X409" s="7" t="str" cm="1">
        <f t="array" ref="X409:Y409">_xlfn.TEXTSPLIT($W409,"/")</f>
        <v>theater</v>
      </c>
      <c r="Y409" s="7" t="str">
        <v>plays</v>
      </c>
    </row>
    <row r="410" spans="1:25" ht="23" x14ac:dyDescent="0.3">
      <c r="A410" s="7">
        <v>408</v>
      </c>
      <c r="B410" s="7" t="s">
        <v>866</v>
      </c>
      <c r="C410" s="15" t="s">
        <v>867</v>
      </c>
      <c r="D410" s="5">
        <v>9200</v>
      </c>
      <c r="E410" s="5">
        <v>12129</v>
      </c>
      <c r="G410" s="6">
        <f t="shared" si="49"/>
        <v>1.3183695652173912</v>
      </c>
      <c r="H410" s="7" t="s">
        <v>19</v>
      </c>
      <c r="I410" s="10">
        <v>154</v>
      </c>
      <c r="J410" s="10">
        <f t="shared" si="50"/>
        <v>78.759740259740255</v>
      </c>
      <c r="K410" s="7" t="s">
        <v>14</v>
      </c>
      <c r="L410" s="7" t="s">
        <v>15</v>
      </c>
      <c r="M410" s="7">
        <v>1466398800</v>
      </c>
      <c r="N410" s="7">
        <v>1468126800</v>
      </c>
      <c r="O410" s="16">
        <f t="shared" si="51"/>
        <v>42541.208333333328</v>
      </c>
      <c r="P410" s="23" t="str">
        <f t="shared" si="52"/>
        <v>Jun</v>
      </c>
      <c r="Q410" s="18">
        <f t="shared" si="53"/>
        <v>42541.208333333328</v>
      </c>
      <c r="R410" s="16">
        <f t="shared" si="54"/>
        <v>42561.208333333328</v>
      </c>
      <c r="S410" s="23" t="str">
        <f t="shared" si="55"/>
        <v>Jul</v>
      </c>
      <c r="T410" s="18">
        <f t="shared" si="56"/>
        <v>42561.208333333328</v>
      </c>
      <c r="U410" s="7" t="b">
        <v>0</v>
      </c>
      <c r="V410" s="7" t="b">
        <v>0</v>
      </c>
      <c r="W410" s="7" t="s">
        <v>41</v>
      </c>
      <c r="X410" s="7" t="str" cm="1">
        <f t="array" ref="X410:Y410">_xlfn.TEXTSPLIT($W410,"/")</f>
        <v>film &amp; video</v>
      </c>
      <c r="Y410" s="7" t="str">
        <v>documentary</v>
      </c>
    </row>
    <row r="411" spans="1:25" ht="23" x14ac:dyDescent="0.3">
      <c r="A411" s="7">
        <v>409</v>
      </c>
      <c r="B411" s="7" t="s">
        <v>242</v>
      </c>
      <c r="C411" s="15" t="s">
        <v>868</v>
      </c>
      <c r="D411" s="5">
        <v>135600</v>
      </c>
      <c r="E411" s="5">
        <v>62804</v>
      </c>
      <c r="G411" s="6">
        <f t="shared" si="49"/>
        <v>0.46315634218289087</v>
      </c>
      <c r="H411" s="7" t="s">
        <v>13</v>
      </c>
      <c r="I411" s="10">
        <v>714</v>
      </c>
      <c r="J411" s="10">
        <f t="shared" si="50"/>
        <v>87.960784313725483</v>
      </c>
      <c r="K411" s="7" t="s">
        <v>20</v>
      </c>
      <c r="L411" s="7" t="s">
        <v>21</v>
      </c>
      <c r="M411" s="7">
        <v>1492491600</v>
      </c>
      <c r="N411" s="7">
        <v>1492837200</v>
      </c>
      <c r="O411" s="16">
        <f t="shared" si="51"/>
        <v>42843.208333333328</v>
      </c>
      <c r="P411" s="23" t="str">
        <f t="shared" si="52"/>
        <v>Apr</v>
      </c>
      <c r="Q411" s="18">
        <f t="shared" si="53"/>
        <v>42843.208333333328</v>
      </c>
      <c r="R411" s="16">
        <f t="shared" si="54"/>
        <v>42847.208333333328</v>
      </c>
      <c r="S411" s="23" t="str">
        <f t="shared" si="55"/>
        <v>Apr</v>
      </c>
      <c r="T411" s="18">
        <f t="shared" si="56"/>
        <v>42847.208333333328</v>
      </c>
      <c r="U411" s="7" t="b">
        <v>0</v>
      </c>
      <c r="V411" s="7" t="b">
        <v>0</v>
      </c>
      <c r="W411" s="7" t="s">
        <v>22</v>
      </c>
      <c r="X411" s="7" t="str" cm="1">
        <f t="array" ref="X411:Y411">_xlfn.TEXTSPLIT($W411,"/")</f>
        <v>music</v>
      </c>
      <c r="Y411" s="7" t="str">
        <v>rock</v>
      </c>
    </row>
    <row r="412" spans="1:25" ht="23" x14ac:dyDescent="0.3">
      <c r="A412" s="7">
        <v>410</v>
      </c>
      <c r="B412" s="7" t="s">
        <v>869</v>
      </c>
      <c r="C412" s="15" t="s">
        <v>870</v>
      </c>
      <c r="D412" s="5">
        <v>153700</v>
      </c>
      <c r="E412" s="5">
        <v>55536</v>
      </c>
      <c r="G412" s="6">
        <f t="shared" si="49"/>
        <v>0.36132726089785294</v>
      </c>
      <c r="H412" s="7" t="s">
        <v>46</v>
      </c>
      <c r="I412" s="10">
        <v>1111</v>
      </c>
      <c r="J412" s="10">
        <f t="shared" si="50"/>
        <v>49.987398739873989</v>
      </c>
      <c r="K412" s="7" t="s">
        <v>20</v>
      </c>
      <c r="L412" s="7" t="s">
        <v>21</v>
      </c>
      <c r="M412" s="7">
        <v>1430197200</v>
      </c>
      <c r="N412" s="7">
        <v>1430197200</v>
      </c>
      <c r="O412" s="16">
        <f t="shared" si="51"/>
        <v>42122.208333333328</v>
      </c>
      <c r="P412" s="23" t="str">
        <f t="shared" si="52"/>
        <v>Apr</v>
      </c>
      <c r="Q412" s="18">
        <f t="shared" si="53"/>
        <v>42122.208333333328</v>
      </c>
      <c r="R412" s="16">
        <f t="shared" si="54"/>
        <v>42122.208333333328</v>
      </c>
      <c r="S412" s="23" t="str">
        <f t="shared" si="55"/>
        <v>Apr</v>
      </c>
      <c r="T412" s="18">
        <f t="shared" si="56"/>
        <v>42122.208333333328</v>
      </c>
      <c r="U412" s="7" t="b">
        <v>0</v>
      </c>
      <c r="V412" s="7" t="b">
        <v>0</v>
      </c>
      <c r="W412" s="7" t="s">
        <v>291</v>
      </c>
      <c r="X412" s="7" t="str" cm="1">
        <f t="array" ref="X412:Y412">_xlfn.TEXTSPLIT($W412,"/")</f>
        <v>games</v>
      </c>
      <c r="Y412" s="7" t="str">
        <v>mobile games</v>
      </c>
    </row>
    <row r="413" spans="1:25" ht="23" x14ac:dyDescent="0.3">
      <c r="A413" s="7">
        <v>411</v>
      </c>
      <c r="B413" s="7" t="s">
        <v>871</v>
      </c>
      <c r="C413" s="15" t="s">
        <v>872</v>
      </c>
      <c r="D413" s="5">
        <v>7800</v>
      </c>
      <c r="E413" s="5">
        <v>8161</v>
      </c>
      <c r="G413" s="6">
        <f t="shared" si="49"/>
        <v>1.0462820512820512</v>
      </c>
      <c r="H413" s="7" t="s">
        <v>19</v>
      </c>
      <c r="I413" s="10">
        <v>82</v>
      </c>
      <c r="J413" s="10">
        <f t="shared" si="50"/>
        <v>99.524390243902445</v>
      </c>
      <c r="K413" s="7" t="s">
        <v>20</v>
      </c>
      <c r="L413" s="7" t="s">
        <v>21</v>
      </c>
      <c r="M413" s="7">
        <v>1496034000</v>
      </c>
      <c r="N413" s="7">
        <v>1496206800</v>
      </c>
      <c r="O413" s="16">
        <f t="shared" si="51"/>
        <v>42884.208333333328</v>
      </c>
      <c r="P413" s="23" t="str">
        <f t="shared" si="52"/>
        <v>May</v>
      </c>
      <c r="Q413" s="18">
        <f t="shared" si="53"/>
        <v>42884.208333333328</v>
      </c>
      <c r="R413" s="16">
        <f t="shared" si="54"/>
        <v>42886.208333333328</v>
      </c>
      <c r="S413" s="23" t="str">
        <f t="shared" si="55"/>
        <v>May</v>
      </c>
      <c r="T413" s="18">
        <f t="shared" si="56"/>
        <v>42886.208333333328</v>
      </c>
      <c r="U413" s="7" t="b">
        <v>0</v>
      </c>
      <c r="V413" s="7" t="b">
        <v>0</v>
      </c>
      <c r="W413" s="7" t="s">
        <v>32</v>
      </c>
      <c r="X413" s="7" t="str" cm="1">
        <f t="array" ref="X413:Y413">_xlfn.TEXTSPLIT($W413,"/")</f>
        <v>theater</v>
      </c>
      <c r="Y413" s="7" t="str">
        <v>plays</v>
      </c>
    </row>
    <row r="414" spans="1:25" ht="23" x14ac:dyDescent="0.3">
      <c r="A414" s="7">
        <v>412</v>
      </c>
      <c r="B414" s="7" t="s">
        <v>873</v>
      </c>
      <c r="C414" s="15" t="s">
        <v>874</v>
      </c>
      <c r="D414" s="5">
        <v>2100</v>
      </c>
      <c r="E414" s="5">
        <v>14046</v>
      </c>
      <c r="G414" s="6">
        <f t="shared" si="49"/>
        <v>6.6885714285714286</v>
      </c>
      <c r="H414" s="7" t="s">
        <v>19</v>
      </c>
      <c r="I414" s="10">
        <v>134</v>
      </c>
      <c r="J414" s="10">
        <f t="shared" si="50"/>
        <v>104.82089552238806</v>
      </c>
      <c r="K414" s="7" t="s">
        <v>20</v>
      </c>
      <c r="L414" s="7" t="s">
        <v>21</v>
      </c>
      <c r="M414" s="7">
        <v>1388728800</v>
      </c>
      <c r="N414" s="7">
        <v>1389592800</v>
      </c>
      <c r="O414" s="16">
        <f t="shared" si="51"/>
        <v>41642.25</v>
      </c>
      <c r="P414" s="23" t="str">
        <f t="shared" si="52"/>
        <v>Jan</v>
      </c>
      <c r="Q414" s="18">
        <f t="shared" si="53"/>
        <v>41642.25</v>
      </c>
      <c r="R414" s="16">
        <f t="shared" si="54"/>
        <v>41652.25</v>
      </c>
      <c r="S414" s="23" t="str">
        <f t="shared" si="55"/>
        <v>Jan</v>
      </c>
      <c r="T414" s="18">
        <f t="shared" si="56"/>
        <v>41652.25</v>
      </c>
      <c r="U414" s="7" t="b">
        <v>0</v>
      </c>
      <c r="V414" s="7" t="b">
        <v>0</v>
      </c>
      <c r="W414" s="7" t="s">
        <v>118</v>
      </c>
      <c r="X414" s="7" t="str" cm="1">
        <f t="array" ref="X414:Y414">_xlfn.TEXTSPLIT($W414,"/")</f>
        <v>publishing</v>
      </c>
      <c r="Y414" s="7" t="str">
        <v>fiction</v>
      </c>
    </row>
    <row r="415" spans="1:25" ht="23" x14ac:dyDescent="0.3">
      <c r="A415" s="7">
        <v>413</v>
      </c>
      <c r="B415" s="7" t="s">
        <v>875</v>
      </c>
      <c r="C415" s="15" t="s">
        <v>876</v>
      </c>
      <c r="D415" s="5">
        <v>189500</v>
      </c>
      <c r="E415" s="5">
        <v>117628</v>
      </c>
      <c r="G415" s="6">
        <f t="shared" si="49"/>
        <v>0.62072823218997364</v>
      </c>
      <c r="H415" s="7" t="s">
        <v>46</v>
      </c>
      <c r="I415" s="10">
        <v>1089</v>
      </c>
      <c r="J415" s="10">
        <f t="shared" si="50"/>
        <v>108.01469237832875</v>
      </c>
      <c r="K415" s="7" t="s">
        <v>20</v>
      </c>
      <c r="L415" s="7" t="s">
        <v>21</v>
      </c>
      <c r="M415" s="7">
        <v>1543298400</v>
      </c>
      <c r="N415" s="7">
        <v>1545631200</v>
      </c>
      <c r="O415" s="16">
        <f t="shared" si="51"/>
        <v>43431.25</v>
      </c>
      <c r="P415" s="23" t="str">
        <f t="shared" si="52"/>
        <v>Nov</v>
      </c>
      <c r="Q415" s="18">
        <f t="shared" si="53"/>
        <v>43431.25</v>
      </c>
      <c r="R415" s="16">
        <f t="shared" si="54"/>
        <v>43458.25</v>
      </c>
      <c r="S415" s="23" t="str">
        <f t="shared" si="55"/>
        <v>Dec</v>
      </c>
      <c r="T415" s="18">
        <f t="shared" si="56"/>
        <v>43458.25</v>
      </c>
      <c r="U415" s="7" t="b">
        <v>0</v>
      </c>
      <c r="V415" s="7" t="b">
        <v>0</v>
      </c>
      <c r="W415" s="7" t="s">
        <v>70</v>
      </c>
      <c r="X415" s="7" t="str" cm="1">
        <f t="array" ref="X415:Y415">_xlfn.TEXTSPLIT($W415,"/")</f>
        <v>film &amp; video</v>
      </c>
      <c r="Y415" s="7" t="str">
        <v>animation</v>
      </c>
    </row>
    <row r="416" spans="1:25" ht="23" x14ac:dyDescent="0.3">
      <c r="A416" s="7">
        <v>414</v>
      </c>
      <c r="B416" s="7" t="s">
        <v>877</v>
      </c>
      <c r="C416" s="15" t="s">
        <v>878</v>
      </c>
      <c r="D416" s="5">
        <v>188200</v>
      </c>
      <c r="E416" s="5">
        <v>159405</v>
      </c>
      <c r="G416" s="6">
        <f t="shared" si="49"/>
        <v>0.84699787460148779</v>
      </c>
      <c r="H416" s="7" t="s">
        <v>13</v>
      </c>
      <c r="I416" s="10">
        <v>5497</v>
      </c>
      <c r="J416" s="10">
        <f t="shared" si="50"/>
        <v>28.998544660724033</v>
      </c>
      <c r="K416" s="7" t="s">
        <v>20</v>
      </c>
      <c r="L416" s="7" t="s">
        <v>21</v>
      </c>
      <c r="M416" s="7">
        <v>1271739600</v>
      </c>
      <c r="N416" s="7">
        <v>1272430800</v>
      </c>
      <c r="O416" s="16">
        <f t="shared" si="51"/>
        <v>40288.208333333336</v>
      </c>
      <c r="P416" s="23" t="str">
        <f t="shared" si="52"/>
        <v>Apr</v>
      </c>
      <c r="Q416" s="18">
        <f t="shared" si="53"/>
        <v>40288.208333333336</v>
      </c>
      <c r="R416" s="16">
        <f t="shared" si="54"/>
        <v>40296.208333333336</v>
      </c>
      <c r="S416" s="23" t="str">
        <f t="shared" si="55"/>
        <v>Apr</v>
      </c>
      <c r="T416" s="18">
        <f t="shared" si="56"/>
        <v>40296.208333333336</v>
      </c>
      <c r="U416" s="7" t="b">
        <v>0</v>
      </c>
      <c r="V416" s="7" t="b">
        <v>1</v>
      </c>
      <c r="W416" s="7" t="s">
        <v>16</v>
      </c>
      <c r="X416" s="7" t="str" cm="1">
        <f t="array" ref="X416:Y416">_xlfn.TEXTSPLIT($W416,"/")</f>
        <v>food</v>
      </c>
      <c r="Y416" s="7" t="str">
        <v>food trucks</v>
      </c>
    </row>
    <row r="417" spans="1:25" ht="23" x14ac:dyDescent="0.3">
      <c r="A417" s="7">
        <v>415</v>
      </c>
      <c r="B417" s="7" t="s">
        <v>879</v>
      </c>
      <c r="C417" s="15" t="s">
        <v>880</v>
      </c>
      <c r="D417" s="5">
        <v>113500</v>
      </c>
      <c r="E417" s="5">
        <v>12552</v>
      </c>
      <c r="G417" s="6">
        <f t="shared" si="49"/>
        <v>0.11059030837004405</v>
      </c>
      <c r="H417" s="7" t="s">
        <v>13</v>
      </c>
      <c r="I417" s="10">
        <v>418</v>
      </c>
      <c r="J417" s="10">
        <f t="shared" si="50"/>
        <v>30.028708133971293</v>
      </c>
      <c r="K417" s="7" t="s">
        <v>20</v>
      </c>
      <c r="L417" s="7" t="s">
        <v>21</v>
      </c>
      <c r="M417" s="7">
        <v>1326434400</v>
      </c>
      <c r="N417" s="7">
        <v>1327903200</v>
      </c>
      <c r="O417" s="16">
        <f t="shared" si="51"/>
        <v>40921.25</v>
      </c>
      <c r="P417" s="23" t="str">
        <f t="shared" si="52"/>
        <v>Jan</v>
      </c>
      <c r="Q417" s="18">
        <f t="shared" si="53"/>
        <v>40921.25</v>
      </c>
      <c r="R417" s="16">
        <f t="shared" si="54"/>
        <v>40938.25</v>
      </c>
      <c r="S417" s="23" t="str">
        <f t="shared" si="55"/>
        <v>Jan</v>
      </c>
      <c r="T417" s="18">
        <f t="shared" si="56"/>
        <v>40938.25</v>
      </c>
      <c r="U417" s="7" t="b">
        <v>0</v>
      </c>
      <c r="V417" s="7" t="b">
        <v>0</v>
      </c>
      <c r="W417" s="7" t="s">
        <v>32</v>
      </c>
      <c r="X417" s="7" t="str" cm="1">
        <f t="array" ref="X417:Y417">_xlfn.TEXTSPLIT($W417,"/")</f>
        <v>theater</v>
      </c>
      <c r="Y417" s="7" t="str">
        <v>plays</v>
      </c>
    </row>
    <row r="418" spans="1:25" ht="36" x14ac:dyDescent="0.3">
      <c r="A418" s="7">
        <v>416</v>
      </c>
      <c r="B418" s="7" t="s">
        <v>881</v>
      </c>
      <c r="C418" s="15" t="s">
        <v>882</v>
      </c>
      <c r="D418" s="5">
        <v>134600</v>
      </c>
      <c r="E418" s="5">
        <v>59007</v>
      </c>
      <c r="G418" s="6">
        <f t="shared" si="49"/>
        <v>0.43838781575037145</v>
      </c>
      <c r="H418" s="7" t="s">
        <v>13</v>
      </c>
      <c r="I418" s="10">
        <v>1439</v>
      </c>
      <c r="J418" s="10">
        <f t="shared" si="50"/>
        <v>41.005559416261292</v>
      </c>
      <c r="K418" s="7" t="s">
        <v>20</v>
      </c>
      <c r="L418" s="7" t="s">
        <v>21</v>
      </c>
      <c r="M418" s="7">
        <v>1295244000</v>
      </c>
      <c r="N418" s="7">
        <v>1296021600</v>
      </c>
      <c r="O418" s="16">
        <f t="shared" si="51"/>
        <v>40560.25</v>
      </c>
      <c r="P418" s="23" t="str">
        <f t="shared" si="52"/>
        <v>Jan</v>
      </c>
      <c r="Q418" s="18">
        <f t="shared" si="53"/>
        <v>40560.25</v>
      </c>
      <c r="R418" s="16">
        <f t="shared" si="54"/>
        <v>40569.25</v>
      </c>
      <c r="S418" s="23" t="str">
        <f t="shared" si="55"/>
        <v>Jan</v>
      </c>
      <c r="T418" s="18">
        <f t="shared" si="56"/>
        <v>40569.25</v>
      </c>
      <c r="U418" s="7" t="b">
        <v>0</v>
      </c>
      <c r="V418" s="7" t="b">
        <v>1</v>
      </c>
      <c r="W418" s="7" t="s">
        <v>41</v>
      </c>
      <c r="X418" s="7" t="str" cm="1">
        <f t="array" ref="X418:Y418">_xlfn.TEXTSPLIT($W418,"/")</f>
        <v>film &amp; video</v>
      </c>
      <c r="Y418" s="7" t="str">
        <v>documentary</v>
      </c>
    </row>
    <row r="419" spans="1:25" ht="23" x14ac:dyDescent="0.3">
      <c r="A419" s="7">
        <v>417</v>
      </c>
      <c r="B419" s="7" t="s">
        <v>883</v>
      </c>
      <c r="C419" s="15" t="s">
        <v>884</v>
      </c>
      <c r="D419" s="5">
        <v>1700</v>
      </c>
      <c r="E419" s="5">
        <v>943</v>
      </c>
      <c r="G419" s="6">
        <f t="shared" si="49"/>
        <v>0.55470588235294116</v>
      </c>
      <c r="H419" s="7" t="s">
        <v>13</v>
      </c>
      <c r="I419" s="10">
        <v>15</v>
      </c>
      <c r="J419" s="10">
        <f t="shared" si="50"/>
        <v>62.866666666666667</v>
      </c>
      <c r="K419" s="7" t="s">
        <v>20</v>
      </c>
      <c r="L419" s="7" t="s">
        <v>21</v>
      </c>
      <c r="M419" s="7">
        <v>1541221200</v>
      </c>
      <c r="N419" s="7">
        <v>1543298400</v>
      </c>
      <c r="O419" s="16">
        <f t="shared" si="51"/>
        <v>43407.208333333328</v>
      </c>
      <c r="P419" s="23" t="str">
        <f t="shared" si="52"/>
        <v>Nov</v>
      </c>
      <c r="Q419" s="18">
        <f t="shared" si="53"/>
        <v>43407.208333333328</v>
      </c>
      <c r="R419" s="16">
        <f t="shared" si="54"/>
        <v>43431.25</v>
      </c>
      <c r="S419" s="23" t="str">
        <f t="shared" si="55"/>
        <v>Nov</v>
      </c>
      <c r="T419" s="18">
        <f t="shared" si="56"/>
        <v>43431.25</v>
      </c>
      <c r="U419" s="7" t="b">
        <v>0</v>
      </c>
      <c r="V419" s="7" t="b">
        <v>0</v>
      </c>
      <c r="W419" s="7" t="s">
        <v>32</v>
      </c>
      <c r="X419" s="7" t="str" cm="1">
        <f t="array" ref="X419:Y419">_xlfn.TEXTSPLIT($W419,"/")</f>
        <v>theater</v>
      </c>
      <c r="Y419" s="7" t="str">
        <v>plays</v>
      </c>
    </row>
    <row r="420" spans="1:25" ht="23" x14ac:dyDescent="0.3">
      <c r="A420" s="7">
        <v>418</v>
      </c>
      <c r="B420" s="7" t="s">
        <v>104</v>
      </c>
      <c r="C420" s="15" t="s">
        <v>885</v>
      </c>
      <c r="D420" s="5">
        <v>163700</v>
      </c>
      <c r="E420" s="5">
        <v>93963</v>
      </c>
      <c r="G420" s="6">
        <f t="shared" si="49"/>
        <v>0.57399511301160655</v>
      </c>
      <c r="H420" s="7" t="s">
        <v>13</v>
      </c>
      <c r="I420" s="10">
        <v>1999</v>
      </c>
      <c r="J420" s="10">
        <f t="shared" si="50"/>
        <v>47.005002501250623</v>
      </c>
      <c r="K420" s="7" t="s">
        <v>14</v>
      </c>
      <c r="L420" s="7" t="s">
        <v>15</v>
      </c>
      <c r="M420" s="7">
        <v>1336280400</v>
      </c>
      <c r="N420" s="7">
        <v>1336366800</v>
      </c>
      <c r="O420" s="16">
        <f t="shared" si="51"/>
        <v>41035.208333333336</v>
      </c>
      <c r="P420" s="23" t="str">
        <f t="shared" si="52"/>
        <v>May</v>
      </c>
      <c r="Q420" s="18">
        <f t="shared" si="53"/>
        <v>41035.208333333336</v>
      </c>
      <c r="R420" s="16">
        <f t="shared" si="54"/>
        <v>41036.208333333336</v>
      </c>
      <c r="S420" s="23" t="str">
        <f t="shared" si="55"/>
        <v>May</v>
      </c>
      <c r="T420" s="18">
        <f t="shared" si="56"/>
        <v>41036.208333333336</v>
      </c>
      <c r="U420" s="7" t="b">
        <v>0</v>
      </c>
      <c r="V420" s="7" t="b">
        <v>0</v>
      </c>
      <c r="W420" s="7" t="s">
        <v>41</v>
      </c>
      <c r="X420" s="7" t="str" cm="1">
        <f t="array" ref="X420:Y420">_xlfn.TEXTSPLIT($W420,"/")</f>
        <v>film &amp; video</v>
      </c>
      <c r="Y420" s="7" t="str">
        <v>documentary</v>
      </c>
    </row>
    <row r="421" spans="1:25" ht="23" x14ac:dyDescent="0.3">
      <c r="A421" s="7">
        <v>419</v>
      </c>
      <c r="B421" s="7" t="s">
        <v>886</v>
      </c>
      <c r="C421" s="15" t="s">
        <v>887</v>
      </c>
      <c r="D421" s="5">
        <v>113800</v>
      </c>
      <c r="E421" s="5">
        <v>140469</v>
      </c>
      <c r="G421" s="6">
        <f t="shared" si="49"/>
        <v>1.2343497363796134</v>
      </c>
      <c r="H421" s="7" t="s">
        <v>19</v>
      </c>
      <c r="I421" s="10">
        <v>5203</v>
      </c>
      <c r="J421" s="10">
        <f t="shared" si="50"/>
        <v>26.997693638285604</v>
      </c>
      <c r="K421" s="7" t="s">
        <v>20</v>
      </c>
      <c r="L421" s="7" t="s">
        <v>21</v>
      </c>
      <c r="M421" s="7">
        <v>1324533600</v>
      </c>
      <c r="N421" s="7">
        <v>1325052000</v>
      </c>
      <c r="O421" s="16">
        <f t="shared" si="51"/>
        <v>40899.25</v>
      </c>
      <c r="P421" s="23" t="str">
        <f t="shared" si="52"/>
        <v>Dec</v>
      </c>
      <c r="Q421" s="18">
        <f t="shared" si="53"/>
        <v>40899.25</v>
      </c>
      <c r="R421" s="16">
        <f t="shared" si="54"/>
        <v>40905.25</v>
      </c>
      <c r="S421" s="23" t="str">
        <f t="shared" si="55"/>
        <v>Dec</v>
      </c>
      <c r="T421" s="18">
        <f t="shared" si="56"/>
        <v>40905.25</v>
      </c>
      <c r="U421" s="7" t="b">
        <v>0</v>
      </c>
      <c r="V421" s="7" t="b">
        <v>0</v>
      </c>
      <c r="W421" s="7" t="s">
        <v>27</v>
      </c>
      <c r="X421" s="7" t="str" cm="1">
        <f t="array" ref="X421:Y421">_xlfn.TEXTSPLIT($W421,"/")</f>
        <v>technology</v>
      </c>
      <c r="Y421" s="7" t="str">
        <v>web</v>
      </c>
    </row>
    <row r="422" spans="1:25" ht="23" x14ac:dyDescent="0.3">
      <c r="A422" s="7">
        <v>420</v>
      </c>
      <c r="B422" s="7" t="s">
        <v>888</v>
      </c>
      <c r="C422" s="15" t="s">
        <v>889</v>
      </c>
      <c r="D422" s="5">
        <v>5000</v>
      </c>
      <c r="E422" s="5">
        <v>6423</v>
      </c>
      <c r="G422" s="6">
        <f t="shared" si="49"/>
        <v>1.2846</v>
      </c>
      <c r="H422" s="7" t="s">
        <v>19</v>
      </c>
      <c r="I422" s="10">
        <v>94</v>
      </c>
      <c r="J422" s="10">
        <f t="shared" si="50"/>
        <v>68.329787234042556</v>
      </c>
      <c r="K422" s="7" t="s">
        <v>20</v>
      </c>
      <c r="L422" s="7" t="s">
        <v>21</v>
      </c>
      <c r="M422" s="7">
        <v>1498366800</v>
      </c>
      <c r="N422" s="7">
        <v>1499576400</v>
      </c>
      <c r="O422" s="16">
        <f t="shared" si="51"/>
        <v>42911.208333333328</v>
      </c>
      <c r="P422" s="23" t="str">
        <f t="shared" si="52"/>
        <v>Jun</v>
      </c>
      <c r="Q422" s="18">
        <f t="shared" si="53"/>
        <v>42911.208333333328</v>
      </c>
      <c r="R422" s="16">
        <f t="shared" si="54"/>
        <v>42925.208333333328</v>
      </c>
      <c r="S422" s="23" t="str">
        <f t="shared" si="55"/>
        <v>Jul</v>
      </c>
      <c r="T422" s="18">
        <f t="shared" si="56"/>
        <v>42925.208333333328</v>
      </c>
      <c r="U422" s="7" t="b">
        <v>0</v>
      </c>
      <c r="V422" s="7" t="b">
        <v>0</v>
      </c>
      <c r="W422" s="7" t="s">
        <v>32</v>
      </c>
      <c r="X422" s="7" t="str" cm="1">
        <f t="array" ref="X422:Y422">_xlfn.TEXTSPLIT($W422,"/")</f>
        <v>theater</v>
      </c>
      <c r="Y422" s="7" t="str">
        <v>plays</v>
      </c>
    </row>
    <row r="423" spans="1:25" ht="23" x14ac:dyDescent="0.3">
      <c r="A423" s="7">
        <v>421</v>
      </c>
      <c r="B423" s="7" t="s">
        <v>890</v>
      </c>
      <c r="C423" s="15" t="s">
        <v>891</v>
      </c>
      <c r="D423" s="5">
        <v>9400</v>
      </c>
      <c r="E423" s="5">
        <v>6015</v>
      </c>
      <c r="G423" s="6">
        <f t="shared" si="49"/>
        <v>0.63989361702127656</v>
      </c>
      <c r="H423" s="7" t="s">
        <v>13</v>
      </c>
      <c r="I423" s="10">
        <v>118</v>
      </c>
      <c r="J423" s="10">
        <f t="shared" si="50"/>
        <v>50.974576271186443</v>
      </c>
      <c r="K423" s="7" t="s">
        <v>20</v>
      </c>
      <c r="L423" s="7" t="s">
        <v>21</v>
      </c>
      <c r="M423" s="7">
        <v>1498712400</v>
      </c>
      <c r="N423" s="7">
        <v>1501304400</v>
      </c>
      <c r="O423" s="16">
        <f t="shared" si="51"/>
        <v>42915.208333333328</v>
      </c>
      <c r="P423" s="23" t="str">
        <f t="shared" si="52"/>
        <v>Jun</v>
      </c>
      <c r="Q423" s="18">
        <f t="shared" si="53"/>
        <v>42915.208333333328</v>
      </c>
      <c r="R423" s="16">
        <f t="shared" si="54"/>
        <v>42945.208333333328</v>
      </c>
      <c r="S423" s="23" t="str">
        <f t="shared" si="55"/>
        <v>Jul</v>
      </c>
      <c r="T423" s="18">
        <f t="shared" si="56"/>
        <v>42945.208333333328</v>
      </c>
      <c r="U423" s="7" t="b">
        <v>0</v>
      </c>
      <c r="V423" s="7" t="b">
        <v>1</v>
      </c>
      <c r="W423" s="7" t="s">
        <v>64</v>
      </c>
      <c r="X423" s="7" t="str" cm="1">
        <f t="array" ref="X423:Y423">_xlfn.TEXTSPLIT($W423,"/")</f>
        <v>technology</v>
      </c>
      <c r="Y423" s="7" t="str">
        <v>wearables</v>
      </c>
    </row>
    <row r="424" spans="1:25" ht="36" x14ac:dyDescent="0.3">
      <c r="A424" s="7">
        <v>422</v>
      </c>
      <c r="B424" s="7" t="s">
        <v>892</v>
      </c>
      <c r="C424" s="15" t="s">
        <v>893</v>
      </c>
      <c r="D424" s="5">
        <v>8700</v>
      </c>
      <c r="E424" s="5">
        <v>11075</v>
      </c>
      <c r="G424" s="6">
        <f t="shared" si="49"/>
        <v>1.2729885057471264</v>
      </c>
      <c r="H424" s="7" t="s">
        <v>19</v>
      </c>
      <c r="I424" s="10">
        <v>205</v>
      </c>
      <c r="J424" s="10">
        <f t="shared" si="50"/>
        <v>54.024390243902438</v>
      </c>
      <c r="K424" s="7" t="s">
        <v>20</v>
      </c>
      <c r="L424" s="7" t="s">
        <v>21</v>
      </c>
      <c r="M424" s="7">
        <v>1271480400</v>
      </c>
      <c r="N424" s="7">
        <v>1273208400</v>
      </c>
      <c r="O424" s="16">
        <f t="shared" si="51"/>
        <v>40285.208333333336</v>
      </c>
      <c r="P424" s="23" t="str">
        <f t="shared" si="52"/>
        <v>Apr</v>
      </c>
      <c r="Q424" s="18">
        <f t="shared" si="53"/>
        <v>40285.208333333336</v>
      </c>
      <c r="R424" s="16">
        <f t="shared" si="54"/>
        <v>40305.208333333336</v>
      </c>
      <c r="S424" s="23" t="str">
        <f t="shared" si="55"/>
        <v>May</v>
      </c>
      <c r="T424" s="18">
        <f t="shared" si="56"/>
        <v>40305.208333333336</v>
      </c>
      <c r="U424" s="7" t="b">
        <v>0</v>
      </c>
      <c r="V424" s="7" t="b">
        <v>1</v>
      </c>
      <c r="W424" s="7" t="s">
        <v>32</v>
      </c>
      <c r="X424" s="7" t="str" cm="1">
        <f t="array" ref="X424:Y424">_xlfn.TEXTSPLIT($W424,"/")</f>
        <v>theater</v>
      </c>
      <c r="Y424" s="7" t="str">
        <v>plays</v>
      </c>
    </row>
    <row r="425" spans="1:25" ht="23" x14ac:dyDescent="0.3">
      <c r="A425" s="7">
        <v>423</v>
      </c>
      <c r="B425" s="7" t="s">
        <v>894</v>
      </c>
      <c r="C425" s="15" t="s">
        <v>895</v>
      </c>
      <c r="D425" s="5">
        <v>147800</v>
      </c>
      <c r="E425" s="5">
        <v>15723</v>
      </c>
      <c r="G425" s="6">
        <f t="shared" si="49"/>
        <v>0.10638024357239513</v>
      </c>
      <c r="H425" s="7" t="s">
        <v>13</v>
      </c>
      <c r="I425" s="10">
        <v>162</v>
      </c>
      <c r="J425" s="10">
        <f t="shared" si="50"/>
        <v>97.055555555555557</v>
      </c>
      <c r="K425" s="7" t="s">
        <v>20</v>
      </c>
      <c r="L425" s="7" t="s">
        <v>21</v>
      </c>
      <c r="M425" s="7">
        <v>1316667600</v>
      </c>
      <c r="N425" s="7">
        <v>1316840400</v>
      </c>
      <c r="O425" s="16">
        <f t="shared" si="51"/>
        <v>40808.208333333336</v>
      </c>
      <c r="P425" s="23" t="str">
        <f t="shared" si="52"/>
        <v>Sep</v>
      </c>
      <c r="Q425" s="18">
        <f t="shared" si="53"/>
        <v>40808.208333333336</v>
      </c>
      <c r="R425" s="16">
        <f t="shared" si="54"/>
        <v>40810.208333333336</v>
      </c>
      <c r="S425" s="23" t="str">
        <f t="shared" si="55"/>
        <v>Sep</v>
      </c>
      <c r="T425" s="18">
        <f t="shared" si="56"/>
        <v>40810.208333333336</v>
      </c>
      <c r="U425" s="7" t="b">
        <v>0</v>
      </c>
      <c r="V425" s="7" t="b">
        <v>1</v>
      </c>
      <c r="W425" s="7" t="s">
        <v>16</v>
      </c>
      <c r="X425" s="7" t="str" cm="1">
        <f t="array" ref="X425:Y425">_xlfn.TEXTSPLIT($W425,"/")</f>
        <v>food</v>
      </c>
      <c r="Y425" s="7" t="str">
        <v>food trucks</v>
      </c>
    </row>
    <row r="426" spans="1:25" ht="23" x14ac:dyDescent="0.3">
      <c r="A426" s="7">
        <v>424</v>
      </c>
      <c r="B426" s="7" t="s">
        <v>896</v>
      </c>
      <c r="C426" s="15" t="s">
        <v>897</v>
      </c>
      <c r="D426" s="5">
        <v>5100</v>
      </c>
      <c r="E426" s="5">
        <v>2064</v>
      </c>
      <c r="G426" s="6">
        <f t="shared" si="49"/>
        <v>0.40470588235294119</v>
      </c>
      <c r="H426" s="7" t="s">
        <v>13</v>
      </c>
      <c r="I426" s="10">
        <v>83</v>
      </c>
      <c r="J426" s="10">
        <f t="shared" si="50"/>
        <v>24.867469879518072</v>
      </c>
      <c r="K426" s="7" t="s">
        <v>20</v>
      </c>
      <c r="L426" s="7" t="s">
        <v>21</v>
      </c>
      <c r="M426" s="7">
        <v>1524027600</v>
      </c>
      <c r="N426" s="7">
        <v>1524546000</v>
      </c>
      <c r="O426" s="16">
        <f t="shared" si="51"/>
        <v>43208.208333333328</v>
      </c>
      <c r="P426" s="23" t="str">
        <f t="shared" si="52"/>
        <v>Apr</v>
      </c>
      <c r="Q426" s="18">
        <f t="shared" si="53"/>
        <v>43208.208333333328</v>
      </c>
      <c r="R426" s="16">
        <f t="shared" si="54"/>
        <v>43214.208333333328</v>
      </c>
      <c r="S426" s="23" t="str">
        <f t="shared" si="55"/>
        <v>Apr</v>
      </c>
      <c r="T426" s="18">
        <f t="shared" si="56"/>
        <v>43214.208333333328</v>
      </c>
      <c r="U426" s="7" t="b">
        <v>0</v>
      </c>
      <c r="V426" s="7" t="b">
        <v>0</v>
      </c>
      <c r="W426" s="7" t="s">
        <v>59</v>
      </c>
      <c r="X426" s="7" t="str" cm="1">
        <f t="array" ref="X426:Y426">_xlfn.TEXTSPLIT($W426,"/")</f>
        <v>music</v>
      </c>
      <c r="Y426" s="7" t="str">
        <v>indie rock</v>
      </c>
    </row>
    <row r="427" spans="1:25" ht="23" x14ac:dyDescent="0.3">
      <c r="A427" s="7">
        <v>425</v>
      </c>
      <c r="B427" s="7" t="s">
        <v>898</v>
      </c>
      <c r="C427" s="15" t="s">
        <v>899</v>
      </c>
      <c r="D427" s="5">
        <v>2700</v>
      </c>
      <c r="E427" s="5">
        <v>7767</v>
      </c>
      <c r="G427" s="6">
        <f t="shared" si="49"/>
        <v>2.8766666666666665</v>
      </c>
      <c r="H427" s="7" t="s">
        <v>19</v>
      </c>
      <c r="I427" s="10">
        <v>92</v>
      </c>
      <c r="J427" s="10">
        <f t="shared" si="50"/>
        <v>84.423913043478265</v>
      </c>
      <c r="K427" s="7" t="s">
        <v>20</v>
      </c>
      <c r="L427" s="7" t="s">
        <v>21</v>
      </c>
      <c r="M427" s="7">
        <v>1438059600</v>
      </c>
      <c r="N427" s="7">
        <v>1438578000</v>
      </c>
      <c r="O427" s="16">
        <f t="shared" si="51"/>
        <v>42213.208333333328</v>
      </c>
      <c r="P427" s="23" t="str">
        <f t="shared" si="52"/>
        <v>Jul</v>
      </c>
      <c r="Q427" s="18">
        <f t="shared" si="53"/>
        <v>42213.208333333328</v>
      </c>
      <c r="R427" s="16">
        <f t="shared" si="54"/>
        <v>42219.208333333328</v>
      </c>
      <c r="S427" s="23" t="str">
        <f t="shared" si="55"/>
        <v>Aug</v>
      </c>
      <c r="T427" s="18">
        <f t="shared" si="56"/>
        <v>42219.208333333328</v>
      </c>
      <c r="U427" s="7" t="b">
        <v>0</v>
      </c>
      <c r="V427" s="7" t="b">
        <v>0</v>
      </c>
      <c r="W427" s="7" t="s">
        <v>121</v>
      </c>
      <c r="X427" s="7" t="str" cm="1">
        <f t="array" ref="X427:Y427">_xlfn.TEXTSPLIT($W427,"/")</f>
        <v>photography</v>
      </c>
      <c r="Y427" s="7" t="str">
        <v>photography books</v>
      </c>
    </row>
    <row r="428" spans="1:25" ht="23" x14ac:dyDescent="0.3">
      <c r="A428" s="7">
        <v>426</v>
      </c>
      <c r="B428" s="7" t="s">
        <v>900</v>
      </c>
      <c r="C428" s="15" t="s">
        <v>901</v>
      </c>
      <c r="D428" s="5">
        <v>1800</v>
      </c>
      <c r="E428" s="5">
        <v>10313</v>
      </c>
      <c r="G428" s="6">
        <f t="shared" si="49"/>
        <v>5.7294444444444448</v>
      </c>
      <c r="H428" s="7" t="s">
        <v>19</v>
      </c>
      <c r="I428" s="10">
        <v>219</v>
      </c>
      <c r="J428" s="10">
        <f t="shared" si="50"/>
        <v>47.091324200913242</v>
      </c>
      <c r="K428" s="7" t="s">
        <v>20</v>
      </c>
      <c r="L428" s="7" t="s">
        <v>21</v>
      </c>
      <c r="M428" s="7">
        <v>1361944800</v>
      </c>
      <c r="N428" s="7">
        <v>1362549600</v>
      </c>
      <c r="O428" s="16">
        <f t="shared" si="51"/>
        <v>41332.25</v>
      </c>
      <c r="P428" s="23" t="str">
        <f t="shared" si="52"/>
        <v>Feb</v>
      </c>
      <c r="Q428" s="18">
        <f t="shared" si="53"/>
        <v>41332.25</v>
      </c>
      <c r="R428" s="16">
        <f t="shared" si="54"/>
        <v>41339.25</v>
      </c>
      <c r="S428" s="23" t="str">
        <f t="shared" si="55"/>
        <v>Mar</v>
      </c>
      <c r="T428" s="18">
        <f t="shared" si="56"/>
        <v>41339.25</v>
      </c>
      <c r="U428" s="7" t="b">
        <v>0</v>
      </c>
      <c r="V428" s="7" t="b">
        <v>0</v>
      </c>
      <c r="W428" s="7" t="s">
        <v>32</v>
      </c>
      <c r="X428" s="7" t="str" cm="1">
        <f t="array" ref="X428:Y428">_xlfn.TEXTSPLIT($W428,"/")</f>
        <v>theater</v>
      </c>
      <c r="Y428" s="7" t="str">
        <v>plays</v>
      </c>
    </row>
    <row r="429" spans="1:25" ht="23" x14ac:dyDescent="0.3">
      <c r="A429" s="7">
        <v>427</v>
      </c>
      <c r="B429" s="7" t="s">
        <v>902</v>
      </c>
      <c r="C429" s="15" t="s">
        <v>903</v>
      </c>
      <c r="D429" s="5">
        <v>174500</v>
      </c>
      <c r="E429" s="5">
        <v>197018</v>
      </c>
      <c r="G429" s="6">
        <f t="shared" si="49"/>
        <v>1.1290429799426933</v>
      </c>
      <c r="H429" s="7" t="s">
        <v>19</v>
      </c>
      <c r="I429" s="10">
        <v>2526</v>
      </c>
      <c r="J429" s="10">
        <f t="shared" si="50"/>
        <v>77.996041171813147</v>
      </c>
      <c r="K429" s="7" t="s">
        <v>20</v>
      </c>
      <c r="L429" s="7" t="s">
        <v>21</v>
      </c>
      <c r="M429" s="7">
        <v>1410584400</v>
      </c>
      <c r="N429" s="7">
        <v>1413349200</v>
      </c>
      <c r="O429" s="16">
        <f t="shared" si="51"/>
        <v>41895.208333333336</v>
      </c>
      <c r="P429" s="23" t="str">
        <f t="shared" si="52"/>
        <v>Sep</v>
      </c>
      <c r="Q429" s="18">
        <f t="shared" si="53"/>
        <v>41895.208333333336</v>
      </c>
      <c r="R429" s="16">
        <f t="shared" si="54"/>
        <v>41927.208333333336</v>
      </c>
      <c r="S429" s="23" t="str">
        <f t="shared" si="55"/>
        <v>Oct</v>
      </c>
      <c r="T429" s="18">
        <f t="shared" si="56"/>
        <v>41927.208333333336</v>
      </c>
      <c r="U429" s="7" t="b">
        <v>0</v>
      </c>
      <c r="V429" s="7" t="b">
        <v>1</v>
      </c>
      <c r="W429" s="7" t="s">
        <v>32</v>
      </c>
      <c r="X429" s="7" t="str" cm="1">
        <f t="array" ref="X429:Y429">_xlfn.TEXTSPLIT($W429,"/")</f>
        <v>theater</v>
      </c>
      <c r="Y429" s="7" t="str">
        <v>plays</v>
      </c>
    </row>
    <row r="430" spans="1:25" ht="23" x14ac:dyDescent="0.3">
      <c r="A430" s="7">
        <v>428</v>
      </c>
      <c r="B430" s="7" t="s">
        <v>904</v>
      </c>
      <c r="C430" s="15" t="s">
        <v>905</v>
      </c>
      <c r="D430" s="5">
        <v>101400</v>
      </c>
      <c r="E430" s="5">
        <v>47037</v>
      </c>
      <c r="G430" s="6">
        <f t="shared" si="49"/>
        <v>0.46387573964497042</v>
      </c>
      <c r="H430" s="7" t="s">
        <v>13</v>
      </c>
      <c r="I430" s="10">
        <v>747</v>
      </c>
      <c r="J430" s="10">
        <f t="shared" si="50"/>
        <v>62.967871485943775</v>
      </c>
      <c r="K430" s="7" t="s">
        <v>20</v>
      </c>
      <c r="L430" s="7" t="s">
        <v>21</v>
      </c>
      <c r="M430" s="7">
        <v>1297404000</v>
      </c>
      <c r="N430" s="7">
        <v>1298008800</v>
      </c>
      <c r="O430" s="16">
        <f t="shared" si="51"/>
        <v>40585.25</v>
      </c>
      <c r="P430" s="23" t="str">
        <f t="shared" si="52"/>
        <v>Feb</v>
      </c>
      <c r="Q430" s="18">
        <f t="shared" si="53"/>
        <v>40585.25</v>
      </c>
      <c r="R430" s="16">
        <f t="shared" si="54"/>
        <v>40592.25</v>
      </c>
      <c r="S430" s="23" t="str">
        <f t="shared" si="55"/>
        <v>Feb</v>
      </c>
      <c r="T430" s="18">
        <f t="shared" si="56"/>
        <v>40592.25</v>
      </c>
      <c r="U430" s="7" t="b">
        <v>0</v>
      </c>
      <c r="V430" s="7" t="b">
        <v>0</v>
      </c>
      <c r="W430" s="7" t="s">
        <v>70</v>
      </c>
      <c r="X430" s="7" t="str" cm="1">
        <f t="array" ref="X430:Y430">_xlfn.TEXTSPLIT($W430,"/")</f>
        <v>film &amp; video</v>
      </c>
      <c r="Y430" s="7" t="str">
        <v>animation</v>
      </c>
    </row>
    <row r="431" spans="1:25" ht="23" x14ac:dyDescent="0.3">
      <c r="A431" s="7">
        <v>429</v>
      </c>
      <c r="B431" s="7" t="s">
        <v>906</v>
      </c>
      <c r="C431" s="15" t="s">
        <v>907</v>
      </c>
      <c r="D431" s="5">
        <v>191000</v>
      </c>
      <c r="E431" s="5">
        <v>173191</v>
      </c>
      <c r="G431" s="6">
        <f t="shared" si="49"/>
        <v>0.90675916230366493</v>
      </c>
      <c r="H431" s="7" t="s">
        <v>73</v>
      </c>
      <c r="I431" s="10">
        <v>2138</v>
      </c>
      <c r="J431" s="10">
        <f t="shared" si="50"/>
        <v>81.006080449017773</v>
      </c>
      <c r="K431" s="7" t="s">
        <v>20</v>
      </c>
      <c r="L431" s="7" t="s">
        <v>21</v>
      </c>
      <c r="M431" s="7">
        <v>1392012000</v>
      </c>
      <c r="N431" s="7">
        <v>1394427600</v>
      </c>
      <c r="O431" s="16">
        <f t="shared" si="51"/>
        <v>41680.25</v>
      </c>
      <c r="P431" s="23" t="str">
        <f t="shared" si="52"/>
        <v>Feb</v>
      </c>
      <c r="Q431" s="18">
        <f t="shared" si="53"/>
        <v>41680.25</v>
      </c>
      <c r="R431" s="16">
        <f t="shared" si="54"/>
        <v>41708.208333333336</v>
      </c>
      <c r="S431" s="23" t="str">
        <f t="shared" si="55"/>
        <v>Mar</v>
      </c>
      <c r="T431" s="18">
        <f t="shared" si="56"/>
        <v>41708.208333333336</v>
      </c>
      <c r="U431" s="7" t="b">
        <v>0</v>
      </c>
      <c r="V431" s="7" t="b">
        <v>1</v>
      </c>
      <c r="W431" s="7" t="s">
        <v>121</v>
      </c>
      <c r="X431" s="7" t="str" cm="1">
        <f t="array" ref="X431:Y431">_xlfn.TEXTSPLIT($W431,"/")</f>
        <v>photography</v>
      </c>
      <c r="Y431" s="7" t="str">
        <v>photography books</v>
      </c>
    </row>
    <row r="432" spans="1:25" ht="36" x14ac:dyDescent="0.3">
      <c r="A432" s="7">
        <v>430</v>
      </c>
      <c r="B432" s="7" t="s">
        <v>908</v>
      </c>
      <c r="C432" s="15" t="s">
        <v>909</v>
      </c>
      <c r="D432" s="5">
        <v>8100</v>
      </c>
      <c r="E432" s="5">
        <v>5487</v>
      </c>
      <c r="G432" s="6">
        <f t="shared" si="49"/>
        <v>0.67740740740740746</v>
      </c>
      <c r="H432" s="7" t="s">
        <v>13</v>
      </c>
      <c r="I432" s="10">
        <v>84</v>
      </c>
      <c r="J432" s="10">
        <f t="shared" si="50"/>
        <v>65.321428571428569</v>
      </c>
      <c r="K432" s="7" t="s">
        <v>20</v>
      </c>
      <c r="L432" s="7" t="s">
        <v>21</v>
      </c>
      <c r="M432" s="7">
        <v>1569733200</v>
      </c>
      <c r="N432" s="7">
        <v>1572670800</v>
      </c>
      <c r="O432" s="16">
        <f t="shared" si="51"/>
        <v>43737.208333333328</v>
      </c>
      <c r="P432" s="23" t="str">
        <f t="shared" si="52"/>
        <v>Sep</v>
      </c>
      <c r="Q432" s="18">
        <f t="shared" si="53"/>
        <v>43737.208333333328</v>
      </c>
      <c r="R432" s="16">
        <f t="shared" si="54"/>
        <v>43771.208333333328</v>
      </c>
      <c r="S432" s="23" t="str">
        <f t="shared" si="55"/>
        <v>Nov</v>
      </c>
      <c r="T432" s="18">
        <f t="shared" si="56"/>
        <v>43771.208333333328</v>
      </c>
      <c r="U432" s="7" t="b">
        <v>0</v>
      </c>
      <c r="V432" s="7" t="b">
        <v>0</v>
      </c>
      <c r="W432" s="7" t="s">
        <v>32</v>
      </c>
      <c r="X432" s="7" t="str" cm="1">
        <f t="array" ref="X432:Y432">_xlfn.TEXTSPLIT($W432,"/")</f>
        <v>theater</v>
      </c>
      <c r="Y432" s="7" t="str">
        <v>plays</v>
      </c>
    </row>
    <row r="433" spans="1:25" ht="23" x14ac:dyDescent="0.3">
      <c r="A433" s="7">
        <v>431</v>
      </c>
      <c r="B433" s="7" t="s">
        <v>910</v>
      </c>
      <c r="C433" s="15" t="s">
        <v>911</v>
      </c>
      <c r="D433" s="5">
        <v>5100</v>
      </c>
      <c r="E433" s="5">
        <v>9817</v>
      </c>
      <c r="G433" s="6">
        <f t="shared" si="49"/>
        <v>1.9249019607843136</v>
      </c>
      <c r="H433" s="7" t="s">
        <v>19</v>
      </c>
      <c r="I433" s="10">
        <v>94</v>
      </c>
      <c r="J433" s="10">
        <f t="shared" si="50"/>
        <v>104.43617021276596</v>
      </c>
      <c r="K433" s="7" t="s">
        <v>20</v>
      </c>
      <c r="L433" s="7" t="s">
        <v>21</v>
      </c>
      <c r="M433" s="7">
        <v>1529643600</v>
      </c>
      <c r="N433" s="7">
        <v>1531112400</v>
      </c>
      <c r="O433" s="16">
        <f t="shared" si="51"/>
        <v>43273.208333333328</v>
      </c>
      <c r="P433" s="23" t="str">
        <f t="shared" si="52"/>
        <v>Jun</v>
      </c>
      <c r="Q433" s="18">
        <f t="shared" si="53"/>
        <v>43273.208333333328</v>
      </c>
      <c r="R433" s="16">
        <f t="shared" si="54"/>
        <v>43290.208333333328</v>
      </c>
      <c r="S433" s="23" t="str">
        <f t="shared" si="55"/>
        <v>Jul</v>
      </c>
      <c r="T433" s="18">
        <f t="shared" si="56"/>
        <v>43290.208333333328</v>
      </c>
      <c r="U433" s="7" t="b">
        <v>1</v>
      </c>
      <c r="V433" s="7" t="b">
        <v>0</v>
      </c>
      <c r="W433" s="7" t="s">
        <v>32</v>
      </c>
      <c r="X433" s="7" t="str" cm="1">
        <f t="array" ref="X433:Y433">_xlfn.TEXTSPLIT($W433,"/")</f>
        <v>theater</v>
      </c>
      <c r="Y433" s="7" t="str">
        <v>plays</v>
      </c>
    </row>
    <row r="434" spans="1:25" ht="23" x14ac:dyDescent="0.3">
      <c r="A434" s="7">
        <v>432</v>
      </c>
      <c r="B434" s="7" t="s">
        <v>912</v>
      </c>
      <c r="C434" s="15" t="s">
        <v>913</v>
      </c>
      <c r="D434" s="5">
        <v>7700</v>
      </c>
      <c r="E434" s="5">
        <v>6369</v>
      </c>
      <c r="G434" s="6">
        <f t="shared" si="49"/>
        <v>0.82714285714285718</v>
      </c>
      <c r="H434" s="7" t="s">
        <v>13</v>
      </c>
      <c r="I434" s="10">
        <v>91</v>
      </c>
      <c r="J434" s="10">
        <f t="shared" si="50"/>
        <v>69.989010989010993</v>
      </c>
      <c r="K434" s="7" t="s">
        <v>20</v>
      </c>
      <c r="L434" s="7" t="s">
        <v>21</v>
      </c>
      <c r="M434" s="7">
        <v>1399006800</v>
      </c>
      <c r="N434" s="7">
        <v>1400734800</v>
      </c>
      <c r="O434" s="16">
        <f t="shared" si="51"/>
        <v>41761.208333333336</v>
      </c>
      <c r="P434" s="23" t="str">
        <f t="shared" si="52"/>
        <v>May</v>
      </c>
      <c r="Q434" s="18">
        <f t="shared" si="53"/>
        <v>41761.208333333336</v>
      </c>
      <c r="R434" s="16">
        <f t="shared" si="54"/>
        <v>41781.208333333336</v>
      </c>
      <c r="S434" s="23" t="str">
        <f t="shared" si="55"/>
        <v>May</v>
      </c>
      <c r="T434" s="18">
        <f t="shared" si="56"/>
        <v>41781.208333333336</v>
      </c>
      <c r="U434" s="7" t="b">
        <v>0</v>
      </c>
      <c r="V434" s="7" t="b">
        <v>0</v>
      </c>
      <c r="W434" s="7" t="s">
        <v>32</v>
      </c>
      <c r="X434" s="7" t="str" cm="1">
        <f t="array" ref="X434:Y434">_xlfn.TEXTSPLIT($W434,"/")</f>
        <v>theater</v>
      </c>
      <c r="Y434" s="7" t="str">
        <v>plays</v>
      </c>
    </row>
    <row r="435" spans="1:25" ht="23" x14ac:dyDescent="0.3">
      <c r="A435" s="7">
        <v>433</v>
      </c>
      <c r="B435" s="7" t="s">
        <v>914</v>
      </c>
      <c r="C435" s="15" t="s">
        <v>915</v>
      </c>
      <c r="D435" s="5">
        <v>121400</v>
      </c>
      <c r="E435" s="5">
        <v>65755</v>
      </c>
      <c r="G435" s="6">
        <f t="shared" si="49"/>
        <v>0.54163920922570019</v>
      </c>
      <c r="H435" s="7" t="s">
        <v>13</v>
      </c>
      <c r="I435" s="10">
        <v>792</v>
      </c>
      <c r="J435" s="10">
        <f t="shared" si="50"/>
        <v>83.023989898989896</v>
      </c>
      <c r="K435" s="7" t="s">
        <v>20</v>
      </c>
      <c r="L435" s="7" t="s">
        <v>21</v>
      </c>
      <c r="M435" s="7">
        <v>1385359200</v>
      </c>
      <c r="N435" s="7">
        <v>1386741600</v>
      </c>
      <c r="O435" s="16">
        <f t="shared" si="51"/>
        <v>41603.25</v>
      </c>
      <c r="P435" s="23" t="str">
        <f t="shared" si="52"/>
        <v>Nov</v>
      </c>
      <c r="Q435" s="18">
        <f t="shared" si="53"/>
        <v>41603.25</v>
      </c>
      <c r="R435" s="16">
        <f t="shared" si="54"/>
        <v>41619.25</v>
      </c>
      <c r="S435" s="23" t="str">
        <f t="shared" si="55"/>
        <v>Dec</v>
      </c>
      <c r="T435" s="18">
        <f t="shared" si="56"/>
        <v>41619.25</v>
      </c>
      <c r="U435" s="7" t="b">
        <v>0</v>
      </c>
      <c r="V435" s="7" t="b">
        <v>1</v>
      </c>
      <c r="W435" s="7" t="s">
        <v>41</v>
      </c>
      <c r="X435" s="7" t="str" cm="1">
        <f t="array" ref="X435:Y435">_xlfn.TEXTSPLIT($W435,"/")</f>
        <v>film &amp; video</v>
      </c>
      <c r="Y435" s="7" t="str">
        <v>documentary</v>
      </c>
    </row>
    <row r="436" spans="1:25" ht="23" x14ac:dyDescent="0.3">
      <c r="A436" s="7">
        <v>434</v>
      </c>
      <c r="B436" s="7" t="s">
        <v>916</v>
      </c>
      <c r="C436" s="15" t="s">
        <v>917</v>
      </c>
      <c r="D436" s="5">
        <v>5400</v>
      </c>
      <c r="E436" s="5">
        <v>903</v>
      </c>
      <c r="G436" s="6">
        <f t="shared" si="49"/>
        <v>0.16722222222222222</v>
      </c>
      <c r="H436" s="7" t="s">
        <v>73</v>
      </c>
      <c r="I436" s="10">
        <v>10</v>
      </c>
      <c r="J436" s="10">
        <f t="shared" si="50"/>
        <v>90.3</v>
      </c>
      <c r="K436" s="7" t="s">
        <v>14</v>
      </c>
      <c r="L436" s="7" t="s">
        <v>15</v>
      </c>
      <c r="M436" s="7">
        <v>1480572000</v>
      </c>
      <c r="N436" s="7">
        <v>1481781600</v>
      </c>
      <c r="O436" s="16">
        <f t="shared" si="51"/>
        <v>42705.25</v>
      </c>
      <c r="P436" s="23" t="str">
        <f t="shared" si="52"/>
        <v>Dec</v>
      </c>
      <c r="Q436" s="18">
        <f t="shared" si="53"/>
        <v>42705.25</v>
      </c>
      <c r="R436" s="16">
        <f t="shared" si="54"/>
        <v>42719.25</v>
      </c>
      <c r="S436" s="23" t="str">
        <f t="shared" si="55"/>
        <v>Dec</v>
      </c>
      <c r="T436" s="18">
        <f t="shared" si="56"/>
        <v>42719.25</v>
      </c>
      <c r="U436" s="7" t="b">
        <v>1</v>
      </c>
      <c r="V436" s="7" t="b">
        <v>0</v>
      </c>
      <c r="W436" s="7" t="s">
        <v>32</v>
      </c>
      <c r="X436" s="7" t="str" cm="1">
        <f t="array" ref="X436:Y436">_xlfn.TEXTSPLIT($W436,"/")</f>
        <v>theater</v>
      </c>
      <c r="Y436" s="7" t="str">
        <v>plays</v>
      </c>
    </row>
    <row r="437" spans="1:25" ht="23" x14ac:dyDescent="0.3">
      <c r="A437" s="7">
        <v>435</v>
      </c>
      <c r="B437" s="7" t="s">
        <v>918</v>
      </c>
      <c r="C437" s="15" t="s">
        <v>919</v>
      </c>
      <c r="D437" s="5">
        <v>152400</v>
      </c>
      <c r="E437" s="5">
        <v>178120</v>
      </c>
      <c r="G437" s="6">
        <f t="shared" si="49"/>
        <v>1.168766404199475</v>
      </c>
      <c r="H437" s="7" t="s">
        <v>19</v>
      </c>
      <c r="I437" s="10">
        <v>1713</v>
      </c>
      <c r="J437" s="10">
        <f t="shared" si="50"/>
        <v>103.98131932282546</v>
      </c>
      <c r="K437" s="7" t="s">
        <v>106</v>
      </c>
      <c r="L437" s="7" t="s">
        <v>107</v>
      </c>
      <c r="M437" s="7">
        <v>1418623200</v>
      </c>
      <c r="N437" s="7">
        <v>1419660000</v>
      </c>
      <c r="O437" s="16">
        <f t="shared" si="51"/>
        <v>41988.25</v>
      </c>
      <c r="P437" s="23" t="str">
        <f t="shared" si="52"/>
        <v>Dec</v>
      </c>
      <c r="Q437" s="18">
        <f t="shared" si="53"/>
        <v>41988.25</v>
      </c>
      <c r="R437" s="16">
        <f t="shared" si="54"/>
        <v>42000.25</v>
      </c>
      <c r="S437" s="23" t="str">
        <f t="shared" si="55"/>
        <v>Dec</v>
      </c>
      <c r="T437" s="18">
        <f t="shared" si="56"/>
        <v>42000.25</v>
      </c>
      <c r="U437" s="7" t="b">
        <v>0</v>
      </c>
      <c r="V437" s="7" t="b">
        <v>1</v>
      </c>
      <c r="W437" s="7" t="s">
        <v>32</v>
      </c>
      <c r="X437" s="7" t="str" cm="1">
        <f t="array" ref="X437:Y437">_xlfn.TEXTSPLIT($W437,"/")</f>
        <v>theater</v>
      </c>
      <c r="Y437" s="7" t="str">
        <v>plays</v>
      </c>
    </row>
    <row r="438" spans="1:25" ht="23" x14ac:dyDescent="0.3">
      <c r="A438" s="7">
        <v>436</v>
      </c>
      <c r="B438" s="7" t="s">
        <v>920</v>
      </c>
      <c r="C438" s="15" t="s">
        <v>921</v>
      </c>
      <c r="D438" s="5">
        <v>1300</v>
      </c>
      <c r="E438" s="5">
        <v>13678</v>
      </c>
      <c r="G438" s="6">
        <f t="shared" si="49"/>
        <v>10.521538461538462</v>
      </c>
      <c r="H438" s="7" t="s">
        <v>19</v>
      </c>
      <c r="I438" s="10">
        <v>249</v>
      </c>
      <c r="J438" s="10">
        <f t="shared" si="50"/>
        <v>54.931726907630519</v>
      </c>
      <c r="K438" s="7" t="s">
        <v>20</v>
      </c>
      <c r="L438" s="7" t="s">
        <v>21</v>
      </c>
      <c r="M438" s="7">
        <v>1555736400</v>
      </c>
      <c r="N438" s="7">
        <v>1555822800</v>
      </c>
      <c r="O438" s="16">
        <f t="shared" si="51"/>
        <v>43575.208333333328</v>
      </c>
      <c r="P438" s="23" t="str">
        <f t="shared" si="52"/>
        <v>Apr</v>
      </c>
      <c r="Q438" s="18">
        <f t="shared" si="53"/>
        <v>43575.208333333328</v>
      </c>
      <c r="R438" s="16">
        <f t="shared" si="54"/>
        <v>43576.208333333328</v>
      </c>
      <c r="S438" s="23" t="str">
        <f t="shared" si="55"/>
        <v>Apr</v>
      </c>
      <c r="T438" s="18">
        <f t="shared" si="56"/>
        <v>43576.208333333328</v>
      </c>
      <c r="U438" s="7" t="b">
        <v>0</v>
      </c>
      <c r="V438" s="7" t="b">
        <v>0</v>
      </c>
      <c r="W438" s="7" t="s">
        <v>158</v>
      </c>
      <c r="X438" s="7" t="str" cm="1">
        <f t="array" ref="X438:Y438">_xlfn.TEXTSPLIT($W438,"/")</f>
        <v>music</v>
      </c>
      <c r="Y438" s="7" t="str">
        <v>jazz</v>
      </c>
    </row>
    <row r="439" spans="1:25" ht="23" x14ac:dyDescent="0.3">
      <c r="A439" s="7">
        <v>437</v>
      </c>
      <c r="B439" s="7" t="s">
        <v>922</v>
      </c>
      <c r="C439" s="15" t="s">
        <v>923</v>
      </c>
      <c r="D439" s="5">
        <v>8100</v>
      </c>
      <c r="E439" s="5">
        <v>9969</v>
      </c>
      <c r="G439" s="6">
        <f t="shared" si="49"/>
        <v>1.2307407407407407</v>
      </c>
      <c r="H439" s="7" t="s">
        <v>19</v>
      </c>
      <c r="I439" s="10">
        <v>192</v>
      </c>
      <c r="J439" s="10">
        <f t="shared" si="50"/>
        <v>51.921875</v>
      </c>
      <c r="K439" s="7" t="s">
        <v>20</v>
      </c>
      <c r="L439" s="7" t="s">
        <v>21</v>
      </c>
      <c r="M439" s="7">
        <v>1442120400</v>
      </c>
      <c r="N439" s="7">
        <v>1442379600</v>
      </c>
      <c r="O439" s="16">
        <f t="shared" si="51"/>
        <v>42260.208333333328</v>
      </c>
      <c r="P439" s="23" t="str">
        <f t="shared" si="52"/>
        <v>Sep</v>
      </c>
      <c r="Q439" s="18">
        <f t="shared" si="53"/>
        <v>42260.208333333328</v>
      </c>
      <c r="R439" s="16">
        <f t="shared" si="54"/>
        <v>42263.208333333328</v>
      </c>
      <c r="S439" s="23" t="str">
        <f t="shared" si="55"/>
        <v>Sep</v>
      </c>
      <c r="T439" s="18">
        <f t="shared" si="56"/>
        <v>42263.208333333328</v>
      </c>
      <c r="U439" s="7" t="b">
        <v>0</v>
      </c>
      <c r="V439" s="7" t="b">
        <v>1</v>
      </c>
      <c r="W439" s="7" t="s">
        <v>70</v>
      </c>
      <c r="X439" s="7" t="str" cm="1">
        <f t="array" ref="X439:Y439">_xlfn.TEXTSPLIT($W439,"/")</f>
        <v>film &amp; video</v>
      </c>
      <c r="Y439" s="7" t="str">
        <v>animation</v>
      </c>
    </row>
    <row r="440" spans="1:25" ht="36" x14ac:dyDescent="0.3">
      <c r="A440" s="7">
        <v>438</v>
      </c>
      <c r="B440" s="7" t="s">
        <v>924</v>
      </c>
      <c r="C440" s="15" t="s">
        <v>925</v>
      </c>
      <c r="D440" s="5">
        <v>8300</v>
      </c>
      <c r="E440" s="5">
        <v>14827</v>
      </c>
      <c r="G440" s="6">
        <f t="shared" si="49"/>
        <v>1.7863855421686747</v>
      </c>
      <c r="H440" s="7" t="s">
        <v>19</v>
      </c>
      <c r="I440" s="10">
        <v>247</v>
      </c>
      <c r="J440" s="10">
        <f t="shared" si="50"/>
        <v>60.02834008097166</v>
      </c>
      <c r="K440" s="7" t="s">
        <v>20</v>
      </c>
      <c r="L440" s="7" t="s">
        <v>21</v>
      </c>
      <c r="M440" s="7">
        <v>1362376800</v>
      </c>
      <c r="N440" s="7">
        <v>1364965200</v>
      </c>
      <c r="O440" s="16">
        <f t="shared" si="51"/>
        <v>41337.25</v>
      </c>
      <c r="P440" s="23" t="str">
        <f t="shared" si="52"/>
        <v>Mar</v>
      </c>
      <c r="Q440" s="18">
        <f t="shared" si="53"/>
        <v>41337.25</v>
      </c>
      <c r="R440" s="16">
        <f t="shared" si="54"/>
        <v>41367.208333333336</v>
      </c>
      <c r="S440" s="23" t="str">
        <f t="shared" si="55"/>
        <v>Apr</v>
      </c>
      <c r="T440" s="18">
        <f t="shared" si="56"/>
        <v>41367.208333333336</v>
      </c>
      <c r="U440" s="7" t="b">
        <v>0</v>
      </c>
      <c r="V440" s="7" t="b">
        <v>0</v>
      </c>
      <c r="W440" s="7" t="s">
        <v>32</v>
      </c>
      <c r="X440" s="7" t="str" cm="1">
        <f t="array" ref="X440:Y440">_xlfn.TEXTSPLIT($W440,"/")</f>
        <v>theater</v>
      </c>
      <c r="Y440" s="7" t="str">
        <v>plays</v>
      </c>
    </row>
    <row r="441" spans="1:25" ht="23" x14ac:dyDescent="0.3">
      <c r="A441" s="7">
        <v>439</v>
      </c>
      <c r="B441" s="7" t="s">
        <v>926</v>
      </c>
      <c r="C441" s="15" t="s">
        <v>927</v>
      </c>
      <c r="D441" s="5">
        <v>28400</v>
      </c>
      <c r="E441" s="5">
        <v>100900</v>
      </c>
      <c r="G441" s="6">
        <f t="shared" si="49"/>
        <v>3.5528169014084505</v>
      </c>
      <c r="H441" s="7" t="s">
        <v>19</v>
      </c>
      <c r="I441" s="10">
        <v>2293</v>
      </c>
      <c r="J441" s="10">
        <f t="shared" si="50"/>
        <v>44.003488879197555</v>
      </c>
      <c r="K441" s="7" t="s">
        <v>20</v>
      </c>
      <c r="L441" s="7" t="s">
        <v>21</v>
      </c>
      <c r="M441" s="7">
        <v>1478408400</v>
      </c>
      <c r="N441" s="7">
        <v>1479016800</v>
      </c>
      <c r="O441" s="16">
        <f t="shared" si="51"/>
        <v>42680.208333333328</v>
      </c>
      <c r="P441" s="23" t="str">
        <f t="shared" si="52"/>
        <v>Nov</v>
      </c>
      <c r="Q441" s="18">
        <f t="shared" si="53"/>
        <v>42680.208333333328</v>
      </c>
      <c r="R441" s="16">
        <f t="shared" si="54"/>
        <v>42687.25</v>
      </c>
      <c r="S441" s="23" t="str">
        <f t="shared" si="55"/>
        <v>Nov</v>
      </c>
      <c r="T441" s="18">
        <f t="shared" si="56"/>
        <v>42687.25</v>
      </c>
      <c r="U441" s="7" t="b">
        <v>0</v>
      </c>
      <c r="V441" s="7" t="b">
        <v>0</v>
      </c>
      <c r="W441" s="7" t="s">
        <v>473</v>
      </c>
      <c r="X441" s="7" t="str" cm="1">
        <f t="array" ref="X441:Y441">_xlfn.TEXTSPLIT($W441,"/")</f>
        <v>film &amp; video</v>
      </c>
      <c r="Y441" s="7" t="str">
        <v>science fiction</v>
      </c>
    </row>
    <row r="442" spans="1:25" ht="23" x14ac:dyDescent="0.3">
      <c r="A442" s="7">
        <v>440</v>
      </c>
      <c r="B442" s="7" t="s">
        <v>928</v>
      </c>
      <c r="C442" s="15" t="s">
        <v>929</v>
      </c>
      <c r="D442" s="5">
        <v>102500</v>
      </c>
      <c r="E442" s="5">
        <v>165954</v>
      </c>
      <c r="G442" s="6">
        <f t="shared" si="49"/>
        <v>1.6190634146341463</v>
      </c>
      <c r="H442" s="7" t="s">
        <v>19</v>
      </c>
      <c r="I442" s="10">
        <v>3131</v>
      </c>
      <c r="J442" s="10">
        <f t="shared" si="50"/>
        <v>53.003513254551258</v>
      </c>
      <c r="K442" s="7" t="s">
        <v>20</v>
      </c>
      <c r="L442" s="7" t="s">
        <v>21</v>
      </c>
      <c r="M442" s="7">
        <v>1498798800</v>
      </c>
      <c r="N442" s="7">
        <v>1499662800</v>
      </c>
      <c r="O442" s="16">
        <f t="shared" si="51"/>
        <v>42916.208333333328</v>
      </c>
      <c r="P442" s="23" t="str">
        <f t="shared" si="52"/>
        <v>Jun</v>
      </c>
      <c r="Q442" s="18">
        <f t="shared" si="53"/>
        <v>42916.208333333328</v>
      </c>
      <c r="R442" s="16">
        <f t="shared" si="54"/>
        <v>42926.208333333328</v>
      </c>
      <c r="S442" s="23" t="str">
        <f t="shared" si="55"/>
        <v>Jul</v>
      </c>
      <c r="T442" s="18">
        <f t="shared" si="56"/>
        <v>42926.208333333328</v>
      </c>
      <c r="U442" s="7" t="b">
        <v>0</v>
      </c>
      <c r="V442" s="7" t="b">
        <v>0</v>
      </c>
      <c r="W442" s="7" t="s">
        <v>268</v>
      </c>
      <c r="X442" s="7" t="str" cm="1">
        <f t="array" ref="X442:Y442">_xlfn.TEXTSPLIT($W442,"/")</f>
        <v>film &amp; video</v>
      </c>
      <c r="Y442" s="7" t="str">
        <v>television</v>
      </c>
    </row>
    <row r="443" spans="1:25" ht="23" x14ac:dyDescent="0.3">
      <c r="A443" s="7">
        <v>441</v>
      </c>
      <c r="B443" s="7" t="s">
        <v>930</v>
      </c>
      <c r="C443" s="15" t="s">
        <v>931</v>
      </c>
      <c r="D443" s="5">
        <v>7000</v>
      </c>
      <c r="E443" s="5">
        <v>1744</v>
      </c>
      <c r="G443" s="6">
        <f t="shared" si="49"/>
        <v>0.24914285714285714</v>
      </c>
      <c r="H443" s="7" t="s">
        <v>13</v>
      </c>
      <c r="I443" s="10">
        <v>32</v>
      </c>
      <c r="J443" s="10">
        <f t="shared" si="50"/>
        <v>54.5</v>
      </c>
      <c r="K443" s="7" t="s">
        <v>20</v>
      </c>
      <c r="L443" s="7" t="s">
        <v>21</v>
      </c>
      <c r="M443" s="7">
        <v>1335416400</v>
      </c>
      <c r="N443" s="7">
        <v>1337835600</v>
      </c>
      <c r="O443" s="16">
        <f t="shared" si="51"/>
        <v>41025.208333333336</v>
      </c>
      <c r="P443" s="23" t="str">
        <f t="shared" si="52"/>
        <v>Apr</v>
      </c>
      <c r="Q443" s="18">
        <f t="shared" si="53"/>
        <v>41025.208333333336</v>
      </c>
      <c r="R443" s="16">
        <f t="shared" si="54"/>
        <v>41053.208333333336</v>
      </c>
      <c r="S443" s="23" t="str">
        <f t="shared" si="55"/>
        <v>May</v>
      </c>
      <c r="T443" s="18">
        <f t="shared" si="56"/>
        <v>41053.208333333336</v>
      </c>
      <c r="U443" s="7" t="b">
        <v>0</v>
      </c>
      <c r="V443" s="7" t="b">
        <v>0</v>
      </c>
      <c r="W443" s="7" t="s">
        <v>64</v>
      </c>
      <c r="X443" s="7" t="str" cm="1">
        <f t="array" ref="X443:Y443">_xlfn.TEXTSPLIT($W443,"/")</f>
        <v>technology</v>
      </c>
      <c r="Y443" s="7" t="str">
        <v>wearables</v>
      </c>
    </row>
    <row r="444" spans="1:25" ht="23" x14ac:dyDescent="0.3">
      <c r="A444" s="7">
        <v>442</v>
      </c>
      <c r="B444" s="7" t="s">
        <v>932</v>
      </c>
      <c r="C444" s="15" t="s">
        <v>933</v>
      </c>
      <c r="D444" s="5">
        <v>5400</v>
      </c>
      <c r="E444" s="5">
        <v>10731</v>
      </c>
      <c r="G444" s="6">
        <f t="shared" si="49"/>
        <v>1.9872222222222222</v>
      </c>
      <c r="H444" s="7" t="s">
        <v>19</v>
      </c>
      <c r="I444" s="10">
        <v>143</v>
      </c>
      <c r="J444" s="10">
        <f t="shared" si="50"/>
        <v>75.04195804195804</v>
      </c>
      <c r="K444" s="7" t="s">
        <v>106</v>
      </c>
      <c r="L444" s="7" t="s">
        <v>107</v>
      </c>
      <c r="M444" s="7">
        <v>1504328400</v>
      </c>
      <c r="N444" s="7">
        <v>1505710800</v>
      </c>
      <c r="O444" s="16">
        <f t="shared" si="51"/>
        <v>42980.208333333328</v>
      </c>
      <c r="P444" s="23" t="str">
        <f t="shared" si="52"/>
        <v>Sep</v>
      </c>
      <c r="Q444" s="18">
        <f t="shared" si="53"/>
        <v>42980.208333333328</v>
      </c>
      <c r="R444" s="16">
        <f t="shared" si="54"/>
        <v>42996.208333333328</v>
      </c>
      <c r="S444" s="23" t="str">
        <f t="shared" si="55"/>
        <v>Sep</v>
      </c>
      <c r="T444" s="18">
        <f t="shared" si="56"/>
        <v>42996.208333333328</v>
      </c>
      <c r="U444" s="7" t="b">
        <v>0</v>
      </c>
      <c r="V444" s="7" t="b">
        <v>0</v>
      </c>
      <c r="W444" s="7" t="s">
        <v>32</v>
      </c>
      <c r="X444" s="7" t="str" cm="1">
        <f t="array" ref="X444:Y444">_xlfn.TEXTSPLIT($W444,"/")</f>
        <v>theater</v>
      </c>
      <c r="Y444" s="7" t="str">
        <v>plays</v>
      </c>
    </row>
    <row r="445" spans="1:25" ht="23" x14ac:dyDescent="0.3">
      <c r="A445" s="7">
        <v>443</v>
      </c>
      <c r="B445" s="7" t="s">
        <v>934</v>
      </c>
      <c r="C445" s="15" t="s">
        <v>935</v>
      </c>
      <c r="D445" s="5">
        <v>9300</v>
      </c>
      <c r="E445" s="5">
        <v>3232</v>
      </c>
      <c r="G445" s="6">
        <f t="shared" si="49"/>
        <v>0.34752688172043011</v>
      </c>
      <c r="H445" s="7" t="s">
        <v>73</v>
      </c>
      <c r="I445" s="10">
        <v>90</v>
      </c>
      <c r="J445" s="10">
        <f t="shared" si="50"/>
        <v>35.911111111111111</v>
      </c>
      <c r="K445" s="7" t="s">
        <v>20</v>
      </c>
      <c r="L445" s="7" t="s">
        <v>21</v>
      </c>
      <c r="M445" s="7">
        <v>1285822800</v>
      </c>
      <c r="N445" s="7">
        <v>1287464400</v>
      </c>
      <c r="O445" s="16">
        <f t="shared" si="51"/>
        <v>40451.208333333336</v>
      </c>
      <c r="P445" s="23" t="str">
        <f t="shared" si="52"/>
        <v>Sep</v>
      </c>
      <c r="Q445" s="18">
        <f t="shared" si="53"/>
        <v>40451.208333333336</v>
      </c>
      <c r="R445" s="16">
        <f t="shared" si="54"/>
        <v>40470.208333333336</v>
      </c>
      <c r="S445" s="23" t="str">
        <f t="shared" si="55"/>
        <v>Oct</v>
      </c>
      <c r="T445" s="18">
        <f t="shared" si="56"/>
        <v>40470.208333333336</v>
      </c>
      <c r="U445" s="7" t="b">
        <v>0</v>
      </c>
      <c r="V445" s="7" t="b">
        <v>0</v>
      </c>
      <c r="W445" s="7" t="s">
        <v>32</v>
      </c>
      <c r="X445" s="7" t="str" cm="1">
        <f t="array" ref="X445:Y445">_xlfn.TEXTSPLIT($W445,"/")</f>
        <v>theater</v>
      </c>
      <c r="Y445" s="7" t="str">
        <v>plays</v>
      </c>
    </row>
    <row r="446" spans="1:25" ht="23" x14ac:dyDescent="0.3">
      <c r="A446" s="7">
        <v>444</v>
      </c>
      <c r="B446" s="7" t="s">
        <v>747</v>
      </c>
      <c r="C446" s="15" t="s">
        <v>936</v>
      </c>
      <c r="D446" s="5">
        <v>6200</v>
      </c>
      <c r="E446" s="5">
        <v>10938</v>
      </c>
      <c r="G446" s="6">
        <f t="shared" si="49"/>
        <v>1.7641935483870967</v>
      </c>
      <c r="H446" s="7" t="s">
        <v>19</v>
      </c>
      <c r="I446" s="10">
        <v>296</v>
      </c>
      <c r="J446" s="10">
        <f t="shared" si="50"/>
        <v>36.952702702702702</v>
      </c>
      <c r="K446" s="7" t="s">
        <v>20</v>
      </c>
      <c r="L446" s="7" t="s">
        <v>21</v>
      </c>
      <c r="M446" s="7">
        <v>1311483600</v>
      </c>
      <c r="N446" s="7">
        <v>1311656400</v>
      </c>
      <c r="O446" s="16">
        <f t="shared" si="51"/>
        <v>40748.208333333336</v>
      </c>
      <c r="P446" s="23" t="str">
        <f t="shared" si="52"/>
        <v>Jul</v>
      </c>
      <c r="Q446" s="18">
        <f t="shared" si="53"/>
        <v>40748.208333333336</v>
      </c>
      <c r="R446" s="16">
        <f t="shared" si="54"/>
        <v>40750.208333333336</v>
      </c>
      <c r="S446" s="23" t="str">
        <f t="shared" si="55"/>
        <v>Jul</v>
      </c>
      <c r="T446" s="18">
        <f t="shared" si="56"/>
        <v>40750.208333333336</v>
      </c>
      <c r="U446" s="7" t="b">
        <v>0</v>
      </c>
      <c r="V446" s="7" t="b">
        <v>1</v>
      </c>
      <c r="W446" s="7" t="s">
        <v>59</v>
      </c>
      <c r="X446" s="7" t="str" cm="1">
        <f t="array" ref="X446:Y446">_xlfn.TEXTSPLIT($W446,"/")</f>
        <v>music</v>
      </c>
      <c r="Y446" s="7" t="str">
        <v>indie rock</v>
      </c>
    </row>
    <row r="447" spans="1:25" ht="36" x14ac:dyDescent="0.3">
      <c r="A447" s="7">
        <v>445</v>
      </c>
      <c r="B447" s="7" t="s">
        <v>937</v>
      </c>
      <c r="C447" s="15" t="s">
        <v>938</v>
      </c>
      <c r="D447" s="5">
        <v>2100</v>
      </c>
      <c r="E447" s="5">
        <v>10739</v>
      </c>
      <c r="G447" s="6">
        <f t="shared" si="49"/>
        <v>5.1138095238095236</v>
      </c>
      <c r="H447" s="7" t="s">
        <v>19</v>
      </c>
      <c r="I447" s="10">
        <v>170</v>
      </c>
      <c r="J447" s="10">
        <f t="shared" si="50"/>
        <v>63.170588235294119</v>
      </c>
      <c r="K447" s="7" t="s">
        <v>20</v>
      </c>
      <c r="L447" s="7" t="s">
        <v>21</v>
      </c>
      <c r="M447" s="7">
        <v>1291356000</v>
      </c>
      <c r="N447" s="7">
        <v>1293170400</v>
      </c>
      <c r="O447" s="16">
        <f t="shared" si="51"/>
        <v>40515.25</v>
      </c>
      <c r="P447" s="23" t="str">
        <f t="shared" si="52"/>
        <v>Dec</v>
      </c>
      <c r="Q447" s="18">
        <f t="shared" si="53"/>
        <v>40515.25</v>
      </c>
      <c r="R447" s="16">
        <f t="shared" si="54"/>
        <v>40536.25</v>
      </c>
      <c r="S447" s="23" t="str">
        <f t="shared" si="55"/>
        <v>Dec</v>
      </c>
      <c r="T447" s="18">
        <f t="shared" si="56"/>
        <v>40536.25</v>
      </c>
      <c r="U447" s="7" t="b">
        <v>0</v>
      </c>
      <c r="V447" s="7" t="b">
        <v>1</v>
      </c>
      <c r="W447" s="7" t="s">
        <v>32</v>
      </c>
      <c r="X447" s="7" t="str" cm="1">
        <f t="array" ref="X447:Y447">_xlfn.TEXTSPLIT($W447,"/")</f>
        <v>theater</v>
      </c>
      <c r="Y447" s="7" t="str">
        <v>plays</v>
      </c>
    </row>
    <row r="448" spans="1:25" ht="23" x14ac:dyDescent="0.3">
      <c r="A448" s="7">
        <v>446</v>
      </c>
      <c r="B448" s="7" t="s">
        <v>939</v>
      </c>
      <c r="C448" s="15" t="s">
        <v>940</v>
      </c>
      <c r="D448" s="5">
        <v>6800</v>
      </c>
      <c r="E448" s="5">
        <v>5579</v>
      </c>
      <c r="G448" s="6">
        <f t="shared" si="49"/>
        <v>0.82044117647058823</v>
      </c>
      <c r="H448" s="7" t="s">
        <v>13</v>
      </c>
      <c r="I448" s="10">
        <v>186</v>
      </c>
      <c r="J448" s="10">
        <f t="shared" si="50"/>
        <v>29.99462365591398</v>
      </c>
      <c r="K448" s="7" t="s">
        <v>20</v>
      </c>
      <c r="L448" s="7" t="s">
        <v>21</v>
      </c>
      <c r="M448" s="7">
        <v>1355810400</v>
      </c>
      <c r="N448" s="7">
        <v>1355983200</v>
      </c>
      <c r="O448" s="16">
        <f t="shared" si="51"/>
        <v>41261.25</v>
      </c>
      <c r="P448" s="23" t="str">
        <f t="shared" si="52"/>
        <v>Dec</v>
      </c>
      <c r="Q448" s="18">
        <f t="shared" si="53"/>
        <v>41261.25</v>
      </c>
      <c r="R448" s="16">
        <f t="shared" si="54"/>
        <v>41263.25</v>
      </c>
      <c r="S448" s="23" t="str">
        <f t="shared" si="55"/>
        <v>Dec</v>
      </c>
      <c r="T448" s="18">
        <f t="shared" si="56"/>
        <v>41263.25</v>
      </c>
      <c r="U448" s="7" t="b">
        <v>0</v>
      </c>
      <c r="V448" s="7" t="b">
        <v>0</v>
      </c>
      <c r="W448" s="7" t="s">
        <v>64</v>
      </c>
      <c r="X448" s="7" t="str" cm="1">
        <f t="array" ref="X448:Y448">_xlfn.TEXTSPLIT($W448,"/")</f>
        <v>technology</v>
      </c>
      <c r="Y448" s="7" t="str">
        <v>wearables</v>
      </c>
    </row>
    <row r="449" spans="1:25" ht="36" x14ac:dyDescent="0.3">
      <c r="A449" s="7">
        <v>447</v>
      </c>
      <c r="B449" s="7" t="s">
        <v>941</v>
      </c>
      <c r="C449" s="15" t="s">
        <v>942</v>
      </c>
      <c r="D449" s="5">
        <v>155200</v>
      </c>
      <c r="E449" s="5">
        <v>37754</v>
      </c>
      <c r="G449" s="6">
        <f t="shared" si="49"/>
        <v>0.24326030927835052</v>
      </c>
      <c r="H449" s="7" t="s">
        <v>73</v>
      </c>
      <c r="I449" s="10">
        <v>439</v>
      </c>
      <c r="J449" s="10">
        <f t="shared" si="50"/>
        <v>86</v>
      </c>
      <c r="K449" s="7" t="s">
        <v>39</v>
      </c>
      <c r="L449" s="7" t="s">
        <v>40</v>
      </c>
      <c r="M449" s="7">
        <v>1513663200</v>
      </c>
      <c r="N449" s="7">
        <v>1515045600</v>
      </c>
      <c r="O449" s="16">
        <f t="shared" si="51"/>
        <v>43088.25</v>
      </c>
      <c r="P449" s="23" t="str">
        <f t="shared" si="52"/>
        <v>Dec</v>
      </c>
      <c r="Q449" s="18">
        <f t="shared" si="53"/>
        <v>43088.25</v>
      </c>
      <c r="R449" s="16">
        <f t="shared" si="54"/>
        <v>43104.25</v>
      </c>
      <c r="S449" s="23" t="str">
        <f t="shared" si="55"/>
        <v>Jan</v>
      </c>
      <c r="T449" s="18">
        <f t="shared" si="56"/>
        <v>43104.25</v>
      </c>
      <c r="U449" s="7" t="b">
        <v>0</v>
      </c>
      <c r="V449" s="7" t="b">
        <v>0</v>
      </c>
      <c r="W449" s="7" t="s">
        <v>268</v>
      </c>
      <c r="X449" s="7" t="str" cm="1">
        <f t="array" ref="X449:Y449">_xlfn.TEXTSPLIT($W449,"/")</f>
        <v>film &amp; video</v>
      </c>
      <c r="Y449" s="7" t="str">
        <v>television</v>
      </c>
    </row>
    <row r="450" spans="1:25" ht="23" x14ac:dyDescent="0.3">
      <c r="A450" s="7">
        <v>448</v>
      </c>
      <c r="B450" s="7" t="s">
        <v>943</v>
      </c>
      <c r="C450" s="15" t="s">
        <v>944</v>
      </c>
      <c r="D450" s="5">
        <v>89900</v>
      </c>
      <c r="E450" s="5">
        <v>45384</v>
      </c>
      <c r="G450" s="6">
        <f t="shared" si="49"/>
        <v>0.50482758620689661</v>
      </c>
      <c r="H450" s="7" t="s">
        <v>13</v>
      </c>
      <c r="I450" s="10">
        <v>605</v>
      </c>
      <c r="J450" s="10">
        <f t="shared" si="50"/>
        <v>75.014876033057845</v>
      </c>
      <c r="K450" s="7" t="s">
        <v>20</v>
      </c>
      <c r="L450" s="7" t="s">
        <v>21</v>
      </c>
      <c r="M450" s="7">
        <v>1365915600</v>
      </c>
      <c r="N450" s="7">
        <v>1366088400</v>
      </c>
      <c r="O450" s="16">
        <f t="shared" si="51"/>
        <v>41378.208333333336</v>
      </c>
      <c r="P450" s="23" t="str">
        <f t="shared" si="52"/>
        <v>Apr</v>
      </c>
      <c r="Q450" s="18">
        <f t="shared" si="53"/>
        <v>41378.208333333336</v>
      </c>
      <c r="R450" s="16">
        <f t="shared" si="54"/>
        <v>41380.208333333336</v>
      </c>
      <c r="S450" s="23" t="str">
        <f t="shared" si="55"/>
        <v>Apr</v>
      </c>
      <c r="T450" s="18">
        <f t="shared" si="56"/>
        <v>41380.208333333336</v>
      </c>
      <c r="U450" s="7" t="b">
        <v>0</v>
      </c>
      <c r="V450" s="7" t="b">
        <v>1</v>
      </c>
      <c r="W450" s="7" t="s">
        <v>88</v>
      </c>
      <c r="X450" s="7" t="str" cm="1">
        <f t="array" ref="X450:Y450">_xlfn.TEXTSPLIT($W450,"/")</f>
        <v>games</v>
      </c>
      <c r="Y450" s="7" t="str">
        <v>video games</v>
      </c>
    </row>
    <row r="451" spans="1:25" ht="23" x14ac:dyDescent="0.3">
      <c r="A451" s="7">
        <v>449</v>
      </c>
      <c r="B451" s="7" t="s">
        <v>945</v>
      </c>
      <c r="C451" s="15" t="s">
        <v>946</v>
      </c>
      <c r="D451" s="5">
        <v>900</v>
      </c>
      <c r="E451" s="5">
        <v>8703</v>
      </c>
      <c r="G451" s="6">
        <f t="shared" ref="G451:G514" si="57">E451/D451</f>
        <v>9.67</v>
      </c>
      <c r="H451" s="7" t="s">
        <v>19</v>
      </c>
      <c r="I451" s="10">
        <v>86</v>
      </c>
      <c r="J451" s="10">
        <f t="shared" ref="J451:J514" si="58">IF(I451=0,0,E451/I451)</f>
        <v>101.19767441860465</v>
      </c>
      <c r="K451" s="7" t="s">
        <v>35</v>
      </c>
      <c r="L451" s="7" t="s">
        <v>36</v>
      </c>
      <c r="M451" s="7">
        <v>1551852000</v>
      </c>
      <c r="N451" s="7">
        <v>1553317200</v>
      </c>
      <c r="O451" s="16">
        <f t="shared" ref="O451:O514" si="59">((((M451/60)/60)/24)+DATE(1970,1,1))</f>
        <v>43530.25</v>
      </c>
      <c r="P451" s="23" t="str">
        <f t="shared" ref="P451:P514" si="60">VLOOKUP(MONTH(O451),$AB$2:$AC$13,2,FALSE)</f>
        <v>Mar</v>
      </c>
      <c r="Q451" s="18">
        <f t="shared" ref="Q451:Q514" si="61">O451</f>
        <v>43530.25</v>
      </c>
      <c r="R451" s="16">
        <f t="shared" ref="R451:R514" si="62">((((N451/60)/60)/24)+DATE(1970,1,1))</f>
        <v>43547.208333333328</v>
      </c>
      <c r="S451" s="23" t="str">
        <f t="shared" ref="S451:S514" si="63">VLOOKUP(MONTH(R451),$AB$2:$AC$13,2,FALSE)</f>
        <v>Mar</v>
      </c>
      <c r="T451" s="18">
        <f t="shared" ref="T451:T514" si="64">R451</f>
        <v>43547.208333333328</v>
      </c>
      <c r="U451" s="7" t="b">
        <v>0</v>
      </c>
      <c r="V451" s="7" t="b">
        <v>0</v>
      </c>
      <c r="W451" s="7" t="s">
        <v>88</v>
      </c>
      <c r="X451" s="7" t="str" cm="1">
        <f t="array" ref="X451:Y451">_xlfn.TEXTSPLIT($W451,"/")</f>
        <v>games</v>
      </c>
      <c r="Y451" s="7" t="str">
        <v>video games</v>
      </c>
    </row>
    <row r="452" spans="1:25" ht="23" x14ac:dyDescent="0.3">
      <c r="A452" s="7">
        <v>450</v>
      </c>
      <c r="B452" s="7" t="s">
        <v>947</v>
      </c>
      <c r="C452" s="15" t="s">
        <v>948</v>
      </c>
      <c r="D452" s="5">
        <v>100</v>
      </c>
      <c r="E452" s="5">
        <v>4</v>
      </c>
      <c r="G452" s="6">
        <f t="shared" si="57"/>
        <v>0.04</v>
      </c>
      <c r="H452" s="7" t="s">
        <v>13</v>
      </c>
      <c r="I452" s="10">
        <v>1</v>
      </c>
      <c r="J452" s="10">
        <f t="shared" si="58"/>
        <v>4</v>
      </c>
      <c r="K452" s="7" t="s">
        <v>14</v>
      </c>
      <c r="L452" s="7" t="s">
        <v>15</v>
      </c>
      <c r="M452" s="7">
        <v>1540098000</v>
      </c>
      <c r="N452" s="7">
        <v>1542088800</v>
      </c>
      <c r="O452" s="16">
        <f t="shared" si="59"/>
        <v>43394.208333333328</v>
      </c>
      <c r="P452" s="23" t="str">
        <f t="shared" si="60"/>
        <v>Oct</v>
      </c>
      <c r="Q452" s="18">
        <f t="shared" si="61"/>
        <v>43394.208333333328</v>
      </c>
      <c r="R452" s="16">
        <f t="shared" si="62"/>
        <v>43417.25</v>
      </c>
      <c r="S452" s="23" t="str">
        <f t="shared" si="63"/>
        <v>Nov</v>
      </c>
      <c r="T452" s="18">
        <f t="shared" si="64"/>
        <v>43417.25</v>
      </c>
      <c r="U452" s="7" t="b">
        <v>0</v>
      </c>
      <c r="V452" s="7" t="b">
        <v>0</v>
      </c>
      <c r="W452" s="7" t="s">
        <v>70</v>
      </c>
      <c r="X452" s="7" t="str" cm="1">
        <f t="array" ref="X452:Y452">_xlfn.TEXTSPLIT($W452,"/")</f>
        <v>film &amp; video</v>
      </c>
      <c r="Y452" s="7" t="str">
        <v>animation</v>
      </c>
    </row>
    <row r="453" spans="1:25" ht="23" x14ac:dyDescent="0.3">
      <c r="A453" s="7">
        <v>451</v>
      </c>
      <c r="B453" s="7" t="s">
        <v>949</v>
      </c>
      <c r="C453" s="15" t="s">
        <v>950</v>
      </c>
      <c r="D453" s="5">
        <v>148400</v>
      </c>
      <c r="E453" s="5">
        <v>182302</v>
      </c>
      <c r="G453" s="6">
        <f t="shared" si="57"/>
        <v>1.2284501347708894</v>
      </c>
      <c r="H453" s="7" t="s">
        <v>19</v>
      </c>
      <c r="I453" s="10">
        <v>6286</v>
      </c>
      <c r="J453" s="10">
        <f t="shared" si="58"/>
        <v>29.001272669424118</v>
      </c>
      <c r="K453" s="7" t="s">
        <v>20</v>
      </c>
      <c r="L453" s="7" t="s">
        <v>21</v>
      </c>
      <c r="M453" s="7">
        <v>1500440400</v>
      </c>
      <c r="N453" s="7">
        <v>1503118800</v>
      </c>
      <c r="O453" s="16">
        <f t="shared" si="59"/>
        <v>42935.208333333328</v>
      </c>
      <c r="P453" s="23" t="str">
        <f t="shared" si="60"/>
        <v>Jul</v>
      </c>
      <c r="Q453" s="18">
        <f t="shared" si="61"/>
        <v>42935.208333333328</v>
      </c>
      <c r="R453" s="16">
        <f t="shared" si="62"/>
        <v>42966.208333333328</v>
      </c>
      <c r="S453" s="23" t="str">
        <f t="shared" si="63"/>
        <v>Aug</v>
      </c>
      <c r="T453" s="18">
        <f t="shared" si="64"/>
        <v>42966.208333333328</v>
      </c>
      <c r="U453" s="7" t="b">
        <v>0</v>
      </c>
      <c r="V453" s="7" t="b">
        <v>0</v>
      </c>
      <c r="W453" s="7" t="s">
        <v>22</v>
      </c>
      <c r="X453" s="7" t="str" cm="1">
        <f t="array" ref="X453:Y453">_xlfn.TEXTSPLIT($W453,"/")</f>
        <v>music</v>
      </c>
      <c r="Y453" s="7" t="str">
        <v>rock</v>
      </c>
    </row>
    <row r="454" spans="1:25" ht="36" x14ac:dyDescent="0.3">
      <c r="A454" s="7">
        <v>452</v>
      </c>
      <c r="B454" s="7" t="s">
        <v>951</v>
      </c>
      <c r="C454" s="15" t="s">
        <v>952</v>
      </c>
      <c r="D454" s="5">
        <v>4800</v>
      </c>
      <c r="E454" s="5">
        <v>3045</v>
      </c>
      <c r="G454" s="6">
        <f t="shared" si="57"/>
        <v>0.63437500000000002</v>
      </c>
      <c r="H454" s="7" t="s">
        <v>13</v>
      </c>
      <c r="I454" s="10">
        <v>31</v>
      </c>
      <c r="J454" s="10">
        <f t="shared" si="58"/>
        <v>98.225806451612897</v>
      </c>
      <c r="K454" s="7" t="s">
        <v>20</v>
      </c>
      <c r="L454" s="7" t="s">
        <v>21</v>
      </c>
      <c r="M454" s="7">
        <v>1278392400</v>
      </c>
      <c r="N454" s="7">
        <v>1278478800</v>
      </c>
      <c r="O454" s="16">
        <f t="shared" si="59"/>
        <v>40365.208333333336</v>
      </c>
      <c r="P454" s="23" t="str">
        <f t="shared" si="60"/>
        <v>Jul</v>
      </c>
      <c r="Q454" s="18">
        <f t="shared" si="61"/>
        <v>40365.208333333336</v>
      </c>
      <c r="R454" s="16">
        <f t="shared" si="62"/>
        <v>40366.208333333336</v>
      </c>
      <c r="S454" s="23" t="str">
        <f t="shared" si="63"/>
        <v>Jul</v>
      </c>
      <c r="T454" s="18">
        <f t="shared" si="64"/>
        <v>40366.208333333336</v>
      </c>
      <c r="U454" s="7" t="b">
        <v>0</v>
      </c>
      <c r="V454" s="7" t="b">
        <v>0</v>
      </c>
      <c r="W454" s="7" t="s">
        <v>52</v>
      </c>
      <c r="X454" s="7" t="str" cm="1">
        <f t="array" ref="X454:Y454">_xlfn.TEXTSPLIT($W454,"/")</f>
        <v>film &amp; video</v>
      </c>
      <c r="Y454" s="7" t="str">
        <v>drama</v>
      </c>
    </row>
    <row r="455" spans="1:25" ht="36" x14ac:dyDescent="0.3">
      <c r="A455" s="7">
        <v>453</v>
      </c>
      <c r="B455" s="7" t="s">
        <v>953</v>
      </c>
      <c r="C455" s="15" t="s">
        <v>954</v>
      </c>
      <c r="D455" s="5">
        <v>182400</v>
      </c>
      <c r="E455" s="5">
        <v>102749</v>
      </c>
      <c r="G455" s="6">
        <f t="shared" si="57"/>
        <v>0.56331688596491225</v>
      </c>
      <c r="H455" s="7" t="s">
        <v>13</v>
      </c>
      <c r="I455" s="10">
        <v>1181</v>
      </c>
      <c r="J455" s="10">
        <f t="shared" si="58"/>
        <v>87.001693480101608</v>
      </c>
      <c r="K455" s="7" t="s">
        <v>20</v>
      </c>
      <c r="L455" s="7" t="s">
        <v>21</v>
      </c>
      <c r="M455" s="7">
        <v>1480572000</v>
      </c>
      <c r="N455" s="7">
        <v>1484114400</v>
      </c>
      <c r="O455" s="16">
        <f t="shared" si="59"/>
        <v>42705.25</v>
      </c>
      <c r="P455" s="23" t="str">
        <f t="shared" si="60"/>
        <v>Dec</v>
      </c>
      <c r="Q455" s="18">
        <f t="shared" si="61"/>
        <v>42705.25</v>
      </c>
      <c r="R455" s="16">
        <f t="shared" si="62"/>
        <v>42746.25</v>
      </c>
      <c r="S455" s="23" t="str">
        <f t="shared" si="63"/>
        <v>Jan</v>
      </c>
      <c r="T455" s="18">
        <f t="shared" si="64"/>
        <v>42746.25</v>
      </c>
      <c r="U455" s="7" t="b">
        <v>0</v>
      </c>
      <c r="V455" s="7" t="b">
        <v>0</v>
      </c>
      <c r="W455" s="7" t="s">
        <v>473</v>
      </c>
      <c r="X455" s="7" t="str" cm="1">
        <f t="array" ref="X455:Y455">_xlfn.TEXTSPLIT($W455,"/")</f>
        <v>film &amp; video</v>
      </c>
      <c r="Y455" s="7" t="str">
        <v>science fiction</v>
      </c>
    </row>
    <row r="456" spans="1:25" ht="23" x14ac:dyDescent="0.3">
      <c r="A456" s="7">
        <v>454</v>
      </c>
      <c r="B456" s="7" t="s">
        <v>955</v>
      </c>
      <c r="C456" s="15" t="s">
        <v>956</v>
      </c>
      <c r="D456" s="5">
        <v>4000</v>
      </c>
      <c r="E456" s="5">
        <v>1763</v>
      </c>
      <c r="G456" s="6">
        <f t="shared" si="57"/>
        <v>0.44074999999999998</v>
      </c>
      <c r="H456" s="7" t="s">
        <v>13</v>
      </c>
      <c r="I456" s="10">
        <v>39</v>
      </c>
      <c r="J456" s="10">
        <f t="shared" si="58"/>
        <v>45.205128205128204</v>
      </c>
      <c r="K456" s="7" t="s">
        <v>20</v>
      </c>
      <c r="L456" s="7" t="s">
        <v>21</v>
      </c>
      <c r="M456" s="7">
        <v>1382331600</v>
      </c>
      <c r="N456" s="7">
        <v>1385445600</v>
      </c>
      <c r="O456" s="16">
        <f t="shared" si="59"/>
        <v>41568.208333333336</v>
      </c>
      <c r="P456" s="23" t="str">
        <f t="shared" si="60"/>
        <v>Oct</v>
      </c>
      <c r="Q456" s="18">
        <f t="shared" si="61"/>
        <v>41568.208333333336</v>
      </c>
      <c r="R456" s="16">
        <f t="shared" si="62"/>
        <v>41604.25</v>
      </c>
      <c r="S456" s="23" t="str">
        <f t="shared" si="63"/>
        <v>Nov</v>
      </c>
      <c r="T456" s="18">
        <f t="shared" si="64"/>
        <v>41604.25</v>
      </c>
      <c r="U456" s="7" t="b">
        <v>0</v>
      </c>
      <c r="V456" s="7" t="b">
        <v>1</v>
      </c>
      <c r="W456" s="7" t="s">
        <v>52</v>
      </c>
      <c r="X456" s="7" t="str" cm="1">
        <f t="array" ref="X456:Y456">_xlfn.TEXTSPLIT($W456,"/")</f>
        <v>film &amp; video</v>
      </c>
      <c r="Y456" s="7" t="str">
        <v>drama</v>
      </c>
    </row>
    <row r="457" spans="1:25" ht="23" x14ac:dyDescent="0.3">
      <c r="A457" s="7">
        <v>455</v>
      </c>
      <c r="B457" s="7" t="s">
        <v>957</v>
      </c>
      <c r="C457" s="15" t="s">
        <v>958</v>
      </c>
      <c r="D457" s="5">
        <v>116500</v>
      </c>
      <c r="E457" s="5">
        <v>137904</v>
      </c>
      <c r="G457" s="6">
        <f t="shared" si="57"/>
        <v>1.1837253218884121</v>
      </c>
      <c r="H457" s="7" t="s">
        <v>19</v>
      </c>
      <c r="I457" s="10">
        <v>3727</v>
      </c>
      <c r="J457" s="10">
        <f t="shared" si="58"/>
        <v>37.001341561577675</v>
      </c>
      <c r="K457" s="7" t="s">
        <v>20</v>
      </c>
      <c r="L457" s="7" t="s">
        <v>21</v>
      </c>
      <c r="M457" s="7">
        <v>1316754000</v>
      </c>
      <c r="N457" s="7">
        <v>1318741200</v>
      </c>
      <c r="O457" s="16">
        <f t="shared" si="59"/>
        <v>40809.208333333336</v>
      </c>
      <c r="P457" s="23" t="str">
        <f t="shared" si="60"/>
        <v>Sep</v>
      </c>
      <c r="Q457" s="18">
        <f t="shared" si="61"/>
        <v>40809.208333333336</v>
      </c>
      <c r="R457" s="16">
        <f t="shared" si="62"/>
        <v>40832.208333333336</v>
      </c>
      <c r="S457" s="23" t="str">
        <f t="shared" si="63"/>
        <v>Oct</v>
      </c>
      <c r="T457" s="18">
        <f t="shared" si="64"/>
        <v>40832.208333333336</v>
      </c>
      <c r="U457" s="7" t="b">
        <v>0</v>
      </c>
      <c r="V457" s="7" t="b">
        <v>0</v>
      </c>
      <c r="W457" s="7" t="s">
        <v>32</v>
      </c>
      <c r="X457" s="7" t="str" cm="1">
        <f t="array" ref="X457:Y457">_xlfn.TEXTSPLIT($W457,"/")</f>
        <v>theater</v>
      </c>
      <c r="Y457" s="7" t="str">
        <v>plays</v>
      </c>
    </row>
    <row r="458" spans="1:25" ht="36" x14ac:dyDescent="0.3">
      <c r="A458" s="7">
        <v>456</v>
      </c>
      <c r="B458" s="7" t="s">
        <v>959</v>
      </c>
      <c r="C458" s="15" t="s">
        <v>960</v>
      </c>
      <c r="D458" s="5">
        <v>146400</v>
      </c>
      <c r="E458" s="5">
        <v>152438</v>
      </c>
      <c r="G458" s="6">
        <f t="shared" si="57"/>
        <v>1.041243169398907</v>
      </c>
      <c r="H458" s="7" t="s">
        <v>19</v>
      </c>
      <c r="I458" s="10">
        <v>1605</v>
      </c>
      <c r="J458" s="10">
        <f t="shared" si="58"/>
        <v>94.976947040498445</v>
      </c>
      <c r="K458" s="7" t="s">
        <v>20</v>
      </c>
      <c r="L458" s="7" t="s">
        <v>21</v>
      </c>
      <c r="M458" s="7">
        <v>1518242400</v>
      </c>
      <c r="N458" s="7">
        <v>1518242400</v>
      </c>
      <c r="O458" s="16">
        <f t="shared" si="59"/>
        <v>43141.25</v>
      </c>
      <c r="P458" s="23" t="str">
        <f t="shared" si="60"/>
        <v>Feb</v>
      </c>
      <c r="Q458" s="18">
        <f t="shared" si="61"/>
        <v>43141.25</v>
      </c>
      <c r="R458" s="16">
        <f t="shared" si="62"/>
        <v>43141.25</v>
      </c>
      <c r="S458" s="23" t="str">
        <f t="shared" si="63"/>
        <v>Feb</v>
      </c>
      <c r="T458" s="18">
        <f t="shared" si="64"/>
        <v>43141.25</v>
      </c>
      <c r="U458" s="7" t="b">
        <v>0</v>
      </c>
      <c r="V458" s="7" t="b">
        <v>1</v>
      </c>
      <c r="W458" s="7" t="s">
        <v>59</v>
      </c>
      <c r="X458" s="7" t="str" cm="1">
        <f t="array" ref="X458:Y458">_xlfn.TEXTSPLIT($W458,"/")</f>
        <v>music</v>
      </c>
      <c r="Y458" s="7" t="str">
        <v>indie rock</v>
      </c>
    </row>
    <row r="459" spans="1:25" ht="23" x14ac:dyDescent="0.3">
      <c r="A459" s="7">
        <v>457</v>
      </c>
      <c r="B459" s="7" t="s">
        <v>961</v>
      </c>
      <c r="C459" s="15" t="s">
        <v>962</v>
      </c>
      <c r="D459" s="5">
        <v>5000</v>
      </c>
      <c r="E459" s="5">
        <v>1332</v>
      </c>
      <c r="G459" s="6">
        <f t="shared" si="57"/>
        <v>0.26640000000000003</v>
      </c>
      <c r="H459" s="7" t="s">
        <v>13</v>
      </c>
      <c r="I459" s="10">
        <v>46</v>
      </c>
      <c r="J459" s="10">
        <f t="shared" si="58"/>
        <v>28.956521739130434</v>
      </c>
      <c r="K459" s="7" t="s">
        <v>20</v>
      </c>
      <c r="L459" s="7" t="s">
        <v>21</v>
      </c>
      <c r="M459" s="7">
        <v>1476421200</v>
      </c>
      <c r="N459" s="7">
        <v>1476594000</v>
      </c>
      <c r="O459" s="16">
        <f t="shared" si="59"/>
        <v>42657.208333333328</v>
      </c>
      <c r="P459" s="23" t="str">
        <f t="shared" si="60"/>
        <v>Oct</v>
      </c>
      <c r="Q459" s="18">
        <f t="shared" si="61"/>
        <v>42657.208333333328</v>
      </c>
      <c r="R459" s="16">
        <f t="shared" si="62"/>
        <v>42659.208333333328</v>
      </c>
      <c r="S459" s="23" t="str">
        <f t="shared" si="63"/>
        <v>Oct</v>
      </c>
      <c r="T459" s="18">
        <f t="shared" si="64"/>
        <v>42659.208333333328</v>
      </c>
      <c r="U459" s="7" t="b">
        <v>0</v>
      </c>
      <c r="V459" s="7" t="b">
        <v>0</v>
      </c>
      <c r="W459" s="7" t="s">
        <v>32</v>
      </c>
      <c r="X459" s="7" t="str" cm="1">
        <f t="array" ref="X459:Y459">_xlfn.TEXTSPLIT($W459,"/")</f>
        <v>theater</v>
      </c>
      <c r="Y459" s="7" t="str">
        <v>plays</v>
      </c>
    </row>
    <row r="460" spans="1:25" ht="23" x14ac:dyDescent="0.3">
      <c r="A460" s="7">
        <v>458</v>
      </c>
      <c r="B460" s="7" t="s">
        <v>963</v>
      </c>
      <c r="C460" s="15" t="s">
        <v>964</v>
      </c>
      <c r="D460" s="5">
        <v>33800</v>
      </c>
      <c r="E460" s="5">
        <v>118706</v>
      </c>
      <c r="G460" s="6">
        <f t="shared" si="57"/>
        <v>3.5120118343195266</v>
      </c>
      <c r="H460" s="7" t="s">
        <v>19</v>
      </c>
      <c r="I460" s="10">
        <v>2120</v>
      </c>
      <c r="J460" s="10">
        <f t="shared" si="58"/>
        <v>55.993396226415094</v>
      </c>
      <c r="K460" s="7" t="s">
        <v>20</v>
      </c>
      <c r="L460" s="7" t="s">
        <v>21</v>
      </c>
      <c r="M460" s="7">
        <v>1269752400</v>
      </c>
      <c r="N460" s="7">
        <v>1273554000</v>
      </c>
      <c r="O460" s="16">
        <f t="shared" si="59"/>
        <v>40265.208333333336</v>
      </c>
      <c r="P460" s="23" t="str">
        <f t="shared" si="60"/>
        <v>Mar</v>
      </c>
      <c r="Q460" s="18">
        <f t="shared" si="61"/>
        <v>40265.208333333336</v>
      </c>
      <c r="R460" s="16">
        <f t="shared" si="62"/>
        <v>40309.208333333336</v>
      </c>
      <c r="S460" s="23" t="str">
        <f t="shared" si="63"/>
        <v>May</v>
      </c>
      <c r="T460" s="18">
        <f t="shared" si="64"/>
        <v>40309.208333333336</v>
      </c>
      <c r="U460" s="7" t="b">
        <v>0</v>
      </c>
      <c r="V460" s="7" t="b">
        <v>0</v>
      </c>
      <c r="W460" s="7" t="s">
        <v>32</v>
      </c>
      <c r="X460" s="7" t="str" cm="1">
        <f t="array" ref="X460:Y460">_xlfn.TEXTSPLIT($W460,"/")</f>
        <v>theater</v>
      </c>
      <c r="Y460" s="7" t="str">
        <v>plays</v>
      </c>
    </row>
    <row r="461" spans="1:25" ht="23" x14ac:dyDescent="0.3">
      <c r="A461" s="7">
        <v>459</v>
      </c>
      <c r="B461" s="7" t="s">
        <v>965</v>
      </c>
      <c r="C461" s="15" t="s">
        <v>966</v>
      </c>
      <c r="D461" s="5">
        <v>6300</v>
      </c>
      <c r="E461" s="5">
        <v>5674</v>
      </c>
      <c r="G461" s="6">
        <f t="shared" si="57"/>
        <v>0.90063492063492068</v>
      </c>
      <c r="H461" s="7" t="s">
        <v>13</v>
      </c>
      <c r="I461" s="10">
        <v>105</v>
      </c>
      <c r="J461" s="10">
        <f t="shared" si="58"/>
        <v>54.038095238095238</v>
      </c>
      <c r="K461" s="7" t="s">
        <v>20</v>
      </c>
      <c r="L461" s="7" t="s">
        <v>21</v>
      </c>
      <c r="M461" s="7">
        <v>1419746400</v>
      </c>
      <c r="N461" s="7">
        <v>1421906400</v>
      </c>
      <c r="O461" s="16">
        <f t="shared" si="59"/>
        <v>42001.25</v>
      </c>
      <c r="P461" s="23" t="str">
        <f t="shared" si="60"/>
        <v>Dec</v>
      </c>
      <c r="Q461" s="18">
        <f t="shared" si="61"/>
        <v>42001.25</v>
      </c>
      <c r="R461" s="16">
        <f t="shared" si="62"/>
        <v>42026.25</v>
      </c>
      <c r="S461" s="23" t="str">
        <f t="shared" si="63"/>
        <v>Jan</v>
      </c>
      <c r="T461" s="18">
        <f t="shared" si="64"/>
        <v>42026.25</v>
      </c>
      <c r="U461" s="7" t="b">
        <v>0</v>
      </c>
      <c r="V461" s="7" t="b">
        <v>0</v>
      </c>
      <c r="W461" s="7" t="s">
        <v>41</v>
      </c>
      <c r="X461" s="7" t="str" cm="1">
        <f t="array" ref="X461:Y461">_xlfn.TEXTSPLIT($W461,"/")</f>
        <v>film &amp; video</v>
      </c>
      <c r="Y461" s="7" t="str">
        <v>documentary</v>
      </c>
    </row>
    <row r="462" spans="1:25" ht="23" x14ac:dyDescent="0.3">
      <c r="A462" s="7">
        <v>460</v>
      </c>
      <c r="B462" s="7" t="s">
        <v>967</v>
      </c>
      <c r="C462" s="15" t="s">
        <v>968</v>
      </c>
      <c r="D462" s="5">
        <v>2400</v>
      </c>
      <c r="E462" s="5">
        <v>4119</v>
      </c>
      <c r="G462" s="6">
        <f t="shared" si="57"/>
        <v>1.7162500000000001</v>
      </c>
      <c r="H462" s="7" t="s">
        <v>19</v>
      </c>
      <c r="I462" s="10">
        <v>50</v>
      </c>
      <c r="J462" s="10">
        <f t="shared" si="58"/>
        <v>82.38</v>
      </c>
      <c r="K462" s="7" t="s">
        <v>20</v>
      </c>
      <c r="L462" s="7" t="s">
        <v>21</v>
      </c>
      <c r="M462" s="7">
        <v>1281330000</v>
      </c>
      <c r="N462" s="7">
        <v>1281589200</v>
      </c>
      <c r="O462" s="16">
        <f t="shared" si="59"/>
        <v>40399.208333333336</v>
      </c>
      <c r="P462" s="23" t="str">
        <f t="shared" si="60"/>
        <v>Aug</v>
      </c>
      <c r="Q462" s="18">
        <f t="shared" si="61"/>
        <v>40399.208333333336</v>
      </c>
      <c r="R462" s="16">
        <f t="shared" si="62"/>
        <v>40402.208333333336</v>
      </c>
      <c r="S462" s="23" t="str">
        <f t="shared" si="63"/>
        <v>Aug</v>
      </c>
      <c r="T462" s="18">
        <f t="shared" si="64"/>
        <v>40402.208333333336</v>
      </c>
      <c r="U462" s="7" t="b">
        <v>0</v>
      </c>
      <c r="V462" s="7" t="b">
        <v>0</v>
      </c>
      <c r="W462" s="7" t="s">
        <v>32</v>
      </c>
      <c r="X462" s="7" t="str" cm="1">
        <f t="array" ref="X462:Y462">_xlfn.TEXTSPLIT($W462,"/")</f>
        <v>theater</v>
      </c>
      <c r="Y462" s="7" t="str">
        <v>plays</v>
      </c>
    </row>
    <row r="463" spans="1:25" ht="23" x14ac:dyDescent="0.3">
      <c r="A463" s="7">
        <v>461</v>
      </c>
      <c r="B463" s="7" t="s">
        <v>969</v>
      </c>
      <c r="C463" s="15" t="s">
        <v>970</v>
      </c>
      <c r="D463" s="5">
        <v>98800</v>
      </c>
      <c r="E463" s="5">
        <v>139354</v>
      </c>
      <c r="G463" s="6">
        <f t="shared" si="57"/>
        <v>1.4104655870445344</v>
      </c>
      <c r="H463" s="7" t="s">
        <v>19</v>
      </c>
      <c r="I463" s="10">
        <v>2080</v>
      </c>
      <c r="J463" s="10">
        <f t="shared" si="58"/>
        <v>66.997115384615384</v>
      </c>
      <c r="K463" s="7" t="s">
        <v>20</v>
      </c>
      <c r="L463" s="7" t="s">
        <v>21</v>
      </c>
      <c r="M463" s="7">
        <v>1398661200</v>
      </c>
      <c r="N463" s="7">
        <v>1400389200</v>
      </c>
      <c r="O463" s="16">
        <f t="shared" si="59"/>
        <v>41757.208333333336</v>
      </c>
      <c r="P463" s="23" t="str">
        <f t="shared" si="60"/>
        <v>Apr</v>
      </c>
      <c r="Q463" s="18">
        <f t="shared" si="61"/>
        <v>41757.208333333336</v>
      </c>
      <c r="R463" s="16">
        <f t="shared" si="62"/>
        <v>41777.208333333336</v>
      </c>
      <c r="S463" s="23" t="str">
        <f t="shared" si="63"/>
        <v>May</v>
      </c>
      <c r="T463" s="18">
        <f t="shared" si="64"/>
        <v>41777.208333333336</v>
      </c>
      <c r="U463" s="7" t="b">
        <v>0</v>
      </c>
      <c r="V463" s="7" t="b">
        <v>0</v>
      </c>
      <c r="W463" s="7" t="s">
        <v>52</v>
      </c>
      <c r="X463" s="7" t="str" cm="1">
        <f t="array" ref="X463:Y463">_xlfn.TEXTSPLIT($W463,"/")</f>
        <v>film &amp; video</v>
      </c>
      <c r="Y463" s="7" t="str">
        <v>drama</v>
      </c>
    </row>
    <row r="464" spans="1:25" ht="23" x14ac:dyDescent="0.3">
      <c r="A464" s="7">
        <v>462</v>
      </c>
      <c r="B464" s="7" t="s">
        <v>971</v>
      </c>
      <c r="C464" s="15" t="s">
        <v>972</v>
      </c>
      <c r="D464" s="5">
        <v>188800</v>
      </c>
      <c r="E464" s="5">
        <v>57734</v>
      </c>
      <c r="G464" s="6">
        <f t="shared" si="57"/>
        <v>0.30579449152542371</v>
      </c>
      <c r="H464" s="7" t="s">
        <v>13</v>
      </c>
      <c r="I464" s="10">
        <v>535</v>
      </c>
      <c r="J464" s="10">
        <f t="shared" si="58"/>
        <v>107.91401869158878</v>
      </c>
      <c r="K464" s="7" t="s">
        <v>20</v>
      </c>
      <c r="L464" s="7" t="s">
        <v>21</v>
      </c>
      <c r="M464" s="7">
        <v>1359525600</v>
      </c>
      <c r="N464" s="7">
        <v>1362808800</v>
      </c>
      <c r="O464" s="16">
        <f t="shared" si="59"/>
        <v>41304.25</v>
      </c>
      <c r="P464" s="23" t="str">
        <f t="shared" si="60"/>
        <v>Jan</v>
      </c>
      <c r="Q464" s="18">
        <f t="shared" si="61"/>
        <v>41304.25</v>
      </c>
      <c r="R464" s="16">
        <f t="shared" si="62"/>
        <v>41342.25</v>
      </c>
      <c r="S464" s="23" t="str">
        <f t="shared" si="63"/>
        <v>Mar</v>
      </c>
      <c r="T464" s="18">
        <f t="shared" si="64"/>
        <v>41342.25</v>
      </c>
      <c r="U464" s="7" t="b">
        <v>0</v>
      </c>
      <c r="V464" s="7" t="b">
        <v>0</v>
      </c>
      <c r="W464" s="7" t="s">
        <v>291</v>
      </c>
      <c r="X464" s="7" t="str" cm="1">
        <f t="array" ref="X464:Y464">_xlfn.TEXTSPLIT($W464,"/")</f>
        <v>games</v>
      </c>
      <c r="Y464" s="7" t="str">
        <v>mobile games</v>
      </c>
    </row>
    <row r="465" spans="1:25" ht="36" x14ac:dyDescent="0.3">
      <c r="A465" s="7">
        <v>463</v>
      </c>
      <c r="B465" s="7" t="s">
        <v>973</v>
      </c>
      <c r="C465" s="15" t="s">
        <v>974</v>
      </c>
      <c r="D465" s="5">
        <v>134300</v>
      </c>
      <c r="E465" s="5">
        <v>145265</v>
      </c>
      <c r="G465" s="6">
        <f t="shared" si="57"/>
        <v>1.0816455696202532</v>
      </c>
      <c r="H465" s="7" t="s">
        <v>19</v>
      </c>
      <c r="I465" s="10">
        <v>2105</v>
      </c>
      <c r="J465" s="10">
        <f t="shared" si="58"/>
        <v>69.009501187648453</v>
      </c>
      <c r="K465" s="7" t="s">
        <v>20</v>
      </c>
      <c r="L465" s="7" t="s">
        <v>21</v>
      </c>
      <c r="M465" s="7">
        <v>1388469600</v>
      </c>
      <c r="N465" s="7">
        <v>1388815200</v>
      </c>
      <c r="O465" s="16">
        <f t="shared" si="59"/>
        <v>41639.25</v>
      </c>
      <c r="P465" s="23" t="str">
        <f t="shared" si="60"/>
        <v>Dec</v>
      </c>
      <c r="Q465" s="18">
        <f t="shared" si="61"/>
        <v>41639.25</v>
      </c>
      <c r="R465" s="16">
        <f t="shared" si="62"/>
        <v>41643.25</v>
      </c>
      <c r="S465" s="23" t="str">
        <f t="shared" si="63"/>
        <v>Jan</v>
      </c>
      <c r="T465" s="18">
        <f t="shared" si="64"/>
        <v>41643.25</v>
      </c>
      <c r="U465" s="7" t="b">
        <v>0</v>
      </c>
      <c r="V465" s="7" t="b">
        <v>0</v>
      </c>
      <c r="W465" s="7" t="s">
        <v>70</v>
      </c>
      <c r="X465" s="7" t="str" cm="1">
        <f t="array" ref="X465:Y465">_xlfn.TEXTSPLIT($W465,"/")</f>
        <v>film &amp; video</v>
      </c>
      <c r="Y465" s="7" t="str">
        <v>animation</v>
      </c>
    </row>
    <row r="466" spans="1:25" ht="23" x14ac:dyDescent="0.3">
      <c r="A466" s="7">
        <v>464</v>
      </c>
      <c r="B466" s="7" t="s">
        <v>975</v>
      </c>
      <c r="C466" s="15" t="s">
        <v>976</v>
      </c>
      <c r="D466" s="5">
        <v>71200</v>
      </c>
      <c r="E466" s="5">
        <v>95020</v>
      </c>
      <c r="G466" s="6">
        <f t="shared" si="57"/>
        <v>1.3345505617977529</v>
      </c>
      <c r="H466" s="7" t="s">
        <v>19</v>
      </c>
      <c r="I466" s="10">
        <v>2436</v>
      </c>
      <c r="J466" s="10">
        <f t="shared" si="58"/>
        <v>39.006568144499177</v>
      </c>
      <c r="K466" s="7" t="s">
        <v>20</v>
      </c>
      <c r="L466" s="7" t="s">
        <v>21</v>
      </c>
      <c r="M466" s="7">
        <v>1518328800</v>
      </c>
      <c r="N466" s="7">
        <v>1519538400</v>
      </c>
      <c r="O466" s="16">
        <f t="shared" si="59"/>
        <v>43142.25</v>
      </c>
      <c r="P466" s="23" t="str">
        <f t="shared" si="60"/>
        <v>Feb</v>
      </c>
      <c r="Q466" s="18">
        <f t="shared" si="61"/>
        <v>43142.25</v>
      </c>
      <c r="R466" s="16">
        <f t="shared" si="62"/>
        <v>43156.25</v>
      </c>
      <c r="S466" s="23" t="str">
        <f t="shared" si="63"/>
        <v>Feb</v>
      </c>
      <c r="T466" s="18">
        <f t="shared" si="64"/>
        <v>43156.25</v>
      </c>
      <c r="U466" s="7" t="b">
        <v>0</v>
      </c>
      <c r="V466" s="7" t="b">
        <v>0</v>
      </c>
      <c r="W466" s="7" t="s">
        <v>32</v>
      </c>
      <c r="X466" s="7" t="str" cm="1">
        <f t="array" ref="X466:Y466">_xlfn.TEXTSPLIT($W466,"/")</f>
        <v>theater</v>
      </c>
      <c r="Y466" s="7" t="str">
        <v>plays</v>
      </c>
    </row>
    <row r="467" spans="1:25" ht="23" x14ac:dyDescent="0.3">
      <c r="A467" s="7">
        <v>465</v>
      </c>
      <c r="B467" s="7" t="s">
        <v>977</v>
      </c>
      <c r="C467" s="15" t="s">
        <v>978</v>
      </c>
      <c r="D467" s="5">
        <v>4700</v>
      </c>
      <c r="E467" s="5">
        <v>8829</v>
      </c>
      <c r="G467" s="6">
        <f t="shared" si="57"/>
        <v>1.8785106382978722</v>
      </c>
      <c r="H467" s="7" t="s">
        <v>19</v>
      </c>
      <c r="I467" s="10">
        <v>80</v>
      </c>
      <c r="J467" s="10">
        <f t="shared" si="58"/>
        <v>110.3625</v>
      </c>
      <c r="K467" s="7" t="s">
        <v>20</v>
      </c>
      <c r="L467" s="7" t="s">
        <v>21</v>
      </c>
      <c r="M467" s="7">
        <v>1517032800</v>
      </c>
      <c r="N467" s="7">
        <v>1517810400</v>
      </c>
      <c r="O467" s="16">
        <f t="shared" si="59"/>
        <v>43127.25</v>
      </c>
      <c r="P467" s="23" t="str">
        <f t="shared" si="60"/>
        <v>Jan</v>
      </c>
      <c r="Q467" s="18">
        <f t="shared" si="61"/>
        <v>43127.25</v>
      </c>
      <c r="R467" s="16">
        <f t="shared" si="62"/>
        <v>43136.25</v>
      </c>
      <c r="S467" s="23" t="str">
        <f t="shared" si="63"/>
        <v>Feb</v>
      </c>
      <c r="T467" s="18">
        <f t="shared" si="64"/>
        <v>43136.25</v>
      </c>
      <c r="U467" s="7" t="b">
        <v>0</v>
      </c>
      <c r="V467" s="7" t="b">
        <v>0</v>
      </c>
      <c r="W467" s="7" t="s">
        <v>205</v>
      </c>
      <c r="X467" s="7" t="str" cm="1">
        <f t="array" ref="X467:Y467">_xlfn.TEXTSPLIT($W467,"/")</f>
        <v>publishing</v>
      </c>
      <c r="Y467" s="7" t="str">
        <v>translations</v>
      </c>
    </row>
    <row r="468" spans="1:25" ht="23" x14ac:dyDescent="0.3">
      <c r="A468" s="7">
        <v>466</v>
      </c>
      <c r="B468" s="7" t="s">
        <v>979</v>
      </c>
      <c r="C468" s="15" t="s">
        <v>980</v>
      </c>
      <c r="D468" s="5">
        <v>1200</v>
      </c>
      <c r="E468" s="5">
        <v>3984</v>
      </c>
      <c r="G468" s="6">
        <f t="shared" si="57"/>
        <v>3.32</v>
      </c>
      <c r="H468" s="7" t="s">
        <v>19</v>
      </c>
      <c r="I468" s="10">
        <v>42</v>
      </c>
      <c r="J468" s="10">
        <f t="shared" si="58"/>
        <v>94.857142857142861</v>
      </c>
      <c r="K468" s="7" t="s">
        <v>20</v>
      </c>
      <c r="L468" s="7" t="s">
        <v>21</v>
      </c>
      <c r="M468" s="7">
        <v>1368594000</v>
      </c>
      <c r="N468" s="7">
        <v>1370581200</v>
      </c>
      <c r="O468" s="16">
        <f t="shared" si="59"/>
        <v>41409.208333333336</v>
      </c>
      <c r="P468" s="23" t="str">
        <f t="shared" si="60"/>
        <v>May</v>
      </c>
      <c r="Q468" s="18">
        <f t="shared" si="61"/>
        <v>41409.208333333336</v>
      </c>
      <c r="R468" s="16">
        <f t="shared" si="62"/>
        <v>41432.208333333336</v>
      </c>
      <c r="S468" s="23" t="str">
        <f t="shared" si="63"/>
        <v>Jun</v>
      </c>
      <c r="T468" s="18">
        <f t="shared" si="64"/>
        <v>41432.208333333336</v>
      </c>
      <c r="U468" s="7" t="b">
        <v>0</v>
      </c>
      <c r="V468" s="7" t="b">
        <v>1</v>
      </c>
      <c r="W468" s="7" t="s">
        <v>64</v>
      </c>
      <c r="X468" s="7" t="str" cm="1">
        <f t="array" ref="X468:Y468">_xlfn.TEXTSPLIT($W468,"/")</f>
        <v>technology</v>
      </c>
      <c r="Y468" s="7" t="str">
        <v>wearables</v>
      </c>
    </row>
    <row r="469" spans="1:25" ht="36" x14ac:dyDescent="0.3">
      <c r="A469" s="7">
        <v>467</v>
      </c>
      <c r="B469" s="7" t="s">
        <v>981</v>
      </c>
      <c r="C469" s="15" t="s">
        <v>982</v>
      </c>
      <c r="D469" s="5">
        <v>1400</v>
      </c>
      <c r="E469" s="5">
        <v>8053</v>
      </c>
      <c r="G469" s="6">
        <f t="shared" si="57"/>
        <v>5.7521428571428572</v>
      </c>
      <c r="H469" s="7" t="s">
        <v>19</v>
      </c>
      <c r="I469" s="10">
        <v>139</v>
      </c>
      <c r="J469" s="10">
        <f t="shared" si="58"/>
        <v>57.935251798561154</v>
      </c>
      <c r="K469" s="7" t="s">
        <v>14</v>
      </c>
      <c r="L469" s="7" t="s">
        <v>15</v>
      </c>
      <c r="M469" s="7">
        <v>1448258400</v>
      </c>
      <c r="N469" s="7">
        <v>1448863200</v>
      </c>
      <c r="O469" s="16">
        <f t="shared" si="59"/>
        <v>42331.25</v>
      </c>
      <c r="P469" s="23" t="str">
        <f t="shared" si="60"/>
        <v>Nov</v>
      </c>
      <c r="Q469" s="18">
        <f t="shared" si="61"/>
        <v>42331.25</v>
      </c>
      <c r="R469" s="16">
        <f t="shared" si="62"/>
        <v>42338.25</v>
      </c>
      <c r="S469" s="23" t="str">
        <f t="shared" si="63"/>
        <v>Nov</v>
      </c>
      <c r="T469" s="18">
        <f t="shared" si="64"/>
        <v>42338.25</v>
      </c>
      <c r="U469" s="7" t="b">
        <v>0</v>
      </c>
      <c r="V469" s="7" t="b">
        <v>1</v>
      </c>
      <c r="W469" s="7" t="s">
        <v>27</v>
      </c>
      <c r="X469" s="7" t="str" cm="1">
        <f t="array" ref="X469:Y469">_xlfn.TEXTSPLIT($W469,"/")</f>
        <v>technology</v>
      </c>
      <c r="Y469" s="7" t="str">
        <v>web</v>
      </c>
    </row>
    <row r="470" spans="1:25" ht="23" x14ac:dyDescent="0.3">
      <c r="A470" s="7">
        <v>468</v>
      </c>
      <c r="B470" s="7" t="s">
        <v>983</v>
      </c>
      <c r="C470" s="15" t="s">
        <v>984</v>
      </c>
      <c r="D470" s="5">
        <v>4000</v>
      </c>
      <c r="E470" s="5">
        <v>1620</v>
      </c>
      <c r="G470" s="6">
        <f t="shared" si="57"/>
        <v>0.40500000000000003</v>
      </c>
      <c r="H470" s="7" t="s">
        <v>13</v>
      </c>
      <c r="I470" s="10">
        <v>16</v>
      </c>
      <c r="J470" s="10">
        <f t="shared" si="58"/>
        <v>101.25</v>
      </c>
      <c r="K470" s="7" t="s">
        <v>20</v>
      </c>
      <c r="L470" s="7" t="s">
        <v>21</v>
      </c>
      <c r="M470" s="7">
        <v>1555218000</v>
      </c>
      <c r="N470" s="7">
        <v>1556600400</v>
      </c>
      <c r="O470" s="16">
        <f t="shared" si="59"/>
        <v>43569.208333333328</v>
      </c>
      <c r="P470" s="23" t="str">
        <f t="shared" si="60"/>
        <v>Apr</v>
      </c>
      <c r="Q470" s="18">
        <f t="shared" si="61"/>
        <v>43569.208333333328</v>
      </c>
      <c r="R470" s="16">
        <f t="shared" si="62"/>
        <v>43585.208333333328</v>
      </c>
      <c r="S470" s="23" t="str">
        <f t="shared" si="63"/>
        <v>Apr</v>
      </c>
      <c r="T470" s="18">
        <f t="shared" si="64"/>
        <v>43585.208333333328</v>
      </c>
      <c r="U470" s="7" t="b">
        <v>0</v>
      </c>
      <c r="V470" s="7" t="b">
        <v>0</v>
      </c>
      <c r="W470" s="7" t="s">
        <v>32</v>
      </c>
      <c r="X470" s="7" t="str" cm="1">
        <f t="array" ref="X470:Y470">_xlfn.TEXTSPLIT($W470,"/")</f>
        <v>theater</v>
      </c>
      <c r="Y470" s="7" t="str">
        <v>plays</v>
      </c>
    </row>
    <row r="471" spans="1:25" ht="23" x14ac:dyDescent="0.3">
      <c r="A471" s="7">
        <v>469</v>
      </c>
      <c r="B471" s="7" t="s">
        <v>985</v>
      </c>
      <c r="C471" s="15" t="s">
        <v>986</v>
      </c>
      <c r="D471" s="5">
        <v>5600</v>
      </c>
      <c r="E471" s="5">
        <v>10328</v>
      </c>
      <c r="G471" s="6">
        <f t="shared" si="57"/>
        <v>1.8442857142857143</v>
      </c>
      <c r="H471" s="7" t="s">
        <v>19</v>
      </c>
      <c r="I471" s="10">
        <v>159</v>
      </c>
      <c r="J471" s="10">
        <f t="shared" si="58"/>
        <v>64.95597484276729</v>
      </c>
      <c r="K471" s="7" t="s">
        <v>20</v>
      </c>
      <c r="L471" s="7" t="s">
        <v>21</v>
      </c>
      <c r="M471" s="7">
        <v>1431925200</v>
      </c>
      <c r="N471" s="7">
        <v>1432098000</v>
      </c>
      <c r="O471" s="16">
        <f t="shared" si="59"/>
        <v>42142.208333333328</v>
      </c>
      <c r="P471" s="23" t="str">
        <f t="shared" si="60"/>
        <v>May</v>
      </c>
      <c r="Q471" s="18">
        <f t="shared" si="61"/>
        <v>42142.208333333328</v>
      </c>
      <c r="R471" s="16">
        <f t="shared" si="62"/>
        <v>42144.208333333328</v>
      </c>
      <c r="S471" s="23" t="str">
        <f t="shared" si="63"/>
        <v>May</v>
      </c>
      <c r="T471" s="18">
        <f t="shared" si="64"/>
        <v>42144.208333333328</v>
      </c>
      <c r="U471" s="7" t="b">
        <v>0</v>
      </c>
      <c r="V471" s="7" t="b">
        <v>0</v>
      </c>
      <c r="W471" s="7" t="s">
        <v>52</v>
      </c>
      <c r="X471" s="7" t="str" cm="1">
        <f t="array" ref="X471:Y471">_xlfn.TEXTSPLIT($W471,"/")</f>
        <v>film &amp; video</v>
      </c>
      <c r="Y471" s="7" t="str">
        <v>drama</v>
      </c>
    </row>
    <row r="472" spans="1:25" ht="23" x14ac:dyDescent="0.3">
      <c r="A472" s="7">
        <v>470</v>
      </c>
      <c r="B472" s="7" t="s">
        <v>987</v>
      </c>
      <c r="C472" s="15" t="s">
        <v>988</v>
      </c>
      <c r="D472" s="5">
        <v>3600</v>
      </c>
      <c r="E472" s="5">
        <v>10289</v>
      </c>
      <c r="G472" s="6">
        <f t="shared" si="57"/>
        <v>2.8580555555555556</v>
      </c>
      <c r="H472" s="7" t="s">
        <v>19</v>
      </c>
      <c r="I472" s="10">
        <v>381</v>
      </c>
      <c r="J472" s="10">
        <f t="shared" si="58"/>
        <v>27.00524934383202</v>
      </c>
      <c r="K472" s="7" t="s">
        <v>20</v>
      </c>
      <c r="L472" s="7" t="s">
        <v>21</v>
      </c>
      <c r="M472" s="7">
        <v>1481522400</v>
      </c>
      <c r="N472" s="7">
        <v>1482127200</v>
      </c>
      <c r="O472" s="16">
        <f t="shared" si="59"/>
        <v>42716.25</v>
      </c>
      <c r="P472" s="23" t="str">
        <f t="shared" si="60"/>
        <v>Dec</v>
      </c>
      <c r="Q472" s="18">
        <f t="shared" si="61"/>
        <v>42716.25</v>
      </c>
      <c r="R472" s="16">
        <f t="shared" si="62"/>
        <v>42723.25</v>
      </c>
      <c r="S472" s="23" t="str">
        <f t="shared" si="63"/>
        <v>Dec</v>
      </c>
      <c r="T472" s="18">
        <f t="shared" si="64"/>
        <v>42723.25</v>
      </c>
      <c r="U472" s="7" t="b">
        <v>0</v>
      </c>
      <c r="V472" s="7" t="b">
        <v>0</v>
      </c>
      <c r="W472" s="7" t="s">
        <v>64</v>
      </c>
      <c r="X472" s="7" t="str" cm="1">
        <f t="array" ref="X472:Y472">_xlfn.TEXTSPLIT($W472,"/")</f>
        <v>technology</v>
      </c>
      <c r="Y472" s="7" t="str">
        <v>wearables</v>
      </c>
    </row>
    <row r="473" spans="1:25" ht="23" x14ac:dyDescent="0.3">
      <c r="A473" s="7">
        <v>471</v>
      </c>
      <c r="B473" s="7" t="s">
        <v>445</v>
      </c>
      <c r="C473" s="15" t="s">
        <v>989</v>
      </c>
      <c r="D473" s="5">
        <v>3100</v>
      </c>
      <c r="E473" s="5">
        <v>9889</v>
      </c>
      <c r="G473" s="6">
        <f t="shared" si="57"/>
        <v>3.19</v>
      </c>
      <c r="H473" s="7" t="s">
        <v>19</v>
      </c>
      <c r="I473" s="10">
        <v>194</v>
      </c>
      <c r="J473" s="10">
        <f t="shared" si="58"/>
        <v>50.97422680412371</v>
      </c>
      <c r="K473" s="7" t="s">
        <v>39</v>
      </c>
      <c r="L473" s="7" t="s">
        <v>40</v>
      </c>
      <c r="M473" s="7">
        <v>1335934800</v>
      </c>
      <c r="N473" s="7">
        <v>1335934800</v>
      </c>
      <c r="O473" s="16">
        <f t="shared" si="59"/>
        <v>41031.208333333336</v>
      </c>
      <c r="P473" s="23" t="str">
        <f t="shared" si="60"/>
        <v>May</v>
      </c>
      <c r="Q473" s="18">
        <f t="shared" si="61"/>
        <v>41031.208333333336</v>
      </c>
      <c r="R473" s="16">
        <f t="shared" si="62"/>
        <v>41031.208333333336</v>
      </c>
      <c r="S473" s="23" t="str">
        <f t="shared" si="63"/>
        <v>May</v>
      </c>
      <c r="T473" s="18">
        <f t="shared" si="64"/>
        <v>41031.208333333336</v>
      </c>
      <c r="U473" s="7" t="b">
        <v>0</v>
      </c>
      <c r="V473" s="7" t="b">
        <v>1</v>
      </c>
      <c r="W473" s="7" t="s">
        <v>16</v>
      </c>
      <c r="X473" s="7" t="str" cm="1">
        <f t="array" ref="X473:Y473">_xlfn.TEXTSPLIT($W473,"/")</f>
        <v>food</v>
      </c>
      <c r="Y473" s="7" t="str">
        <v>food trucks</v>
      </c>
    </row>
    <row r="474" spans="1:25" ht="36" x14ac:dyDescent="0.3">
      <c r="A474" s="7">
        <v>472</v>
      </c>
      <c r="B474" s="7" t="s">
        <v>990</v>
      </c>
      <c r="C474" s="15" t="s">
        <v>991</v>
      </c>
      <c r="D474" s="5">
        <v>153800</v>
      </c>
      <c r="E474" s="5">
        <v>60342</v>
      </c>
      <c r="G474" s="6">
        <f t="shared" si="57"/>
        <v>0.39234070221066319</v>
      </c>
      <c r="H474" s="7" t="s">
        <v>13</v>
      </c>
      <c r="I474" s="10">
        <v>575</v>
      </c>
      <c r="J474" s="10">
        <f t="shared" si="58"/>
        <v>104.94260869565217</v>
      </c>
      <c r="K474" s="7" t="s">
        <v>20</v>
      </c>
      <c r="L474" s="7" t="s">
        <v>21</v>
      </c>
      <c r="M474" s="7">
        <v>1552280400</v>
      </c>
      <c r="N474" s="7">
        <v>1556946000</v>
      </c>
      <c r="O474" s="16">
        <f t="shared" si="59"/>
        <v>43535.208333333328</v>
      </c>
      <c r="P474" s="23" t="str">
        <f t="shared" si="60"/>
        <v>Mar</v>
      </c>
      <c r="Q474" s="18">
        <f t="shared" si="61"/>
        <v>43535.208333333328</v>
      </c>
      <c r="R474" s="16">
        <f t="shared" si="62"/>
        <v>43589.208333333328</v>
      </c>
      <c r="S474" s="23" t="str">
        <f t="shared" si="63"/>
        <v>May</v>
      </c>
      <c r="T474" s="18">
        <f t="shared" si="64"/>
        <v>43589.208333333328</v>
      </c>
      <c r="U474" s="7" t="b">
        <v>0</v>
      </c>
      <c r="V474" s="7" t="b">
        <v>0</v>
      </c>
      <c r="W474" s="7" t="s">
        <v>22</v>
      </c>
      <c r="X474" s="7" t="str" cm="1">
        <f t="array" ref="X474:Y474">_xlfn.TEXTSPLIT($W474,"/")</f>
        <v>music</v>
      </c>
      <c r="Y474" s="7" t="str">
        <v>rock</v>
      </c>
    </row>
    <row r="475" spans="1:25" ht="23" x14ac:dyDescent="0.3">
      <c r="A475" s="7">
        <v>473</v>
      </c>
      <c r="B475" s="7" t="s">
        <v>992</v>
      </c>
      <c r="C475" s="15" t="s">
        <v>993</v>
      </c>
      <c r="D475" s="5">
        <v>5000</v>
      </c>
      <c r="E475" s="5">
        <v>8907</v>
      </c>
      <c r="G475" s="6">
        <f t="shared" si="57"/>
        <v>1.7814000000000001</v>
      </c>
      <c r="H475" s="7" t="s">
        <v>19</v>
      </c>
      <c r="I475" s="10">
        <v>106</v>
      </c>
      <c r="J475" s="10">
        <f t="shared" si="58"/>
        <v>84.028301886792448</v>
      </c>
      <c r="K475" s="7" t="s">
        <v>20</v>
      </c>
      <c r="L475" s="7" t="s">
        <v>21</v>
      </c>
      <c r="M475" s="7">
        <v>1529989200</v>
      </c>
      <c r="N475" s="7">
        <v>1530075600</v>
      </c>
      <c r="O475" s="16">
        <f t="shared" si="59"/>
        <v>43277.208333333328</v>
      </c>
      <c r="P475" s="23" t="str">
        <f t="shared" si="60"/>
        <v>Jun</v>
      </c>
      <c r="Q475" s="18">
        <f t="shared" si="61"/>
        <v>43277.208333333328</v>
      </c>
      <c r="R475" s="16">
        <f t="shared" si="62"/>
        <v>43278.208333333328</v>
      </c>
      <c r="S475" s="23" t="str">
        <f t="shared" si="63"/>
        <v>Jun</v>
      </c>
      <c r="T475" s="18">
        <f t="shared" si="64"/>
        <v>43278.208333333328</v>
      </c>
      <c r="U475" s="7" t="b">
        <v>0</v>
      </c>
      <c r="V475" s="7" t="b">
        <v>0</v>
      </c>
      <c r="W475" s="7" t="s">
        <v>49</v>
      </c>
      <c r="X475" s="7" t="str" cm="1">
        <f t="array" ref="X475:Y475">_xlfn.TEXTSPLIT($W475,"/")</f>
        <v>music</v>
      </c>
      <c r="Y475" s="7" t="str">
        <v>electric music</v>
      </c>
    </row>
    <row r="476" spans="1:25" ht="23" x14ac:dyDescent="0.3">
      <c r="A476" s="7">
        <v>474</v>
      </c>
      <c r="B476" s="7" t="s">
        <v>994</v>
      </c>
      <c r="C476" s="15" t="s">
        <v>995</v>
      </c>
      <c r="D476" s="5">
        <v>4000</v>
      </c>
      <c r="E476" s="5">
        <v>14606</v>
      </c>
      <c r="G476" s="6">
        <f t="shared" si="57"/>
        <v>3.6515</v>
      </c>
      <c r="H476" s="7" t="s">
        <v>19</v>
      </c>
      <c r="I476" s="10">
        <v>142</v>
      </c>
      <c r="J476" s="10">
        <f t="shared" si="58"/>
        <v>102.85915492957747</v>
      </c>
      <c r="K476" s="7" t="s">
        <v>20</v>
      </c>
      <c r="L476" s="7" t="s">
        <v>21</v>
      </c>
      <c r="M476" s="7">
        <v>1418709600</v>
      </c>
      <c r="N476" s="7">
        <v>1418796000</v>
      </c>
      <c r="O476" s="16">
        <f t="shared" si="59"/>
        <v>41989.25</v>
      </c>
      <c r="P476" s="23" t="str">
        <f t="shared" si="60"/>
        <v>Dec</v>
      </c>
      <c r="Q476" s="18">
        <f t="shared" si="61"/>
        <v>41989.25</v>
      </c>
      <c r="R476" s="16">
        <f t="shared" si="62"/>
        <v>41990.25</v>
      </c>
      <c r="S476" s="23" t="str">
        <f t="shared" si="63"/>
        <v>Dec</v>
      </c>
      <c r="T476" s="18">
        <f t="shared" si="64"/>
        <v>41990.25</v>
      </c>
      <c r="U476" s="7" t="b">
        <v>0</v>
      </c>
      <c r="V476" s="7" t="b">
        <v>0</v>
      </c>
      <c r="W476" s="7" t="s">
        <v>268</v>
      </c>
      <c r="X476" s="7" t="str" cm="1">
        <f t="array" ref="X476:Y476">_xlfn.TEXTSPLIT($W476,"/")</f>
        <v>film &amp; video</v>
      </c>
      <c r="Y476" s="7" t="str">
        <v>television</v>
      </c>
    </row>
    <row r="477" spans="1:25" ht="36" x14ac:dyDescent="0.3">
      <c r="A477" s="7">
        <v>475</v>
      </c>
      <c r="B477" s="7" t="s">
        <v>996</v>
      </c>
      <c r="C477" s="15" t="s">
        <v>997</v>
      </c>
      <c r="D477" s="5">
        <v>7400</v>
      </c>
      <c r="E477" s="5">
        <v>8432</v>
      </c>
      <c r="G477" s="6">
        <f t="shared" si="57"/>
        <v>1.1394594594594594</v>
      </c>
      <c r="H477" s="7" t="s">
        <v>19</v>
      </c>
      <c r="I477" s="10">
        <v>211</v>
      </c>
      <c r="J477" s="10">
        <f t="shared" si="58"/>
        <v>39.962085308056871</v>
      </c>
      <c r="K477" s="7" t="s">
        <v>20</v>
      </c>
      <c r="L477" s="7" t="s">
        <v>21</v>
      </c>
      <c r="M477" s="7">
        <v>1372136400</v>
      </c>
      <c r="N477" s="7">
        <v>1372482000</v>
      </c>
      <c r="O477" s="16">
        <f t="shared" si="59"/>
        <v>41450.208333333336</v>
      </c>
      <c r="P477" s="23" t="str">
        <f t="shared" si="60"/>
        <v>Jun</v>
      </c>
      <c r="Q477" s="18">
        <f t="shared" si="61"/>
        <v>41450.208333333336</v>
      </c>
      <c r="R477" s="16">
        <f t="shared" si="62"/>
        <v>41454.208333333336</v>
      </c>
      <c r="S477" s="23" t="str">
        <f t="shared" si="63"/>
        <v>Jun</v>
      </c>
      <c r="T477" s="18">
        <f t="shared" si="64"/>
        <v>41454.208333333336</v>
      </c>
      <c r="U477" s="7" t="b">
        <v>0</v>
      </c>
      <c r="V477" s="7" t="b">
        <v>1</v>
      </c>
      <c r="W477" s="7" t="s">
        <v>205</v>
      </c>
      <c r="X477" s="7" t="str" cm="1">
        <f t="array" ref="X477:Y477">_xlfn.TEXTSPLIT($W477,"/")</f>
        <v>publishing</v>
      </c>
      <c r="Y477" s="7" t="str">
        <v>translations</v>
      </c>
    </row>
    <row r="478" spans="1:25" ht="36" x14ac:dyDescent="0.3">
      <c r="A478" s="7">
        <v>476</v>
      </c>
      <c r="B478" s="7" t="s">
        <v>998</v>
      </c>
      <c r="C478" s="15" t="s">
        <v>999</v>
      </c>
      <c r="D478" s="5">
        <v>191500</v>
      </c>
      <c r="E478" s="5">
        <v>57122</v>
      </c>
      <c r="G478" s="6">
        <f t="shared" si="57"/>
        <v>0.29828720626631855</v>
      </c>
      <c r="H478" s="7" t="s">
        <v>13</v>
      </c>
      <c r="I478" s="10">
        <v>1120</v>
      </c>
      <c r="J478" s="10">
        <f t="shared" si="58"/>
        <v>51.001785714285717</v>
      </c>
      <c r="K478" s="7" t="s">
        <v>20</v>
      </c>
      <c r="L478" s="7" t="s">
        <v>21</v>
      </c>
      <c r="M478" s="7">
        <v>1533877200</v>
      </c>
      <c r="N478" s="7">
        <v>1534395600</v>
      </c>
      <c r="O478" s="16">
        <f t="shared" si="59"/>
        <v>43322.208333333328</v>
      </c>
      <c r="P478" s="23" t="str">
        <f t="shared" si="60"/>
        <v>Aug</v>
      </c>
      <c r="Q478" s="18">
        <f t="shared" si="61"/>
        <v>43322.208333333328</v>
      </c>
      <c r="R478" s="16">
        <f t="shared" si="62"/>
        <v>43328.208333333328</v>
      </c>
      <c r="S478" s="23" t="str">
        <f t="shared" si="63"/>
        <v>Aug</v>
      </c>
      <c r="T478" s="18">
        <f t="shared" si="64"/>
        <v>43328.208333333328</v>
      </c>
      <c r="U478" s="7" t="b">
        <v>0</v>
      </c>
      <c r="V478" s="7" t="b">
        <v>0</v>
      </c>
      <c r="W478" s="7" t="s">
        <v>118</v>
      </c>
      <c r="X478" s="7" t="str" cm="1">
        <f t="array" ref="X478:Y478">_xlfn.TEXTSPLIT($W478,"/")</f>
        <v>publishing</v>
      </c>
      <c r="Y478" s="7" t="str">
        <v>fiction</v>
      </c>
    </row>
    <row r="479" spans="1:25" ht="23" x14ac:dyDescent="0.3">
      <c r="A479" s="7">
        <v>477</v>
      </c>
      <c r="B479" s="7" t="s">
        <v>1000</v>
      </c>
      <c r="C479" s="15" t="s">
        <v>1001</v>
      </c>
      <c r="D479" s="5">
        <v>8500</v>
      </c>
      <c r="E479" s="5">
        <v>4613</v>
      </c>
      <c r="G479" s="6">
        <f t="shared" si="57"/>
        <v>0.54270588235294115</v>
      </c>
      <c r="H479" s="7" t="s">
        <v>13</v>
      </c>
      <c r="I479" s="10">
        <v>113</v>
      </c>
      <c r="J479" s="10">
        <f t="shared" si="58"/>
        <v>40.823008849557525</v>
      </c>
      <c r="K479" s="7" t="s">
        <v>20</v>
      </c>
      <c r="L479" s="7" t="s">
        <v>21</v>
      </c>
      <c r="M479" s="7">
        <v>1309064400</v>
      </c>
      <c r="N479" s="7">
        <v>1311397200</v>
      </c>
      <c r="O479" s="16">
        <f t="shared" si="59"/>
        <v>40720.208333333336</v>
      </c>
      <c r="P479" s="23" t="str">
        <f t="shared" si="60"/>
        <v>Jun</v>
      </c>
      <c r="Q479" s="18">
        <f t="shared" si="61"/>
        <v>40720.208333333336</v>
      </c>
      <c r="R479" s="16">
        <f t="shared" si="62"/>
        <v>40747.208333333336</v>
      </c>
      <c r="S479" s="23" t="str">
        <f t="shared" si="63"/>
        <v>Jul</v>
      </c>
      <c r="T479" s="18">
        <f t="shared" si="64"/>
        <v>40747.208333333336</v>
      </c>
      <c r="U479" s="7" t="b">
        <v>0</v>
      </c>
      <c r="V479" s="7" t="b">
        <v>0</v>
      </c>
      <c r="W479" s="7" t="s">
        <v>473</v>
      </c>
      <c r="X479" s="7" t="str" cm="1">
        <f t="array" ref="X479:Y479">_xlfn.TEXTSPLIT($W479,"/")</f>
        <v>film &amp; video</v>
      </c>
      <c r="Y479" s="7" t="str">
        <v>science fiction</v>
      </c>
    </row>
    <row r="480" spans="1:25" ht="23" x14ac:dyDescent="0.3">
      <c r="A480" s="7">
        <v>478</v>
      </c>
      <c r="B480" s="7" t="s">
        <v>1002</v>
      </c>
      <c r="C480" s="15" t="s">
        <v>1003</v>
      </c>
      <c r="D480" s="5">
        <v>68800</v>
      </c>
      <c r="E480" s="5">
        <v>162603</v>
      </c>
      <c r="G480" s="6">
        <f t="shared" si="57"/>
        <v>2.3634156976744185</v>
      </c>
      <c r="H480" s="7" t="s">
        <v>19</v>
      </c>
      <c r="I480" s="10">
        <v>2756</v>
      </c>
      <c r="J480" s="10">
        <f t="shared" si="58"/>
        <v>58.999637155297535</v>
      </c>
      <c r="K480" s="7" t="s">
        <v>20</v>
      </c>
      <c r="L480" s="7" t="s">
        <v>21</v>
      </c>
      <c r="M480" s="7">
        <v>1425877200</v>
      </c>
      <c r="N480" s="7">
        <v>1426914000</v>
      </c>
      <c r="O480" s="16">
        <f t="shared" si="59"/>
        <v>42072.208333333328</v>
      </c>
      <c r="P480" s="23" t="str">
        <f t="shared" si="60"/>
        <v>Mar</v>
      </c>
      <c r="Q480" s="18">
        <f t="shared" si="61"/>
        <v>42072.208333333328</v>
      </c>
      <c r="R480" s="16">
        <f t="shared" si="62"/>
        <v>42084.208333333328</v>
      </c>
      <c r="S480" s="23" t="str">
        <f t="shared" si="63"/>
        <v>Mar</v>
      </c>
      <c r="T480" s="18">
        <f t="shared" si="64"/>
        <v>42084.208333333328</v>
      </c>
      <c r="U480" s="7" t="b">
        <v>0</v>
      </c>
      <c r="V480" s="7" t="b">
        <v>0</v>
      </c>
      <c r="W480" s="7" t="s">
        <v>64</v>
      </c>
      <c r="X480" s="7" t="str" cm="1">
        <f t="array" ref="X480:Y480">_xlfn.TEXTSPLIT($W480,"/")</f>
        <v>technology</v>
      </c>
      <c r="Y480" s="7" t="str">
        <v>wearables</v>
      </c>
    </row>
    <row r="481" spans="1:25" ht="23" x14ac:dyDescent="0.3">
      <c r="A481" s="7">
        <v>479</v>
      </c>
      <c r="B481" s="7" t="s">
        <v>1004</v>
      </c>
      <c r="C481" s="15" t="s">
        <v>1005</v>
      </c>
      <c r="D481" s="5">
        <v>2400</v>
      </c>
      <c r="E481" s="5">
        <v>12310</v>
      </c>
      <c r="G481" s="6">
        <f t="shared" si="57"/>
        <v>5.1291666666666664</v>
      </c>
      <c r="H481" s="7" t="s">
        <v>19</v>
      </c>
      <c r="I481" s="10">
        <v>173</v>
      </c>
      <c r="J481" s="10">
        <f t="shared" si="58"/>
        <v>71.156069364161851</v>
      </c>
      <c r="K481" s="7" t="s">
        <v>39</v>
      </c>
      <c r="L481" s="7" t="s">
        <v>40</v>
      </c>
      <c r="M481" s="7">
        <v>1501304400</v>
      </c>
      <c r="N481" s="7">
        <v>1501477200</v>
      </c>
      <c r="O481" s="16">
        <f t="shared" si="59"/>
        <v>42945.208333333328</v>
      </c>
      <c r="P481" s="23" t="str">
        <f t="shared" si="60"/>
        <v>Jul</v>
      </c>
      <c r="Q481" s="18">
        <f t="shared" si="61"/>
        <v>42945.208333333328</v>
      </c>
      <c r="R481" s="16">
        <f t="shared" si="62"/>
        <v>42947.208333333328</v>
      </c>
      <c r="S481" s="23" t="str">
        <f t="shared" si="63"/>
        <v>Jul</v>
      </c>
      <c r="T481" s="18">
        <f t="shared" si="64"/>
        <v>42947.208333333328</v>
      </c>
      <c r="U481" s="7" t="b">
        <v>0</v>
      </c>
      <c r="V481" s="7" t="b">
        <v>0</v>
      </c>
      <c r="W481" s="7" t="s">
        <v>16</v>
      </c>
      <c r="X481" s="7" t="str" cm="1">
        <f t="array" ref="X481:Y481">_xlfn.TEXTSPLIT($W481,"/")</f>
        <v>food</v>
      </c>
      <c r="Y481" s="7" t="str">
        <v>food trucks</v>
      </c>
    </row>
    <row r="482" spans="1:25" ht="23" x14ac:dyDescent="0.3">
      <c r="A482" s="7">
        <v>480</v>
      </c>
      <c r="B482" s="7" t="s">
        <v>1006</v>
      </c>
      <c r="C482" s="15" t="s">
        <v>1007</v>
      </c>
      <c r="D482" s="5">
        <v>8600</v>
      </c>
      <c r="E482" s="5">
        <v>8656</v>
      </c>
      <c r="G482" s="6">
        <f t="shared" si="57"/>
        <v>1.0065116279069768</v>
      </c>
      <c r="H482" s="7" t="s">
        <v>19</v>
      </c>
      <c r="I482" s="10">
        <v>87</v>
      </c>
      <c r="J482" s="10">
        <f t="shared" si="58"/>
        <v>99.494252873563212</v>
      </c>
      <c r="K482" s="7" t="s">
        <v>20</v>
      </c>
      <c r="L482" s="7" t="s">
        <v>21</v>
      </c>
      <c r="M482" s="7">
        <v>1268287200</v>
      </c>
      <c r="N482" s="7">
        <v>1269061200</v>
      </c>
      <c r="O482" s="16">
        <f t="shared" si="59"/>
        <v>40248.25</v>
      </c>
      <c r="P482" s="23" t="str">
        <f t="shared" si="60"/>
        <v>Mar</v>
      </c>
      <c r="Q482" s="18">
        <f t="shared" si="61"/>
        <v>40248.25</v>
      </c>
      <c r="R482" s="16">
        <f t="shared" si="62"/>
        <v>40257.208333333336</v>
      </c>
      <c r="S482" s="23" t="str">
        <f t="shared" si="63"/>
        <v>Mar</v>
      </c>
      <c r="T482" s="18">
        <f t="shared" si="64"/>
        <v>40257.208333333336</v>
      </c>
      <c r="U482" s="7" t="b">
        <v>0</v>
      </c>
      <c r="V482" s="7" t="b">
        <v>1</v>
      </c>
      <c r="W482" s="7" t="s">
        <v>121</v>
      </c>
      <c r="X482" s="7" t="str" cm="1">
        <f t="array" ref="X482:Y482">_xlfn.TEXTSPLIT($W482,"/")</f>
        <v>photography</v>
      </c>
      <c r="Y482" s="7" t="str">
        <v>photography books</v>
      </c>
    </row>
    <row r="483" spans="1:25" ht="36" x14ac:dyDescent="0.3">
      <c r="A483" s="7">
        <v>481</v>
      </c>
      <c r="B483" s="7" t="s">
        <v>1008</v>
      </c>
      <c r="C483" s="15" t="s">
        <v>1009</v>
      </c>
      <c r="D483" s="5">
        <v>196600</v>
      </c>
      <c r="E483" s="5">
        <v>159931</v>
      </c>
      <c r="G483" s="6">
        <f t="shared" si="57"/>
        <v>0.81348423194303154</v>
      </c>
      <c r="H483" s="7" t="s">
        <v>13</v>
      </c>
      <c r="I483" s="10">
        <v>1538</v>
      </c>
      <c r="J483" s="10">
        <f t="shared" si="58"/>
        <v>103.98634590377114</v>
      </c>
      <c r="K483" s="7" t="s">
        <v>20</v>
      </c>
      <c r="L483" s="7" t="s">
        <v>21</v>
      </c>
      <c r="M483" s="7">
        <v>1412139600</v>
      </c>
      <c r="N483" s="7">
        <v>1415772000</v>
      </c>
      <c r="O483" s="16">
        <f t="shared" si="59"/>
        <v>41913.208333333336</v>
      </c>
      <c r="P483" s="23" t="str">
        <f t="shared" si="60"/>
        <v>Oct</v>
      </c>
      <c r="Q483" s="18">
        <f t="shared" si="61"/>
        <v>41913.208333333336</v>
      </c>
      <c r="R483" s="16">
        <f t="shared" si="62"/>
        <v>41955.25</v>
      </c>
      <c r="S483" s="23" t="str">
        <f t="shared" si="63"/>
        <v>Nov</v>
      </c>
      <c r="T483" s="18">
        <f t="shared" si="64"/>
        <v>41955.25</v>
      </c>
      <c r="U483" s="7" t="b">
        <v>0</v>
      </c>
      <c r="V483" s="7" t="b">
        <v>1</v>
      </c>
      <c r="W483" s="7" t="s">
        <v>32</v>
      </c>
      <c r="X483" s="7" t="str" cm="1">
        <f t="array" ref="X483:Y483">_xlfn.TEXTSPLIT($W483,"/")</f>
        <v>theater</v>
      </c>
      <c r="Y483" s="7" t="str">
        <v>plays</v>
      </c>
    </row>
    <row r="484" spans="1:25" ht="36" x14ac:dyDescent="0.3">
      <c r="A484" s="7">
        <v>482</v>
      </c>
      <c r="B484" s="7" t="s">
        <v>1010</v>
      </c>
      <c r="C484" s="15" t="s">
        <v>1011</v>
      </c>
      <c r="D484" s="5">
        <v>4200</v>
      </c>
      <c r="E484" s="5">
        <v>689</v>
      </c>
      <c r="G484" s="6">
        <f t="shared" si="57"/>
        <v>0.16404761904761905</v>
      </c>
      <c r="H484" s="7" t="s">
        <v>13</v>
      </c>
      <c r="I484" s="10">
        <v>9</v>
      </c>
      <c r="J484" s="10">
        <f t="shared" si="58"/>
        <v>76.555555555555557</v>
      </c>
      <c r="K484" s="7" t="s">
        <v>20</v>
      </c>
      <c r="L484" s="7" t="s">
        <v>21</v>
      </c>
      <c r="M484" s="7">
        <v>1330063200</v>
      </c>
      <c r="N484" s="7">
        <v>1331013600</v>
      </c>
      <c r="O484" s="16">
        <f t="shared" si="59"/>
        <v>40963.25</v>
      </c>
      <c r="P484" s="23" t="str">
        <f t="shared" si="60"/>
        <v>Feb</v>
      </c>
      <c r="Q484" s="18">
        <f t="shared" si="61"/>
        <v>40963.25</v>
      </c>
      <c r="R484" s="16">
        <f t="shared" si="62"/>
        <v>40974.25</v>
      </c>
      <c r="S484" s="23" t="str">
        <f t="shared" si="63"/>
        <v>Mar</v>
      </c>
      <c r="T484" s="18">
        <f t="shared" si="64"/>
        <v>40974.25</v>
      </c>
      <c r="U484" s="7" t="b">
        <v>0</v>
      </c>
      <c r="V484" s="7" t="b">
        <v>1</v>
      </c>
      <c r="W484" s="7" t="s">
        <v>118</v>
      </c>
      <c r="X484" s="7" t="str" cm="1">
        <f t="array" ref="X484:Y484">_xlfn.TEXTSPLIT($W484,"/")</f>
        <v>publishing</v>
      </c>
      <c r="Y484" s="7" t="str">
        <v>fiction</v>
      </c>
    </row>
    <row r="485" spans="1:25" ht="23" x14ac:dyDescent="0.3">
      <c r="A485" s="7">
        <v>483</v>
      </c>
      <c r="B485" s="7" t="s">
        <v>1012</v>
      </c>
      <c r="C485" s="15" t="s">
        <v>1013</v>
      </c>
      <c r="D485" s="5">
        <v>91400</v>
      </c>
      <c r="E485" s="5">
        <v>48236</v>
      </c>
      <c r="G485" s="6">
        <f t="shared" si="57"/>
        <v>0.52774617067833696</v>
      </c>
      <c r="H485" s="7" t="s">
        <v>13</v>
      </c>
      <c r="I485" s="10">
        <v>554</v>
      </c>
      <c r="J485" s="10">
        <f t="shared" si="58"/>
        <v>87.068592057761734</v>
      </c>
      <c r="K485" s="7" t="s">
        <v>20</v>
      </c>
      <c r="L485" s="7" t="s">
        <v>21</v>
      </c>
      <c r="M485" s="7">
        <v>1576130400</v>
      </c>
      <c r="N485" s="7">
        <v>1576735200</v>
      </c>
      <c r="O485" s="16">
        <f t="shared" si="59"/>
        <v>43811.25</v>
      </c>
      <c r="P485" s="23" t="str">
        <f t="shared" si="60"/>
        <v>Dec</v>
      </c>
      <c r="Q485" s="18">
        <f t="shared" si="61"/>
        <v>43811.25</v>
      </c>
      <c r="R485" s="16">
        <f t="shared" si="62"/>
        <v>43818.25</v>
      </c>
      <c r="S485" s="23" t="str">
        <f t="shared" si="63"/>
        <v>Dec</v>
      </c>
      <c r="T485" s="18">
        <f t="shared" si="64"/>
        <v>43818.25</v>
      </c>
      <c r="U485" s="7" t="b">
        <v>0</v>
      </c>
      <c r="V485" s="7" t="b">
        <v>0</v>
      </c>
      <c r="W485" s="7" t="s">
        <v>32</v>
      </c>
      <c r="X485" s="7" t="str" cm="1">
        <f t="array" ref="X485:Y485">_xlfn.TEXTSPLIT($W485,"/")</f>
        <v>theater</v>
      </c>
      <c r="Y485" s="7" t="str">
        <v>plays</v>
      </c>
    </row>
    <row r="486" spans="1:25" ht="23" x14ac:dyDescent="0.3">
      <c r="A486" s="7">
        <v>484</v>
      </c>
      <c r="B486" s="7" t="s">
        <v>1014</v>
      </c>
      <c r="C486" s="15" t="s">
        <v>1015</v>
      </c>
      <c r="D486" s="5">
        <v>29600</v>
      </c>
      <c r="E486" s="5">
        <v>77021</v>
      </c>
      <c r="G486" s="6">
        <f t="shared" si="57"/>
        <v>2.6020608108108108</v>
      </c>
      <c r="H486" s="7" t="s">
        <v>19</v>
      </c>
      <c r="I486" s="10">
        <v>1572</v>
      </c>
      <c r="J486" s="10">
        <f t="shared" si="58"/>
        <v>48.99554707379135</v>
      </c>
      <c r="K486" s="7" t="s">
        <v>39</v>
      </c>
      <c r="L486" s="7" t="s">
        <v>40</v>
      </c>
      <c r="M486" s="7">
        <v>1407128400</v>
      </c>
      <c r="N486" s="7">
        <v>1411362000</v>
      </c>
      <c r="O486" s="16">
        <f t="shared" si="59"/>
        <v>41855.208333333336</v>
      </c>
      <c r="P486" s="23" t="str">
        <f t="shared" si="60"/>
        <v>Aug</v>
      </c>
      <c r="Q486" s="18">
        <f t="shared" si="61"/>
        <v>41855.208333333336</v>
      </c>
      <c r="R486" s="16">
        <f t="shared" si="62"/>
        <v>41904.208333333336</v>
      </c>
      <c r="S486" s="23" t="str">
        <f t="shared" si="63"/>
        <v>Sep</v>
      </c>
      <c r="T486" s="18">
        <f t="shared" si="64"/>
        <v>41904.208333333336</v>
      </c>
      <c r="U486" s="7" t="b">
        <v>0</v>
      </c>
      <c r="V486" s="7" t="b">
        <v>1</v>
      </c>
      <c r="W486" s="7" t="s">
        <v>16</v>
      </c>
      <c r="X486" s="7" t="str" cm="1">
        <f t="array" ref="X486:Y486">_xlfn.TEXTSPLIT($W486,"/")</f>
        <v>food</v>
      </c>
      <c r="Y486" s="7" t="str">
        <v>food trucks</v>
      </c>
    </row>
    <row r="487" spans="1:25" ht="36" x14ac:dyDescent="0.3">
      <c r="A487" s="7">
        <v>485</v>
      </c>
      <c r="B487" s="7" t="s">
        <v>1016</v>
      </c>
      <c r="C487" s="15" t="s">
        <v>1017</v>
      </c>
      <c r="D487" s="5">
        <v>90600</v>
      </c>
      <c r="E487" s="5">
        <v>27844</v>
      </c>
      <c r="G487" s="6">
        <f t="shared" si="57"/>
        <v>0.30732891832229581</v>
      </c>
      <c r="H487" s="7" t="s">
        <v>13</v>
      </c>
      <c r="I487" s="10">
        <v>648</v>
      </c>
      <c r="J487" s="10">
        <f t="shared" si="58"/>
        <v>42.969135802469133</v>
      </c>
      <c r="K487" s="7" t="s">
        <v>39</v>
      </c>
      <c r="L487" s="7" t="s">
        <v>40</v>
      </c>
      <c r="M487" s="7">
        <v>1560142800</v>
      </c>
      <c r="N487" s="7">
        <v>1563685200</v>
      </c>
      <c r="O487" s="16">
        <f t="shared" si="59"/>
        <v>43626.208333333328</v>
      </c>
      <c r="P487" s="23" t="str">
        <f t="shared" si="60"/>
        <v>Jun</v>
      </c>
      <c r="Q487" s="18">
        <f t="shared" si="61"/>
        <v>43626.208333333328</v>
      </c>
      <c r="R487" s="16">
        <f t="shared" si="62"/>
        <v>43667.208333333328</v>
      </c>
      <c r="S487" s="23" t="str">
        <f t="shared" si="63"/>
        <v>Jul</v>
      </c>
      <c r="T487" s="18">
        <f t="shared" si="64"/>
        <v>43667.208333333328</v>
      </c>
      <c r="U487" s="7" t="b">
        <v>0</v>
      </c>
      <c r="V487" s="7" t="b">
        <v>0</v>
      </c>
      <c r="W487" s="7" t="s">
        <v>32</v>
      </c>
      <c r="X487" s="7" t="str" cm="1">
        <f t="array" ref="X487:Y487">_xlfn.TEXTSPLIT($W487,"/")</f>
        <v>theater</v>
      </c>
      <c r="Y487" s="7" t="str">
        <v>plays</v>
      </c>
    </row>
    <row r="488" spans="1:25" ht="36" x14ac:dyDescent="0.3">
      <c r="A488" s="7">
        <v>486</v>
      </c>
      <c r="B488" s="7" t="s">
        <v>1018</v>
      </c>
      <c r="C488" s="15" t="s">
        <v>1019</v>
      </c>
      <c r="D488" s="5">
        <v>5200</v>
      </c>
      <c r="E488" s="5">
        <v>702</v>
      </c>
      <c r="G488" s="6">
        <f t="shared" si="57"/>
        <v>0.13500000000000001</v>
      </c>
      <c r="H488" s="7" t="s">
        <v>13</v>
      </c>
      <c r="I488" s="10">
        <v>21</v>
      </c>
      <c r="J488" s="10">
        <f t="shared" si="58"/>
        <v>33.428571428571431</v>
      </c>
      <c r="K488" s="7" t="s">
        <v>39</v>
      </c>
      <c r="L488" s="7" t="s">
        <v>40</v>
      </c>
      <c r="M488" s="7">
        <v>1520575200</v>
      </c>
      <c r="N488" s="7">
        <v>1521867600</v>
      </c>
      <c r="O488" s="16">
        <f t="shared" si="59"/>
        <v>43168.25</v>
      </c>
      <c r="P488" s="23" t="str">
        <f t="shared" si="60"/>
        <v>Mar</v>
      </c>
      <c r="Q488" s="18">
        <f t="shared" si="61"/>
        <v>43168.25</v>
      </c>
      <c r="R488" s="16">
        <f t="shared" si="62"/>
        <v>43183.208333333328</v>
      </c>
      <c r="S488" s="23" t="str">
        <f t="shared" si="63"/>
        <v>Mar</v>
      </c>
      <c r="T488" s="18">
        <f t="shared" si="64"/>
        <v>43183.208333333328</v>
      </c>
      <c r="U488" s="7" t="b">
        <v>0</v>
      </c>
      <c r="V488" s="7" t="b">
        <v>1</v>
      </c>
      <c r="W488" s="7" t="s">
        <v>205</v>
      </c>
      <c r="X488" s="7" t="str" cm="1">
        <f t="array" ref="X488:Y488">_xlfn.TEXTSPLIT($W488,"/")</f>
        <v>publishing</v>
      </c>
      <c r="Y488" s="7" t="str">
        <v>translations</v>
      </c>
    </row>
    <row r="489" spans="1:25" ht="23" x14ac:dyDescent="0.3">
      <c r="A489" s="7">
        <v>487</v>
      </c>
      <c r="B489" s="7" t="s">
        <v>1020</v>
      </c>
      <c r="C489" s="15" t="s">
        <v>1021</v>
      </c>
      <c r="D489" s="5">
        <v>110300</v>
      </c>
      <c r="E489" s="5">
        <v>197024</v>
      </c>
      <c r="G489" s="6">
        <f t="shared" si="57"/>
        <v>1.7862556663644606</v>
      </c>
      <c r="H489" s="7" t="s">
        <v>19</v>
      </c>
      <c r="I489" s="10">
        <v>2346</v>
      </c>
      <c r="J489" s="10">
        <f t="shared" si="58"/>
        <v>83.982949701619773</v>
      </c>
      <c r="K489" s="7" t="s">
        <v>20</v>
      </c>
      <c r="L489" s="7" t="s">
        <v>21</v>
      </c>
      <c r="M489" s="7">
        <v>1492664400</v>
      </c>
      <c r="N489" s="7">
        <v>1495515600</v>
      </c>
      <c r="O489" s="16">
        <f t="shared" si="59"/>
        <v>42845.208333333328</v>
      </c>
      <c r="P489" s="23" t="str">
        <f t="shared" si="60"/>
        <v>Apr</v>
      </c>
      <c r="Q489" s="18">
        <f t="shared" si="61"/>
        <v>42845.208333333328</v>
      </c>
      <c r="R489" s="16">
        <f t="shared" si="62"/>
        <v>42878.208333333328</v>
      </c>
      <c r="S489" s="23" t="str">
        <f t="shared" si="63"/>
        <v>May</v>
      </c>
      <c r="T489" s="18">
        <f t="shared" si="64"/>
        <v>42878.208333333328</v>
      </c>
      <c r="U489" s="7" t="b">
        <v>0</v>
      </c>
      <c r="V489" s="7" t="b">
        <v>0</v>
      </c>
      <c r="W489" s="7" t="s">
        <v>32</v>
      </c>
      <c r="X489" s="7" t="str" cm="1">
        <f t="array" ref="X489:Y489">_xlfn.TEXTSPLIT($W489,"/")</f>
        <v>theater</v>
      </c>
      <c r="Y489" s="7" t="str">
        <v>plays</v>
      </c>
    </row>
    <row r="490" spans="1:25" ht="23" x14ac:dyDescent="0.3">
      <c r="A490" s="7">
        <v>488</v>
      </c>
      <c r="B490" s="7" t="s">
        <v>1022</v>
      </c>
      <c r="C490" s="15" t="s">
        <v>1023</v>
      </c>
      <c r="D490" s="5">
        <v>5300</v>
      </c>
      <c r="E490" s="5">
        <v>11663</v>
      </c>
      <c r="G490" s="6">
        <f t="shared" si="57"/>
        <v>2.2005660377358489</v>
      </c>
      <c r="H490" s="7" t="s">
        <v>19</v>
      </c>
      <c r="I490" s="10">
        <v>115</v>
      </c>
      <c r="J490" s="10">
        <f t="shared" si="58"/>
        <v>101.41739130434783</v>
      </c>
      <c r="K490" s="7" t="s">
        <v>20</v>
      </c>
      <c r="L490" s="7" t="s">
        <v>21</v>
      </c>
      <c r="M490" s="7">
        <v>1454479200</v>
      </c>
      <c r="N490" s="7">
        <v>1455948000</v>
      </c>
      <c r="O490" s="16">
        <f t="shared" si="59"/>
        <v>42403.25</v>
      </c>
      <c r="P490" s="23" t="str">
        <f t="shared" si="60"/>
        <v>Feb</v>
      </c>
      <c r="Q490" s="18">
        <f t="shared" si="61"/>
        <v>42403.25</v>
      </c>
      <c r="R490" s="16">
        <f t="shared" si="62"/>
        <v>42420.25</v>
      </c>
      <c r="S490" s="23" t="str">
        <f t="shared" si="63"/>
        <v>Feb</v>
      </c>
      <c r="T490" s="18">
        <f t="shared" si="64"/>
        <v>42420.25</v>
      </c>
      <c r="U490" s="7" t="b">
        <v>0</v>
      </c>
      <c r="V490" s="7" t="b">
        <v>0</v>
      </c>
      <c r="W490" s="7" t="s">
        <v>32</v>
      </c>
      <c r="X490" s="7" t="str" cm="1">
        <f t="array" ref="X490:Y490">_xlfn.TEXTSPLIT($W490,"/")</f>
        <v>theater</v>
      </c>
      <c r="Y490" s="7" t="str">
        <v>plays</v>
      </c>
    </row>
    <row r="491" spans="1:25" ht="23" x14ac:dyDescent="0.3">
      <c r="A491" s="7">
        <v>489</v>
      </c>
      <c r="B491" s="7" t="s">
        <v>1024</v>
      </c>
      <c r="C491" s="15" t="s">
        <v>1025</v>
      </c>
      <c r="D491" s="5">
        <v>9200</v>
      </c>
      <c r="E491" s="5">
        <v>9339</v>
      </c>
      <c r="G491" s="6">
        <f t="shared" si="57"/>
        <v>1.015108695652174</v>
      </c>
      <c r="H491" s="7" t="s">
        <v>19</v>
      </c>
      <c r="I491" s="10">
        <v>85</v>
      </c>
      <c r="J491" s="10">
        <f t="shared" si="58"/>
        <v>109.87058823529412</v>
      </c>
      <c r="K491" s="7" t="s">
        <v>106</v>
      </c>
      <c r="L491" s="7" t="s">
        <v>107</v>
      </c>
      <c r="M491" s="7">
        <v>1281934800</v>
      </c>
      <c r="N491" s="7">
        <v>1282366800</v>
      </c>
      <c r="O491" s="16">
        <f t="shared" si="59"/>
        <v>40406.208333333336</v>
      </c>
      <c r="P491" s="23" t="str">
        <f t="shared" si="60"/>
        <v>Aug</v>
      </c>
      <c r="Q491" s="18">
        <f t="shared" si="61"/>
        <v>40406.208333333336</v>
      </c>
      <c r="R491" s="16">
        <f t="shared" si="62"/>
        <v>40411.208333333336</v>
      </c>
      <c r="S491" s="23" t="str">
        <f t="shared" si="63"/>
        <v>Aug</v>
      </c>
      <c r="T491" s="18">
        <f t="shared" si="64"/>
        <v>40411.208333333336</v>
      </c>
      <c r="U491" s="7" t="b">
        <v>0</v>
      </c>
      <c r="V491" s="7" t="b">
        <v>0</v>
      </c>
      <c r="W491" s="7" t="s">
        <v>64</v>
      </c>
      <c r="X491" s="7" t="str" cm="1">
        <f t="array" ref="X491:Y491">_xlfn.TEXTSPLIT($W491,"/")</f>
        <v>technology</v>
      </c>
      <c r="Y491" s="7" t="str">
        <v>wearables</v>
      </c>
    </row>
    <row r="492" spans="1:25" ht="23" x14ac:dyDescent="0.3">
      <c r="A492" s="7">
        <v>490</v>
      </c>
      <c r="B492" s="7" t="s">
        <v>1026</v>
      </c>
      <c r="C492" s="15" t="s">
        <v>1027</v>
      </c>
      <c r="D492" s="5">
        <v>2400</v>
      </c>
      <c r="E492" s="5">
        <v>4596</v>
      </c>
      <c r="G492" s="6">
        <f t="shared" si="57"/>
        <v>1.915</v>
      </c>
      <c r="H492" s="7" t="s">
        <v>19</v>
      </c>
      <c r="I492" s="10">
        <v>144</v>
      </c>
      <c r="J492" s="10">
        <f t="shared" si="58"/>
        <v>31.916666666666668</v>
      </c>
      <c r="K492" s="7" t="s">
        <v>20</v>
      </c>
      <c r="L492" s="7" t="s">
        <v>21</v>
      </c>
      <c r="M492" s="7">
        <v>1573970400</v>
      </c>
      <c r="N492" s="7">
        <v>1574575200</v>
      </c>
      <c r="O492" s="16">
        <f t="shared" si="59"/>
        <v>43786.25</v>
      </c>
      <c r="P492" s="23" t="str">
        <f t="shared" si="60"/>
        <v>Nov</v>
      </c>
      <c r="Q492" s="18">
        <f t="shared" si="61"/>
        <v>43786.25</v>
      </c>
      <c r="R492" s="16">
        <f t="shared" si="62"/>
        <v>43793.25</v>
      </c>
      <c r="S492" s="23" t="str">
        <f t="shared" si="63"/>
        <v>Nov</v>
      </c>
      <c r="T492" s="18">
        <f t="shared" si="64"/>
        <v>43793.25</v>
      </c>
      <c r="U492" s="7" t="b">
        <v>0</v>
      </c>
      <c r="V492" s="7" t="b">
        <v>0</v>
      </c>
      <c r="W492" s="7" t="s">
        <v>1028</v>
      </c>
      <c r="X492" s="7" t="str" cm="1">
        <f t="array" ref="X492:Y492">_xlfn.TEXTSPLIT($W492,"/")</f>
        <v>journalism</v>
      </c>
      <c r="Y492" s="7" t="str">
        <v>audio</v>
      </c>
    </row>
    <row r="493" spans="1:25" ht="36" x14ac:dyDescent="0.3">
      <c r="A493" s="7">
        <v>491</v>
      </c>
      <c r="B493" s="7" t="s">
        <v>1029</v>
      </c>
      <c r="C493" s="15" t="s">
        <v>1030</v>
      </c>
      <c r="D493" s="5">
        <v>56800</v>
      </c>
      <c r="E493" s="5">
        <v>173437</v>
      </c>
      <c r="G493" s="6">
        <f t="shared" si="57"/>
        <v>3.0534683098591549</v>
      </c>
      <c r="H493" s="7" t="s">
        <v>19</v>
      </c>
      <c r="I493" s="10">
        <v>2443</v>
      </c>
      <c r="J493" s="10">
        <f t="shared" si="58"/>
        <v>70.993450675399103</v>
      </c>
      <c r="K493" s="7" t="s">
        <v>20</v>
      </c>
      <c r="L493" s="7" t="s">
        <v>21</v>
      </c>
      <c r="M493" s="7">
        <v>1372654800</v>
      </c>
      <c r="N493" s="7">
        <v>1374901200</v>
      </c>
      <c r="O493" s="16">
        <f t="shared" si="59"/>
        <v>41456.208333333336</v>
      </c>
      <c r="P493" s="23" t="str">
        <f t="shared" si="60"/>
        <v>Jul</v>
      </c>
      <c r="Q493" s="18">
        <f t="shared" si="61"/>
        <v>41456.208333333336</v>
      </c>
      <c r="R493" s="16">
        <f t="shared" si="62"/>
        <v>41482.208333333336</v>
      </c>
      <c r="S493" s="23" t="str">
        <f t="shared" si="63"/>
        <v>Jul</v>
      </c>
      <c r="T493" s="18">
        <f t="shared" si="64"/>
        <v>41482.208333333336</v>
      </c>
      <c r="U493" s="7" t="b">
        <v>0</v>
      </c>
      <c r="V493" s="7" t="b">
        <v>1</v>
      </c>
      <c r="W493" s="7" t="s">
        <v>16</v>
      </c>
      <c r="X493" s="7" t="str" cm="1">
        <f t="array" ref="X493:Y493">_xlfn.TEXTSPLIT($W493,"/")</f>
        <v>food</v>
      </c>
      <c r="Y493" s="7" t="str">
        <v>food trucks</v>
      </c>
    </row>
    <row r="494" spans="1:25" ht="23" x14ac:dyDescent="0.3">
      <c r="A494" s="7">
        <v>492</v>
      </c>
      <c r="B494" s="7" t="s">
        <v>1031</v>
      </c>
      <c r="C494" s="15" t="s">
        <v>1032</v>
      </c>
      <c r="D494" s="5">
        <v>191000</v>
      </c>
      <c r="E494" s="5">
        <v>45831</v>
      </c>
      <c r="G494" s="6">
        <f t="shared" si="57"/>
        <v>0.23995287958115183</v>
      </c>
      <c r="H494" s="7" t="s">
        <v>73</v>
      </c>
      <c r="I494" s="10">
        <v>595</v>
      </c>
      <c r="J494" s="10">
        <f t="shared" si="58"/>
        <v>77.026890756302521</v>
      </c>
      <c r="K494" s="7" t="s">
        <v>20</v>
      </c>
      <c r="L494" s="7" t="s">
        <v>21</v>
      </c>
      <c r="M494" s="7">
        <v>1275886800</v>
      </c>
      <c r="N494" s="7">
        <v>1278910800</v>
      </c>
      <c r="O494" s="16">
        <f t="shared" si="59"/>
        <v>40336.208333333336</v>
      </c>
      <c r="P494" s="23" t="str">
        <f t="shared" si="60"/>
        <v>Jun</v>
      </c>
      <c r="Q494" s="18">
        <f t="shared" si="61"/>
        <v>40336.208333333336</v>
      </c>
      <c r="R494" s="16">
        <f t="shared" si="62"/>
        <v>40371.208333333336</v>
      </c>
      <c r="S494" s="23" t="str">
        <f t="shared" si="63"/>
        <v>Jul</v>
      </c>
      <c r="T494" s="18">
        <f t="shared" si="64"/>
        <v>40371.208333333336</v>
      </c>
      <c r="U494" s="7" t="b">
        <v>1</v>
      </c>
      <c r="V494" s="7" t="b">
        <v>1</v>
      </c>
      <c r="W494" s="7" t="s">
        <v>99</v>
      </c>
      <c r="X494" s="7" t="str" cm="1">
        <f t="array" ref="X494:Y494">_xlfn.TEXTSPLIT($W494,"/")</f>
        <v>film &amp; video</v>
      </c>
      <c r="Y494" s="7" t="str">
        <v>shorts</v>
      </c>
    </row>
    <row r="495" spans="1:25" ht="23" x14ac:dyDescent="0.3">
      <c r="A495" s="7">
        <v>493</v>
      </c>
      <c r="B495" s="7" t="s">
        <v>1033</v>
      </c>
      <c r="C495" s="15" t="s">
        <v>1034</v>
      </c>
      <c r="D495" s="5">
        <v>900</v>
      </c>
      <c r="E495" s="5">
        <v>6514</v>
      </c>
      <c r="G495" s="6">
        <f t="shared" si="57"/>
        <v>7.2377777777777776</v>
      </c>
      <c r="H495" s="7" t="s">
        <v>19</v>
      </c>
      <c r="I495" s="10">
        <v>64</v>
      </c>
      <c r="J495" s="10">
        <f t="shared" si="58"/>
        <v>101.78125</v>
      </c>
      <c r="K495" s="7" t="s">
        <v>20</v>
      </c>
      <c r="L495" s="7" t="s">
        <v>21</v>
      </c>
      <c r="M495" s="7">
        <v>1561784400</v>
      </c>
      <c r="N495" s="7">
        <v>1562907600</v>
      </c>
      <c r="O495" s="16">
        <f t="shared" si="59"/>
        <v>43645.208333333328</v>
      </c>
      <c r="P495" s="23" t="str">
        <f t="shared" si="60"/>
        <v>Jun</v>
      </c>
      <c r="Q495" s="18">
        <f t="shared" si="61"/>
        <v>43645.208333333328</v>
      </c>
      <c r="R495" s="16">
        <f t="shared" si="62"/>
        <v>43658.208333333328</v>
      </c>
      <c r="S495" s="23" t="str">
        <f t="shared" si="63"/>
        <v>Jul</v>
      </c>
      <c r="T495" s="18">
        <f t="shared" si="64"/>
        <v>43658.208333333328</v>
      </c>
      <c r="U495" s="7" t="b">
        <v>0</v>
      </c>
      <c r="V495" s="7" t="b">
        <v>0</v>
      </c>
      <c r="W495" s="7" t="s">
        <v>121</v>
      </c>
      <c r="X495" s="7" t="str" cm="1">
        <f t="array" ref="X495:Y495">_xlfn.TEXTSPLIT($W495,"/")</f>
        <v>photography</v>
      </c>
      <c r="Y495" s="7" t="str">
        <v>photography books</v>
      </c>
    </row>
    <row r="496" spans="1:25" ht="23" x14ac:dyDescent="0.3">
      <c r="A496" s="7">
        <v>494</v>
      </c>
      <c r="B496" s="7" t="s">
        <v>1035</v>
      </c>
      <c r="C496" s="15" t="s">
        <v>1036</v>
      </c>
      <c r="D496" s="5">
        <v>2500</v>
      </c>
      <c r="E496" s="5">
        <v>13684</v>
      </c>
      <c r="G496" s="6">
        <f t="shared" si="57"/>
        <v>5.4736000000000002</v>
      </c>
      <c r="H496" s="7" t="s">
        <v>19</v>
      </c>
      <c r="I496" s="10">
        <v>268</v>
      </c>
      <c r="J496" s="10">
        <f t="shared" si="58"/>
        <v>51.059701492537314</v>
      </c>
      <c r="K496" s="7" t="s">
        <v>20</v>
      </c>
      <c r="L496" s="7" t="s">
        <v>21</v>
      </c>
      <c r="M496" s="7">
        <v>1332392400</v>
      </c>
      <c r="N496" s="7">
        <v>1332478800</v>
      </c>
      <c r="O496" s="16">
        <f t="shared" si="59"/>
        <v>40990.208333333336</v>
      </c>
      <c r="P496" s="23" t="str">
        <f t="shared" si="60"/>
        <v>Mar</v>
      </c>
      <c r="Q496" s="18">
        <f t="shared" si="61"/>
        <v>40990.208333333336</v>
      </c>
      <c r="R496" s="16">
        <f t="shared" si="62"/>
        <v>40991.208333333336</v>
      </c>
      <c r="S496" s="23" t="str">
        <f t="shared" si="63"/>
        <v>Mar</v>
      </c>
      <c r="T496" s="18">
        <f t="shared" si="64"/>
        <v>40991.208333333336</v>
      </c>
      <c r="U496" s="7" t="b">
        <v>0</v>
      </c>
      <c r="V496" s="7" t="b">
        <v>0</v>
      </c>
      <c r="W496" s="7" t="s">
        <v>64</v>
      </c>
      <c r="X496" s="7" t="str" cm="1">
        <f t="array" ref="X496:Y496">_xlfn.TEXTSPLIT($W496,"/")</f>
        <v>technology</v>
      </c>
      <c r="Y496" s="7" t="str">
        <v>wearables</v>
      </c>
    </row>
    <row r="497" spans="1:25" ht="23" x14ac:dyDescent="0.3">
      <c r="A497" s="7">
        <v>495</v>
      </c>
      <c r="B497" s="7" t="s">
        <v>1037</v>
      </c>
      <c r="C497" s="15" t="s">
        <v>1038</v>
      </c>
      <c r="D497" s="5">
        <v>3200</v>
      </c>
      <c r="E497" s="5">
        <v>13264</v>
      </c>
      <c r="G497" s="6">
        <f t="shared" si="57"/>
        <v>4.1449999999999996</v>
      </c>
      <c r="H497" s="7" t="s">
        <v>19</v>
      </c>
      <c r="I497" s="10">
        <v>195</v>
      </c>
      <c r="J497" s="10">
        <f t="shared" si="58"/>
        <v>68.02051282051282</v>
      </c>
      <c r="K497" s="7" t="s">
        <v>35</v>
      </c>
      <c r="L497" s="7" t="s">
        <v>36</v>
      </c>
      <c r="M497" s="7">
        <v>1402376400</v>
      </c>
      <c r="N497" s="7">
        <v>1402722000</v>
      </c>
      <c r="O497" s="16">
        <f t="shared" si="59"/>
        <v>41800.208333333336</v>
      </c>
      <c r="P497" s="23" t="str">
        <f t="shared" si="60"/>
        <v>Jun</v>
      </c>
      <c r="Q497" s="18">
        <f t="shared" si="61"/>
        <v>41800.208333333336</v>
      </c>
      <c r="R497" s="16">
        <f t="shared" si="62"/>
        <v>41804.208333333336</v>
      </c>
      <c r="S497" s="23" t="str">
        <f t="shared" si="63"/>
        <v>Jun</v>
      </c>
      <c r="T497" s="18">
        <f t="shared" si="64"/>
        <v>41804.208333333336</v>
      </c>
      <c r="U497" s="7" t="b">
        <v>0</v>
      </c>
      <c r="V497" s="7" t="b">
        <v>0</v>
      </c>
      <c r="W497" s="7" t="s">
        <v>32</v>
      </c>
      <c r="X497" s="7" t="str" cm="1">
        <f t="array" ref="X497:Y497">_xlfn.TEXTSPLIT($W497,"/")</f>
        <v>theater</v>
      </c>
      <c r="Y497" s="7" t="str">
        <v>plays</v>
      </c>
    </row>
    <row r="498" spans="1:25" ht="23" x14ac:dyDescent="0.3">
      <c r="A498" s="7">
        <v>496</v>
      </c>
      <c r="B498" s="7" t="s">
        <v>1039</v>
      </c>
      <c r="C498" s="15" t="s">
        <v>1040</v>
      </c>
      <c r="D498" s="5">
        <v>183800</v>
      </c>
      <c r="E498" s="5">
        <v>1667</v>
      </c>
      <c r="G498" s="6">
        <f t="shared" si="57"/>
        <v>9.0696409140369975E-3</v>
      </c>
      <c r="H498" s="7" t="s">
        <v>13</v>
      </c>
      <c r="I498" s="10">
        <v>54</v>
      </c>
      <c r="J498" s="10">
        <f t="shared" si="58"/>
        <v>30.87037037037037</v>
      </c>
      <c r="K498" s="7" t="s">
        <v>20</v>
      </c>
      <c r="L498" s="7" t="s">
        <v>21</v>
      </c>
      <c r="M498" s="7">
        <v>1495342800</v>
      </c>
      <c r="N498" s="7">
        <v>1496811600</v>
      </c>
      <c r="O498" s="16">
        <f t="shared" si="59"/>
        <v>42876.208333333328</v>
      </c>
      <c r="P498" s="23" t="str">
        <f t="shared" si="60"/>
        <v>May</v>
      </c>
      <c r="Q498" s="18">
        <f t="shared" si="61"/>
        <v>42876.208333333328</v>
      </c>
      <c r="R498" s="16">
        <f t="shared" si="62"/>
        <v>42893.208333333328</v>
      </c>
      <c r="S498" s="23" t="str">
        <f t="shared" si="63"/>
        <v>Jun</v>
      </c>
      <c r="T498" s="18">
        <f t="shared" si="64"/>
        <v>42893.208333333328</v>
      </c>
      <c r="U498" s="7" t="b">
        <v>0</v>
      </c>
      <c r="V498" s="7" t="b">
        <v>0</v>
      </c>
      <c r="W498" s="7" t="s">
        <v>70</v>
      </c>
      <c r="X498" s="7" t="str" cm="1">
        <f t="array" ref="X498:Y498">_xlfn.TEXTSPLIT($W498,"/")</f>
        <v>film &amp; video</v>
      </c>
      <c r="Y498" s="7" t="str">
        <v>animation</v>
      </c>
    </row>
    <row r="499" spans="1:25" ht="23" x14ac:dyDescent="0.3">
      <c r="A499" s="7">
        <v>497</v>
      </c>
      <c r="B499" s="7" t="s">
        <v>1041</v>
      </c>
      <c r="C499" s="15" t="s">
        <v>1042</v>
      </c>
      <c r="D499" s="5">
        <v>9800</v>
      </c>
      <c r="E499" s="5">
        <v>3349</v>
      </c>
      <c r="G499" s="6">
        <f t="shared" si="57"/>
        <v>0.34173469387755101</v>
      </c>
      <c r="H499" s="7" t="s">
        <v>13</v>
      </c>
      <c r="I499" s="10">
        <v>120</v>
      </c>
      <c r="J499" s="10">
        <f t="shared" si="58"/>
        <v>27.908333333333335</v>
      </c>
      <c r="K499" s="7" t="s">
        <v>20</v>
      </c>
      <c r="L499" s="7" t="s">
        <v>21</v>
      </c>
      <c r="M499" s="7">
        <v>1482213600</v>
      </c>
      <c r="N499" s="7">
        <v>1482213600</v>
      </c>
      <c r="O499" s="16">
        <f t="shared" si="59"/>
        <v>42724.25</v>
      </c>
      <c r="P499" s="23" t="str">
        <f t="shared" si="60"/>
        <v>Dec</v>
      </c>
      <c r="Q499" s="18">
        <f t="shared" si="61"/>
        <v>42724.25</v>
      </c>
      <c r="R499" s="16">
        <f t="shared" si="62"/>
        <v>42724.25</v>
      </c>
      <c r="S499" s="23" t="str">
        <f t="shared" si="63"/>
        <v>Dec</v>
      </c>
      <c r="T499" s="18">
        <f t="shared" si="64"/>
        <v>42724.25</v>
      </c>
      <c r="U499" s="7" t="b">
        <v>0</v>
      </c>
      <c r="V499" s="7" t="b">
        <v>1</v>
      </c>
      <c r="W499" s="7" t="s">
        <v>64</v>
      </c>
      <c r="X499" s="7" t="str" cm="1">
        <f t="array" ref="X499:Y499">_xlfn.TEXTSPLIT($W499,"/")</f>
        <v>technology</v>
      </c>
      <c r="Y499" s="7" t="str">
        <v>wearables</v>
      </c>
    </row>
    <row r="500" spans="1:25" ht="23" x14ac:dyDescent="0.3">
      <c r="A500" s="7">
        <v>498</v>
      </c>
      <c r="B500" s="7" t="s">
        <v>1043</v>
      </c>
      <c r="C500" s="15" t="s">
        <v>1044</v>
      </c>
      <c r="D500" s="5">
        <v>193400</v>
      </c>
      <c r="E500" s="5">
        <v>46317</v>
      </c>
      <c r="G500" s="6">
        <f t="shared" si="57"/>
        <v>0.239488107549121</v>
      </c>
      <c r="H500" s="7" t="s">
        <v>13</v>
      </c>
      <c r="I500" s="10">
        <v>579</v>
      </c>
      <c r="J500" s="10">
        <f t="shared" si="58"/>
        <v>79.994818652849744</v>
      </c>
      <c r="K500" s="7" t="s">
        <v>35</v>
      </c>
      <c r="L500" s="7" t="s">
        <v>36</v>
      </c>
      <c r="M500" s="7">
        <v>1420092000</v>
      </c>
      <c r="N500" s="7">
        <v>1420264800</v>
      </c>
      <c r="O500" s="16">
        <f t="shared" si="59"/>
        <v>42005.25</v>
      </c>
      <c r="P500" s="23" t="str">
        <f t="shared" si="60"/>
        <v>Jan</v>
      </c>
      <c r="Q500" s="18">
        <f t="shared" si="61"/>
        <v>42005.25</v>
      </c>
      <c r="R500" s="16">
        <f t="shared" si="62"/>
        <v>42007.25</v>
      </c>
      <c r="S500" s="23" t="str">
        <f t="shared" si="63"/>
        <v>Jan</v>
      </c>
      <c r="T500" s="18">
        <f t="shared" si="64"/>
        <v>42007.25</v>
      </c>
      <c r="U500" s="7" t="b">
        <v>0</v>
      </c>
      <c r="V500" s="7" t="b">
        <v>0</v>
      </c>
      <c r="W500" s="7" t="s">
        <v>27</v>
      </c>
      <c r="X500" s="7" t="str" cm="1">
        <f t="array" ref="X500:Y500">_xlfn.TEXTSPLIT($W500,"/")</f>
        <v>technology</v>
      </c>
      <c r="Y500" s="7" t="str">
        <v>web</v>
      </c>
    </row>
    <row r="501" spans="1:25" ht="36" x14ac:dyDescent="0.3">
      <c r="A501" s="7">
        <v>499</v>
      </c>
      <c r="B501" s="7" t="s">
        <v>1045</v>
      </c>
      <c r="C501" s="15" t="s">
        <v>1046</v>
      </c>
      <c r="D501" s="5">
        <v>163800</v>
      </c>
      <c r="E501" s="5">
        <v>78743</v>
      </c>
      <c r="G501" s="6">
        <f t="shared" si="57"/>
        <v>0.48072649572649573</v>
      </c>
      <c r="H501" s="7" t="s">
        <v>13</v>
      </c>
      <c r="I501" s="10">
        <v>2072</v>
      </c>
      <c r="J501" s="10">
        <f t="shared" si="58"/>
        <v>38.003378378378379</v>
      </c>
      <c r="K501" s="7" t="s">
        <v>20</v>
      </c>
      <c r="L501" s="7" t="s">
        <v>21</v>
      </c>
      <c r="M501" s="7">
        <v>1458018000</v>
      </c>
      <c r="N501" s="7">
        <v>1458450000</v>
      </c>
      <c r="O501" s="16">
        <f t="shared" si="59"/>
        <v>42444.208333333328</v>
      </c>
      <c r="P501" s="23" t="str">
        <f t="shared" si="60"/>
        <v>Mar</v>
      </c>
      <c r="Q501" s="18">
        <f t="shared" si="61"/>
        <v>42444.208333333328</v>
      </c>
      <c r="R501" s="16">
        <f t="shared" si="62"/>
        <v>42449.208333333328</v>
      </c>
      <c r="S501" s="23" t="str">
        <f t="shared" si="63"/>
        <v>Mar</v>
      </c>
      <c r="T501" s="18">
        <f t="shared" si="64"/>
        <v>42449.208333333328</v>
      </c>
      <c r="U501" s="7" t="b">
        <v>0</v>
      </c>
      <c r="V501" s="7" t="b">
        <v>1</v>
      </c>
      <c r="W501" s="7" t="s">
        <v>41</v>
      </c>
      <c r="X501" s="7" t="str" cm="1">
        <f t="array" ref="X501:Y501">_xlfn.TEXTSPLIT($W501,"/")</f>
        <v>film &amp; video</v>
      </c>
      <c r="Y501" s="7" t="str">
        <v>documentary</v>
      </c>
    </row>
    <row r="502" spans="1:25" ht="23" x14ac:dyDescent="0.3">
      <c r="A502" s="7">
        <v>500</v>
      </c>
      <c r="B502" s="7" t="s">
        <v>1047</v>
      </c>
      <c r="C502" s="15" t="s">
        <v>1048</v>
      </c>
      <c r="D502" s="5">
        <v>100</v>
      </c>
      <c r="E502" s="5">
        <v>0</v>
      </c>
      <c r="G502" s="6">
        <f t="shared" si="57"/>
        <v>0</v>
      </c>
      <c r="H502" s="7" t="s">
        <v>13</v>
      </c>
      <c r="I502" s="10">
        <v>0</v>
      </c>
      <c r="J502" s="10">
        <f t="shared" si="58"/>
        <v>0</v>
      </c>
      <c r="K502" s="7" t="s">
        <v>20</v>
      </c>
      <c r="L502" s="7" t="s">
        <v>21</v>
      </c>
      <c r="M502" s="7">
        <v>1367384400</v>
      </c>
      <c r="N502" s="7">
        <v>1369803600</v>
      </c>
      <c r="O502" s="16">
        <f t="shared" si="59"/>
        <v>41395.208333333336</v>
      </c>
      <c r="P502" s="23" t="str">
        <f t="shared" si="60"/>
        <v>May</v>
      </c>
      <c r="Q502" s="18">
        <f t="shared" si="61"/>
        <v>41395.208333333336</v>
      </c>
      <c r="R502" s="16">
        <f t="shared" si="62"/>
        <v>41423.208333333336</v>
      </c>
      <c r="S502" s="23" t="str">
        <f t="shared" si="63"/>
        <v>May</v>
      </c>
      <c r="T502" s="18">
        <f t="shared" si="64"/>
        <v>41423.208333333336</v>
      </c>
      <c r="U502" s="7" t="b">
        <v>0</v>
      </c>
      <c r="V502" s="7" t="b">
        <v>1</v>
      </c>
      <c r="W502" s="7" t="s">
        <v>32</v>
      </c>
      <c r="X502" s="7" t="str" cm="1">
        <f t="array" ref="X502:Y502">_xlfn.TEXTSPLIT($W502,"/")</f>
        <v>theater</v>
      </c>
      <c r="Y502" s="7" t="str">
        <v>plays</v>
      </c>
    </row>
    <row r="503" spans="1:25" ht="23" x14ac:dyDescent="0.3">
      <c r="A503" s="7">
        <v>501</v>
      </c>
      <c r="B503" s="7" t="s">
        <v>1049</v>
      </c>
      <c r="C503" s="15" t="s">
        <v>1050</v>
      </c>
      <c r="D503" s="5">
        <v>153600</v>
      </c>
      <c r="E503" s="5">
        <v>107743</v>
      </c>
      <c r="G503" s="6">
        <f t="shared" si="57"/>
        <v>0.70145182291666663</v>
      </c>
      <c r="H503" s="7" t="s">
        <v>13</v>
      </c>
      <c r="I503" s="10">
        <v>1796</v>
      </c>
      <c r="J503" s="10">
        <f t="shared" si="58"/>
        <v>59.990534521158132</v>
      </c>
      <c r="K503" s="7" t="s">
        <v>20</v>
      </c>
      <c r="L503" s="7" t="s">
        <v>21</v>
      </c>
      <c r="M503" s="7">
        <v>1363064400</v>
      </c>
      <c r="N503" s="7">
        <v>1363237200</v>
      </c>
      <c r="O503" s="16">
        <f t="shared" si="59"/>
        <v>41345.208333333336</v>
      </c>
      <c r="P503" s="23" t="str">
        <f t="shared" si="60"/>
        <v>Mar</v>
      </c>
      <c r="Q503" s="18">
        <f t="shared" si="61"/>
        <v>41345.208333333336</v>
      </c>
      <c r="R503" s="16">
        <f t="shared" si="62"/>
        <v>41347.208333333336</v>
      </c>
      <c r="S503" s="23" t="str">
        <f t="shared" si="63"/>
        <v>Mar</v>
      </c>
      <c r="T503" s="18">
        <f t="shared" si="64"/>
        <v>41347.208333333336</v>
      </c>
      <c r="U503" s="7" t="b">
        <v>0</v>
      </c>
      <c r="V503" s="7" t="b">
        <v>0</v>
      </c>
      <c r="W503" s="7" t="s">
        <v>41</v>
      </c>
      <c r="X503" s="7" t="str" cm="1">
        <f t="array" ref="X503:Y503">_xlfn.TEXTSPLIT($W503,"/")</f>
        <v>film &amp; video</v>
      </c>
      <c r="Y503" s="7" t="str">
        <v>documentary</v>
      </c>
    </row>
    <row r="504" spans="1:25" ht="23" x14ac:dyDescent="0.3">
      <c r="A504" s="7">
        <v>502</v>
      </c>
      <c r="B504" s="7" t="s">
        <v>476</v>
      </c>
      <c r="C504" s="15" t="s">
        <v>1051</v>
      </c>
      <c r="D504" s="5">
        <v>1300</v>
      </c>
      <c r="E504" s="5">
        <v>6889</v>
      </c>
      <c r="G504" s="6">
        <f t="shared" si="57"/>
        <v>5.2992307692307694</v>
      </c>
      <c r="H504" s="7" t="s">
        <v>19</v>
      </c>
      <c r="I504" s="10">
        <v>186</v>
      </c>
      <c r="J504" s="10">
        <f t="shared" si="58"/>
        <v>37.037634408602152</v>
      </c>
      <c r="K504" s="7" t="s">
        <v>25</v>
      </c>
      <c r="L504" s="7" t="s">
        <v>26</v>
      </c>
      <c r="M504" s="7">
        <v>1343365200</v>
      </c>
      <c r="N504" s="7">
        <v>1345870800</v>
      </c>
      <c r="O504" s="16">
        <f t="shared" si="59"/>
        <v>41117.208333333336</v>
      </c>
      <c r="P504" s="23" t="str">
        <f t="shared" si="60"/>
        <v>Jul</v>
      </c>
      <c r="Q504" s="18">
        <f t="shared" si="61"/>
        <v>41117.208333333336</v>
      </c>
      <c r="R504" s="16">
        <f t="shared" si="62"/>
        <v>41146.208333333336</v>
      </c>
      <c r="S504" s="23" t="str">
        <f t="shared" si="63"/>
        <v>Aug</v>
      </c>
      <c r="T504" s="18">
        <f t="shared" si="64"/>
        <v>41146.208333333336</v>
      </c>
      <c r="U504" s="7" t="b">
        <v>0</v>
      </c>
      <c r="V504" s="7" t="b">
        <v>1</v>
      </c>
      <c r="W504" s="7" t="s">
        <v>88</v>
      </c>
      <c r="X504" s="7" t="str" cm="1">
        <f t="array" ref="X504:Y504">_xlfn.TEXTSPLIT($W504,"/")</f>
        <v>games</v>
      </c>
      <c r="Y504" s="7" t="str">
        <v>video games</v>
      </c>
    </row>
    <row r="505" spans="1:25" ht="36" x14ac:dyDescent="0.3">
      <c r="A505" s="7">
        <v>503</v>
      </c>
      <c r="B505" s="7" t="s">
        <v>1052</v>
      </c>
      <c r="C505" s="15" t="s">
        <v>1053</v>
      </c>
      <c r="D505" s="5">
        <v>25500</v>
      </c>
      <c r="E505" s="5">
        <v>45983</v>
      </c>
      <c r="G505" s="6">
        <f t="shared" si="57"/>
        <v>1.8032549019607844</v>
      </c>
      <c r="H505" s="7" t="s">
        <v>19</v>
      </c>
      <c r="I505" s="10">
        <v>460</v>
      </c>
      <c r="J505" s="10">
        <f t="shared" si="58"/>
        <v>99.963043478260872</v>
      </c>
      <c r="K505" s="7" t="s">
        <v>20</v>
      </c>
      <c r="L505" s="7" t="s">
        <v>21</v>
      </c>
      <c r="M505" s="7">
        <v>1435726800</v>
      </c>
      <c r="N505" s="7">
        <v>1437454800</v>
      </c>
      <c r="O505" s="16">
        <f t="shared" si="59"/>
        <v>42186.208333333328</v>
      </c>
      <c r="P505" s="23" t="str">
        <f t="shared" si="60"/>
        <v>Jul</v>
      </c>
      <c r="Q505" s="18">
        <f t="shared" si="61"/>
        <v>42186.208333333328</v>
      </c>
      <c r="R505" s="16">
        <f t="shared" si="62"/>
        <v>42206.208333333328</v>
      </c>
      <c r="S505" s="23" t="str">
        <f t="shared" si="63"/>
        <v>Jul</v>
      </c>
      <c r="T505" s="18">
        <f t="shared" si="64"/>
        <v>42206.208333333328</v>
      </c>
      <c r="U505" s="7" t="b">
        <v>0</v>
      </c>
      <c r="V505" s="7" t="b">
        <v>0</v>
      </c>
      <c r="W505" s="7" t="s">
        <v>52</v>
      </c>
      <c r="X505" s="7" t="str" cm="1">
        <f t="array" ref="X505:Y505">_xlfn.TEXTSPLIT($W505,"/")</f>
        <v>film &amp; video</v>
      </c>
      <c r="Y505" s="7" t="str">
        <v>drama</v>
      </c>
    </row>
    <row r="506" spans="1:25" ht="23" x14ac:dyDescent="0.3">
      <c r="A506" s="7">
        <v>504</v>
      </c>
      <c r="B506" s="7" t="s">
        <v>1054</v>
      </c>
      <c r="C506" s="15" t="s">
        <v>1055</v>
      </c>
      <c r="D506" s="5">
        <v>7500</v>
      </c>
      <c r="E506" s="5">
        <v>6924</v>
      </c>
      <c r="G506" s="6">
        <f t="shared" si="57"/>
        <v>0.92320000000000002</v>
      </c>
      <c r="H506" s="7" t="s">
        <v>13</v>
      </c>
      <c r="I506" s="10">
        <v>62</v>
      </c>
      <c r="J506" s="10">
        <f t="shared" si="58"/>
        <v>111.6774193548387</v>
      </c>
      <c r="K506" s="7" t="s">
        <v>106</v>
      </c>
      <c r="L506" s="7" t="s">
        <v>107</v>
      </c>
      <c r="M506" s="7">
        <v>1431925200</v>
      </c>
      <c r="N506" s="7">
        <v>1432011600</v>
      </c>
      <c r="O506" s="16">
        <f t="shared" si="59"/>
        <v>42142.208333333328</v>
      </c>
      <c r="P506" s="23" t="str">
        <f t="shared" si="60"/>
        <v>May</v>
      </c>
      <c r="Q506" s="18">
        <f t="shared" si="61"/>
        <v>42142.208333333328</v>
      </c>
      <c r="R506" s="16">
        <f t="shared" si="62"/>
        <v>42143.208333333328</v>
      </c>
      <c r="S506" s="23" t="str">
        <f t="shared" si="63"/>
        <v>May</v>
      </c>
      <c r="T506" s="18">
        <f t="shared" si="64"/>
        <v>42143.208333333328</v>
      </c>
      <c r="U506" s="7" t="b">
        <v>0</v>
      </c>
      <c r="V506" s="7" t="b">
        <v>0</v>
      </c>
      <c r="W506" s="7" t="s">
        <v>22</v>
      </c>
      <c r="X506" s="7" t="str" cm="1">
        <f t="array" ref="X506:Y506">_xlfn.TEXTSPLIT($W506,"/")</f>
        <v>music</v>
      </c>
      <c r="Y506" s="7" t="str">
        <v>rock</v>
      </c>
    </row>
    <row r="507" spans="1:25" ht="23" x14ac:dyDescent="0.3">
      <c r="A507" s="7">
        <v>505</v>
      </c>
      <c r="B507" s="7" t="s">
        <v>1056</v>
      </c>
      <c r="C507" s="15" t="s">
        <v>1057</v>
      </c>
      <c r="D507" s="5">
        <v>89900</v>
      </c>
      <c r="E507" s="5">
        <v>12497</v>
      </c>
      <c r="G507" s="6">
        <f t="shared" si="57"/>
        <v>0.13901001112347053</v>
      </c>
      <c r="H507" s="7" t="s">
        <v>13</v>
      </c>
      <c r="I507" s="10">
        <v>347</v>
      </c>
      <c r="J507" s="10">
        <f t="shared" si="58"/>
        <v>36.014409221902014</v>
      </c>
      <c r="K507" s="7" t="s">
        <v>20</v>
      </c>
      <c r="L507" s="7" t="s">
        <v>21</v>
      </c>
      <c r="M507" s="7">
        <v>1362722400</v>
      </c>
      <c r="N507" s="7">
        <v>1366347600</v>
      </c>
      <c r="O507" s="16">
        <f t="shared" si="59"/>
        <v>41341.25</v>
      </c>
      <c r="P507" s="23" t="str">
        <f t="shared" si="60"/>
        <v>Mar</v>
      </c>
      <c r="Q507" s="18">
        <f t="shared" si="61"/>
        <v>41341.25</v>
      </c>
      <c r="R507" s="16">
        <f t="shared" si="62"/>
        <v>41383.208333333336</v>
      </c>
      <c r="S507" s="23" t="str">
        <f t="shared" si="63"/>
        <v>Apr</v>
      </c>
      <c r="T507" s="18">
        <f t="shared" si="64"/>
        <v>41383.208333333336</v>
      </c>
      <c r="U507" s="7" t="b">
        <v>0</v>
      </c>
      <c r="V507" s="7" t="b">
        <v>1</v>
      </c>
      <c r="W507" s="7" t="s">
        <v>132</v>
      </c>
      <c r="X507" s="7" t="str" cm="1">
        <f t="array" ref="X507:Y507">_xlfn.TEXTSPLIT($W507,"/")</f>
        <v>publishing</v>
      </c>
      <c r="Y507" s="7" t="str">
        <v>radio &amp; podcasts</v>
      </c>
    </row>
    <row r="508" spans="1:25" ht="23" x14ac:dyDescent="0.3">
      <c r="A508" s="7">
        <v>506</v>
      </c>
      <c r="B508" s="7" t="s">
        <v>1058</v>
      </c>
      <c r="C508" s="15" t="s">
        <v>1059</v>
      </c>
      <c r="D508" s="5">
        <v>18000</v>
      </c>
      <c r="E508" s="5">
        <v>166874</v>
      </c>
      <c r="G508" s="6">
        <f t="shared" si="57"/>
        <v>9.2707777777777771</v>
      </c>
      <c r="H508" s="7" t="s">
        <v>19</v>
      </c>
      <c r="I508" s="10">
        <v>2528</v>
      </c>
      <c r="J508" s="10">
        <f t="shared" si="58"/>
        <v>66.010284810126578</v>
      </c>
      <c r="K508" s="7" t="s">
        <v>20</v>
      </c>
      <c r="L508" s="7" t="s">
        <v>21</v>
      </c>
      <c r="M508" s="7">
        <v>1511416800</v>
      </c>
      <c r="N508" s="7">
        <v>1512885600</v>
      </c>
      <c r="O508" s="16">
        <f t="shared" si="59"/>
        <v>43062.25</v>
      </c>
      <c r="P508" s="23" t="str">
        <f t="shared" si="60"/>
        <v>Nov</v>
      </c>
      <c r="Q508" s="18">
        <f t="shared" si="61"/>
        <v>43062.25</v>
      </c>
      <c r="R508" s="16">
        <f t="shared" si="62"/>
        <v>43079.25</v>
      </c>
      <c r="S508" s="23" t="str">
        <f t="shared" si="63"/>
        <v>Dec</v>
      </c>
      <c r="T508" s="18">
        <f t="shared" si="64"/>
        <v>43079.25</v>
      </c>
      <c r="U508" s="7" t="b">
        <v>0</v>
      </c>
      <c r="V508" s="7" t="b">
        <v>1</v>
      </c>
      <c r="W508" s="7" t="s">
        <v>32</v>
      </c>
      <c r="X508" s="7" t="str" cm="1">
        <f t="array" ref="X508:Y508">_xlfn.TEXTSPLIT($W508,"/")</f>
        <v>theater</v>
      </c>
      <c r="Y508" s="7" t="str">
        <v>plays</v>
      </c>
    </row>
    <row r="509" spans="1:25" ht="36" x14ac:dyDescent="0.3">
      <c r="A509" s="7">
        <v>507</v>
      </c>
      <c r="B509" s="7" t="s">
        <v>1060</v>
      </c>
      <c r="C509" s="15" t="s">
        <v>1061</v>
      </c>
      <c r="D509" s="5">
        <v>2100</v>
      </c>
      <c r="E509" s="5">
        <v>837</v>
      </c>
      <c r="G509" s="6">
        <f t="shared" si="57"/>
        <v>0.39857142857142858</v>
      </c>
      <c r="H509" s="7" t="s">
        <v>13</v>
      </c>
      <c r="I509" s="10">
        <v>19</v>
      </c>
      <c r="J509" s="10">
        <f t="shared" si="58"/>
        <v>44.05263157894737</v>
      </c>
      <c r="K509" s="7" t="s">
        <v>20</v>
      </c>
      <c r="L509" s="7" t="s">
        <v>21</v>
      </c>
      <c r="M509" s="7">
        <v>1365483600</v>
      </c>
      <c r="N509" s="7">
        <v>1369717200</v>
      </c>
      <c r="O509" s="16">
        <f t="shared" si="59"/>
        <v>41373.208333333336</v>
      </c>
      <c r="P509" s="23" t="str">
        <f t="shared" si="60"/>
        <v>Apr</v>
      </c>
      <c r="Q509" s="18">
        <f t="shared" si="61"/>
        <v>41373.208333333336</v>
      </c>
      <c r="R509" s="16">
        <f t="shared" si="62"/>
        <v>41422.208333333336</v>
      </c>
      <c r="S509" s="23" t="str">
        <f t="shared" si="63"/>
        <v>May</v>
      </c>
      <c r="T509" s="18">
        <f t="shared" si="64"/>
        <v>41422.208333333336</v>
      </c>
      <c r="U509" s="7" t="b">
        <v>0</v>
      </c>
      <c r="V509" s="7" t="b">
        <v>1</v>
      </c>
      <c r="W509" s="7" t="s">
        <v>27</v>
      </c>
      <c r="X509" s="7" t="str" cm="1">
        <f t="array" ref="X509:Y509">_xlfn.TEXTSPLIT($W509,"/")</f>
        <v>technology</v>
      </c>
      <c r="Y509" s="7" t="str">
        <v>web</v>
      </c>
    </row>
    <row r="510" spans="1:25" ht="23" x14ac:dyDescent="0.3">
      <c r="A510" s="7">
        <v>508</v>
      </c>
      <c r="B510" s="7" t="s">
        <v>1062</v>
      </c>
      <c r="C510" s="15" t="s">
        <v>1063</v>
      </c>
      <c r="D510" s="5">
        <v>172700</v>
      </c>
      <c r="E510" s="5">
        <v>193820</v>
      </c>
      <c r="G510" s="6">
        <f t="shared" si="57"/>
        <v>1.1222929936305732</v>
      </c>
      <c r="H510" s="7" t="s">
        <v>19</v>
      </c>
      <c r="I510" s="10">
        <v>3657</v>
      </c>
      <c r="J510" s="10">
        <f t="shared" si="58"/>
        <v>52.999726551818434</v>
      </c>
      <c r="K510" s="7" t="s">
        <v>20</v>
      </c>
      <c r="L510" s="7" t="s">
        <v>21</v>
      </c>
      <c r="M510" s="7">
        <v>1532840400</v>
      </c>
      <c r="N510" s="7">
        <v>1534654800</v>
      </c>
      <c r="O510" s="16">
        <f t="shared" si="59"/>
        <v>43310.208333333328</v>
      </c>
      <c r="P510" s="23" t="str">
        <f t="shared" si="60"/>
        <v>Jul</v>
      </c>
      <c r="Q510" s="18">
        <f t="shared" si="61"/>
        <v>43310.208333333328</v>
      </c>
      <c r="R510" s="16">
        <f t="shared" si="62"/>
        <v>43331.208333333328</v>
      </c>
      <c r="S510" s="23" t="str">
        <f t="shared" si="63"/>
        <v>Aug</v>
      </c>
      <c r="T510" s="18">
        <f t="shared" si="64"/>
        <v>43331.208333333328</v>
      </c>
      <c r="U510" s="7" t="b">
        <v>0</v>
      </c>
      <c r="V510" s="7" t="b">
        <v>0</v>
      </c>
      <c r="W510" s="7" t="s">
        <v>32</v>
      </c>
      <c r="X510" s="7" t="str" cm="1">
        <f t="array" ref="X510:Y510">_xlfn.TEXTSPLIT($W510,"/")</f>
        <v>theater</v>
      </c>
      <c r="Y510" s="7" t="str">
        <v>plays</v>
      </c>
    </row>
    <row r="511" spans="1:25" ht="23" x14ac:dyDescent="0.3">
      <c r="A511" s="7">
        <v>509</v>
      </c>
      <c r="B511" s="7" t="s">
        <v>397</v>
      </c>
      <c r="C511" s="15" t="s">
        <v>1064</v>
      </c>
      <c r="D511" s="5">
        <v>168500</v>
      </c>
      <c r="E511" s="5">
        <v>119510</v>
      </c>
      <c r="G511" s="6">
        <f t="shared" si="57"/>
        <v>0.70925816023738875</v>
      </c>
      <c r="H511" s="7" t="s">
        <v>13</v>
      </c>
      <c r="I511" s="10">
        <v>1258</v>
      </c>
      <c r="J511" s="10">
        <f t="shared" si="58"/>
        <v>95</v>
      </c>
      <c r="K511" s="7" t="s">
        <v>20</v>
      </c>
      <c r="L511" s="7" t="s">
        <v>21</v>
      </c>
      <c r="M511" s="7">
        <v>1336194000</v>
      </c>
      <c r="N511" s="7">
        <v>1337058000</v>
      </c>
      <c r="O511" s="16">
        <f t="shared" si="59"/>
        <v>41034.208333333336</v>
      </c>
      <c r="P511" s="23" t="str">
        <f t="shared" si="60"/>
        <v>May</v>
      </c>
      <c r="Q511" s="18">
        <f t="shared" si="61"/>
        <v>41034.208333333336</v>
      </c>
      <c r="R511" s="16">
        <f t="shared" si="62"/>
        <v>41044.208333333336</v>
      </c>
      <c r="S511" s="23" t="str">
        <f t="shared" si="63"/>
        <v>May</v>
      </c>
      <c r="T511" s="18">
        <f t="shared" si="64"/>
        <v>41044.208333333336</v>
      </c>
      <c r="U511" s="7" t="b">
        <v>0</v>
      </c>
      <c r="V511" s="7" t="b">
        <v>0</v>
      </c>
      <c r="W511" s="7" t="s">
        <v>32</v>
      </c>
      <c r="X511" s="7" t="str" cm="1">
        <f t="array" ref="X511:Y511">_xlfn.TEXTSPLIT($W511,"/")</f>
        <v>theater</v>
      </c>
      <c r="Y511" s="7" t="str">
        <v>plays</v>
      </c>
    </row>
    <row r="512" spans="1:25" ht="23" x14ac:dyDescent="0.3">
      <c r="A512" s="7">
        <v>510</v>
      </c>
      <c r="B512" s="7" t="s">
        <v>1065</v>
      </c>
      <c r="C512" s="15" t="s">
        <v>1066</v>
      </c>
      <c r="D512" s="5">
        <v>7800</v>
      </c>
      <c r="E512" s="5">
        <v>9289</v>
      </c>
      <c r="G512" s="6">
        <f t="shared" si="57"/>
        <v>1.1908974358974358</v>
      </c>
      <c r="H512" s="7" t="s">
        <v>19</v>
      </c>
      <c r="I512" s="10">
        <v>131</v>
      </c>
      <c r="J512" s="10">
        <f t="shared" si="58"/>
        <v>70.908396946564892</v>
      </c>
      <c r="K512" s="7" t="s">
        <v>25</v>
      </c>
      <c r="L512" s="7" t="s">
        <v>26</v>
      </c>
      <c r="M512" s="7">
        <v>1527742800</v>
      </c>
      <c r="N512" s="7">
        <v>1529816400</v>
      </c>
      <c r="O512" s="16">
        <f t="shared" si="59"/>
        <v>43251.208333333328</v>
      </c>
      <c r="P512" s="23" t="str">
        <f t="shared" si="60"/>
        <v>May</v>
      </c>
      <c r="Q512" s="18">
        <f t="shared" si="61"/>
        <v>43251.208333333328</v>
      </c>
      <c r="R512" s="16">
        <f t="shared" si="62"/>
        <v>43275.208333333328</v>
      </c>
      <c r="S512" s="23" t="str">
        <f t="shared" si="63"/>
        <v>Jun</v>
      </c>
      <c r="T512" s="18">
        <f t="shared" si="64"/>
        <v>43275.208333333328</v>
      </c>
      <c r="U512" s="7" t="b">
        <v>0</v>
      </c>
      <c r="V512" s="7" t="b">
        <v>0</v>
      </c>
      <c r="W512" s="7" t="s">
        <v>52</v>
      </c>
      <c r="X512" s="7" t="str" cm="1">
        <f t="array" ref="X512:Y512">_xlfn.TEXTSPLIT($W512,"/")</f>
        <v>film &amp; video</v>
      </c>
      <c r="Y512" s="7" t="str">
        <v>drama</v>
      </c>
    </row>
    <row r="513" spans="1:25" ht="23" x14ac:dyDescent="0.3">
      <c r="A513" s="7">
        <v>511</v>
      </c>
      <c r="B513" s="7" t="s">
        <v>1067</v>
      </c>
      <c r="C513" s="15" t="s">
        <v>1068</v>
      </c>
      <c r="D513" s="5">
        <v>147800</v>
      </c>
      <c r="E513" s="5">
        <v>35498</v>
      </c>
      <c r="G513" s="6">
        <f t="shared" si="57"/>
        <v>0.24017591339648173</v>
      </c>
      <c r="H513" s="7" t="s">
        <v>13</v>
      </c>
      <c r="I513" s="10">
        <v>362</v>
      </c>
      <c r="J513" s="10">
        <f t="shared" si="58"/>
        <v>98.060773480662988</v>
      </c>
      <c r="K513" s="7" t="s">
        <v>20</v>
      </c>
      <c r="L513" s="7" t="s">
        <v>21</v>
      </c>
      <c r="M513" s="7">
        <v>1564030800</v>
      </c>
      <c r="N513" s="7">
        <v>1564894800</v>
      </c>
      <c r="O513" s="16">
        <f t="shared" si="59"/>
        <v>43671.208333333328</v>
      </c>
      <c r="P513" s="23" t="str">
        <f t="shared" si="60"/>
        <v>Jul</v>
      </c>
      <c r="Q513" s="18">
        <f t="shared" si="61"/>
        <v>43671.208333333328</v>
      </c>
      <c r="R513" s="16">
        <f t="shared" si="62"/>
        <v>43681.208333333328</v>
      </c>
      <c r="S513" s="23" t="str">
        <f t="shared" si="63"/>
        <v>Aug</v>
      </c>
      <c r="T513" s="18">
        <f t="shared" si="64"/>
        <v>43681.208333333328</v>
      </c>
      <c r="U513" s="7" t="b">
        <v>0</v>
      </c>
      <c r="V513" s="7" t="b">
        <v>0</v>
      </c>
      <c r="W513" s="7" t="s">
        <v>32</v>
      </c>
      <c r="X513" s="7" t="str" cm="1">
        <f t="array" ref="X513:Y513">_xlfn.TEXTSPLIT($W513,"/")</f>
        <v>theater</v>
      </c>
      <c r="Y513" s="7" t="str">
        <v>plays</v>
      </c>
    </row>
    <row r="514" spans="1:25" ht="23" x14ac:dyDescent="0.3">
      <c r="A514" s="7">
        <v>512</v>
      </c>
      <c r="B514" s="7" t="s">
        <v>1069</v>
      </c>
      <c r="C514" s="15" t="s">
        <v>1070</v>
      </c>
      <c r="D514" s="5">
        <v>9100</v>
      </c>
      <c r="E514" s="5">
        <v>12678</v>
      </c>
      <c r="G514" s="6">
        <f t="shared" si="57"/>
        <v>1.3931868131868133</v>
      </c>
      <c r="H514" s="7" t="s">
        <v>19</v>
      </c>
      <c r="I514" s="10">
        <v>239</v>
      </c>
      <c r="J514" s="10">
        <f t="shared" si="58"/>
        <v>53.046025104602514</v>
      </c>
      <c r="K514" s="7" t="s">
        <v>20</v>
      </c>
      <c r="L514" s="7" t="s">
        <v>21</v>
      </c>
      <c r="M514" s="7">
        <v>1404536400</v>
      </c>
      <c r="N514" s="7">
        <v>1404622800</v>
      </c>
      <c r="O514" s="16">
        <f t="shared" si="59"/>
        <v>41825.208333333336</v>
      </c>
      <c r="P514" s="23" t="str">
        <f t="shared" si="60"/>
        <v>Jul</v>
      </c>
      <c r="Q514" s="18">
        <f t="shared" si="61"/>
        <v>41825.208333333336</v>
      </c>
      <c r="R514" s="16">
        <f t="shared" si="62"/>
        <v>41826.208333333336</v>
      </c>
      <c r="S514" s="23" t="str">
        <f t="shared" si="63"/>
        <v>Jul</v>
      </c>
      <c r="T514" s="18">
        <f t="shared" si="64"/>
        <v>41826.208333333336</v>
      </c>
      <c r="U514" s="7" t="b">
        <v>0</v>
      </c>
      <c r="V514" s="7" t="b">
        <v>1</v>
      </c>
      <c r="W514" s="7" t="s">
        <v>88</v>
      </c>
      <c r="X514" s="7" t="str" cm="1">
        <f t="array" ref="X514:Y514">_xlfn.TEXTSPLIT($W514,"/")</f>
        <v>games</v>
      </c>
      <c r="Y514" s="7" t="str">
        <v>video games</v>
      </c>
    </row>
    <row r="515" spans="1:25" ht="23" x14ac:dyDescent="0.3">
      <c r="A515" s="7">
        <v>513</v>
      </c>
      <c r="B515" s="7" t="s">
        <v>1071</v>
      </c>
      <c r="C515" s="15" t="s">
        <v>1072</v>
      </c>
      <c r="D515" s="5">
        <v>8300</v>
      </c>
      <c r="E515" s="5">
        <v>3260</v>
      </c>
      <c r="G515" s="6">
        <f t="shared" ref="G515:G578" si="65">E515/D515</f>
        <v>0.39277108433734942</v>
      </c>
      <c r="H515" s="7" t="s">
        <v>73</v>
      </c>
      <c r="I515" s="10">
        <v>35</v>
      </c>
      <c r="J515" s="10">
        <f t="shared" ref="J515:J578" si="66">IF(I515=0,0,E515/I515)</f>
        <v>93.142857142857139</v>
      </c>
      <c r="K515" s="7" t="s">
        <v>20</v>
      </c>
      <c r="L515" s="7" t="s">
        <v>21</v>
      </c>
      <c r="M515" s="7">
        <v>1284008400</v>
      </c>
      <c r="N515" s="7">
        <v>1284181200</v>
      </c>
      <c r="O515" s="16">
        <f t="shared" ref="O515:O578" si="67">((((M515/60)/60)/24)+DATE(1970,1,1))</f>
        <v>40430.208333333336</v>
      </c>
      <c r="P515" s="23" t="str">
        <f t="shared" ref="P515:P578" si="68">VLOOKUP(MONTH(O515),$AB$2:$AC$13,2,FALSE)</f>
        <v>Sep</v>
      </c>
      <c r="Q515" s="18">
        <f t="shared" ref="Q515:Q578" si="69">O515</f>
        <v>40430.208333333336</v>
      </c>
      <c r="R515" s="16">
        <f t="shared" ref="R515:R578" si="70">((((N515/60)/60)/24)+DATE(1970,1,1))</f>
        <v>40432.208333333336</v>
      </c>
      <c r="S515" s="23" t="str">
        <f t="shared" ref="S515:S578" si="71">VLOOKUP(MONTH(R515),$AB$2:$AC$13,2,FALSE)</f>
        <v>Sep</v>
      </c>
      <c r="T515" s="18">
        <f t="shared" ref="T515:T578" si="72">R515</f>
        <v>40432.208333333336</v>
      </c>
      <c r="U515" s="7" t="b">
        <v>0</v>
      </c>
      <c r="V515" s="7" t="b">
        <v>0</v>
      </c>
      <c r="W515" s="7" t="s">
        <v>268</v>
      </c>
      <c r="X515" s="7" t="str" cm="1">
        <f t="array" ref="X515:Y515">_xlfn.TEXTSPLIT($W515,"/")</f>
        <v>film &amp; video</v>
      </c>
      <c r="Y515" s="7" t="str">
        <v>television</v>
      </c>
    </row>
    <row r="516" spans="1:25" ht="23" x14ac:dyDescent="0.3">
      <c r="A516" s="7">
        <v>514</v>
      </c>
      <c r="B516" s="7" t="s">
        <v>1073</v>
      </c>
      <c r="C516" s="15" t="s">
        <v>1074</v>
      </c>
      <c r="D516" s="5">
        <v>138700</v>
      </c>
      <c r="E516" s="5">
        <v>31123</v>
      </c>
      <c r="G516" s="6">
        <f t="shared" si="65"/>
        <v>0.22439077144917088</v>
      </c>
      <c r="H516" s="7" t="s">
        <v>73</v>
      </c>
      <c r="I516" s="10">
        <v>528</v>
      </c>
      <c r="J516" s="10">
        <f t="shared" si="66"/>
        <v>58.945075757575758</v>
      </c>
      <c r="K516" s="7" t="s">
        <v>97</v>
      </c>
      <c r="L516" s="7" t="s">
        <v>98</v>
      </c>
      <c r="M516" s="7">
        <v>1386309600</v>
      </c>
      <c r="N516" s="7">
        <v>1386741600</v>
      </c>
      <c r="O516" s="16">
        <f t="shared" si="67"/>
        <v>41614.25</v>
      </c>
      <c r="P516" s="23" t="str">
        <f t="shared" si="68"/>
        <v>Dec</v>
      </c>
      <c r="Q516" s="18">
        <f t="shared" si="69"/>
        <v>41614.25</v>
      </c>
      <c r="R516" s="16">
        <f t="shared" si="70"/>
        <v>41619.25</v>
      </c>
      <c r="S516" s="23" t="str">
        <f t="shared" si="71"/>
        <v>Dec</v>
      </c>
      <c r="T516" s="18">
        <f t="shared" si="72"/>
        <v>41619.25</v>
      </c>
      <c r="U516" s="7" t="b">
        <v>0</v>
      </c>
      <c r="V516" s="7" t="b">
        <v>1</v>
      </c>
      <c r="W516" s="7" t="s">
        <v>22</v>
      </c>
      <c r="X516" s="7" t="str" cm="1">
        <f t="array" ref="X516:Y516">_xlfn.TEXTSPLIT($W516,"/")</f>
        <v>music</v>
      </c>
      <c r="Y516" s="7" t="str">
        <v>rock</v>
      </c>
    </row>
    <row r="517" spans="1:25" ht="23" x14ac:dyDescent="0.3">
      <c r="A517" s="7">
        <v>515</v>
      </c>
      <c r="B517" s="7" t="s">
        <v>1075</v>
      </c>
      <c r="C517" s="15" t="s">
        <v>1076</v>
      </c>
      <c r="D517" s="5">
        <v>8600</v>
      </c>
      <c r="E517" s="5">
        <v>4797</v>
      </c>
      <c r="G517" s="6">
        <f t="shared" si="65"/>
        <v>0.55779069767441858</v>
      </c>
      <c r="H517" s="7" t="s">
        <v>13</v>
      </c>
      <c r="I517" s="10">
        <v>133</v>
      </c>
      <c r="J517" s="10">
        <f t="shared" si="66"/>
        <v>36.067669172932334</v>
      </c>
      <c r="K517" s="7" t="s">
        <v>14</v>
      </c>
      <c r="L517" s="7" t="s">
        <v>15</v>
      </c>
      <c r="M517" s="7">
        <v>1324620000</v>
      </c>
      <c r="N517" s="7">
        <v>1324792800</v>
      </c>
      <c r="O517" s="16">
        <f t="shared" si="67"/>
        <v>40900.25</v>
      </c>
      <c r="P517" s="23" t="str">
        <f t="shared" si="68"/>
        <v>Dec</v>
      </c>
      <c r="Q517" s="18">
        <f t="shared" si="69"/>
        <v>40900.25</v>
      </c>
      <c r="R517" s="16">
        <f t="shared" si="70"/>
        <v>40902.25</v>
      </c>
      <c r="S517" s="23" t="str">
        <f t="shared" si="71"/>
        <v>Dec</v>
      </c>
      <c r="T517" s="18">
        <f t="shared" si="72"/>
        <v>40902.25</v>
      </c>
      <c r="U517" s="7" t="b">
        <v>0</v>
      </c>
      <c r="V517" s="7" t="b">
        <v>1</v>
      </c>
      <c r="W517" s="7" t="s">
        <v>32</v>
      </c>
      <c r="X517" s="7" t="str" cm="1">
        <f t="array" ref="X517:Y517">_xlfn.TEXTSPLIT($W517,"/")</f>
        <v>theater</v>
      </c>
      <c r="Y517" s="7" t="str">
        <v>plays</v>
      </c>
    </row>
    <row r="518" spans="1:25" ht="23" x14ac:dyDescent="0.3">
      <c r="A518" s="7">
        <v>516</v>
      </c>
      <c r="B518" s="7" t="s">
        <v>1077</v>
      </c>
      <c r="C518" s="15" t="s">
        <v>1078</v>
      </c>
      <c r="D518" s="5">
        <v>125400</v>
      </c>
      <c r="E518" s="5">
        <v>53324</v>
      </c>
      <c r="G518" s="6">
        <f t="shared" si="65"/>
        <v>0.42523125996810207</v>
      </c>
      <c r="H518" s="7" t="s">
        <v>13</v>
      </c>
      <c r="I518" s="10">
        <v>846</v>
      </c>
      <c r="J518" s="10">
        <f t="shared" si="66"/>
        <v>63.030732860520096</v>
      </c>
      <c r="K518" s="7" t="s">
        <v>20</v>
      </c>
      <c r="L518" s="7" t="s">
        <v>21</v>
      </c>
      <c r="M518" s="7">
        <v>1281070800</v>
      </c>
      <c r="N518" s="7">
        <v>1284354000</v>
      </c>
      <c r="O518" s="16">
        <f t="shared" si="67"/>
        <v>40396.208333333336</v>
      </c>
      <c r="P518" s="23" t="str">
        <f t="shared" si="68"/>
        <v>Aug</v>
      </c>
      <c r="Q518" s="18">
        <f t="shared" si="69"/>
        <v>40396.208333333336</v>
      </c>
      <c r="R518" s="16">
        <f t="shared" si="70"/>
        <v>40434.208333333336</v>
      </c>
      <c r="S518" s="23" t="str">
        <f t="shared" si="71"/>
        <v>Sep</v>
      </c>
      <c r="T518" s="18">
        <f t="shared" si="72"/>
        <v>40434.208333333336</v>
      </c>
      <c r="U518" s="7" t="b">
        <v>0</v>
      </c>
      <c r="V518" s="7" t="b">
        <v>0</v>
      </c>
      <c r="W518" s="7" t="s">
        <v>67</v>
      </c>
      <c r="X518" s="7" t="str" cm="1">
        <f t="array" ref="X518:Y518">_xlfn.TEXTSPLIT($W518,"/")</f>
        <v>publishing</v>
      </c>
      <c r="Y518" s="7" t="str">
        <v>nonfiction</v>
      </c>
    </row>
    <row r="519" spans="1:25" ht="23" x14ac:dyDescent="0.3">
      <c r="A519" s="7">
        <v>517</v>
      </c>
      <c r="B519" s="7" t="s">
        <v>1079</v>
      </c>
      <c r="C519" s="15" t="s">
        <v>1080</v>
      </c>
      <c r="D519" s="5">
        <v>5900</v>
      </c>
      <c r="E519" s="5">
        <v>6608</v>
      </c>
      <c r="G519" s="6">
        <f t="shared" si="65"/>
        <v>1.1200000000000001</v>
      </c>
      <c r="H519" s="7" t="s">
        <v>19</v>
      </c>
      <c r="I519" s="10">
        <v>78</v>
      </c>
      <c r="J519" s="10">
        <f t="shared" si="66"/>
        <v>84.717948717948715</v>
      </c>
      <c r="K519" s="7" t="s">
        <v>20</v>
      </c>
      <c r="L519" s="7" t="s">
        <v>21</v>
      </c>
      <c r="M519" s="7">
        <v>1493960400</v>
      </c>
      <c r="N519" s="7">
        <v>1494392400</v>
      </c>
      <c r="O519" s="16">
        <f t="shared" si="67"/>
        <v>42860.208333333328</v>
      </c>
      <c r="P519" s="23" t="str">
        <f t="shared" si="68"/>
        <v>May</v>
      </c>
      <c r="Q519" s="18">
        <f t="shared" si="69"/>
        <v>42860.208333333328</v>
      </c>
      <c r="R519" s="16">
        <f t="shared" si="70"/>
        <v>42865.208333333328</v>
      </c>
      <c r="S519" s="23" t="str">
        <f t="shared" si="71"/>
        <v>May</v>
      </c>
      <c r="T519" s="18">
        <f t="shared" si="72"/>
        <v>42865.208333333328</v>
      </c>
      <c r="U519" s="7" t="b">
        <v>0</v>
      </c>
      <c r="V519" s="7" t="b">
        <v>0</v>
      </c>
      <c r="W519" s="7" t="s">
        <v>16</v>
      </c>
      <c r="X519" s="7" t="str" cm="1">
        <f t="array" ref="X519:Y519">_xlfn.TEXTSPLIT($W519,"/")</f>
        <v>food</v>
      </c>
      <c r="Y519" s="7" t="str">
        <v>food trucks</v>
      </c>
    </row>
    <row r="520" spans="1:25" ht="36" x14ac:dyDescent="0.3">
      <c r="A520" s="7">
        <v>518</v>
      </c>
      <c r="B520" s="7" t="s">
        <v>1081</v>
      </c>
      <c r="C520" s="15" t="s">
        <v>1082</v>
      </c>
      <c r="D520" s="5">
        <v>8800</v>
      </c>
      <c r="E520" s="5">
        <v>622</v>
      </c>
      <c r="G520" s="6">
        <f t="shared" si="65"/>
        <v>7.0681818181818179E-2</v>
      </c>
      <c r="H520" s="7" t="s">
        <v>13</v>
      </c>
      <c r="I520" s="10">
        <v>10</v>
      </c>
      <c r="J520" s="10">
        <f t="shared" si="66"/>
        <v>62.2</v>
      </c>
      <c r="K520" s="7" t="s">
        <v>20</v>
      </c>
      <c r="L520" s="7" t="s">
        <v>21</v>
      </c>
      <c r="M520" s="7">
        <v>1519365600</v>
      </c>
      <c r="N520" s="7">
        <v>1519538400</v>
      </c>
      <c r="O520" s="16">
        <f t="shared" si="67"/>
        <v>43154.25</v>
      </c>
      <c r="P520" s="23" t="str">
        <f t="shared" si="68"/>
        <v>Feb</v>
      </c>
      <c r="Q520" s="18">
        <f t="shared" si="69"/>
        <v>43154.25</v>
      </c>
      <c r="R520" s="16">
        <f t="shared" si="70"/>
        <v>43156.25</v>
      </c>
      <c r="S520" s="23" t="str">
        <f t="shared" si="71"/>
        <v>Feb</v>
      </c>
      <c r="T520" s="18">
        <f t="shared" si="72"/>
        <v>43156.25</v>
      </c>
      <c r="U520" s="7" t="b">
        <v>0</v>
      </c>
      <c r="V520" s="7" t="b">
        <v>1</v>
      </c>
      <c r="W520" s="7" t="s">
        <v>70</v>
      </c>
      <c r="X520" s="7" t="str" cm="1">
        <f t="array" ref="X520:Y520">_xlfn.TEXTSPLIT($W520,"/")</f>
        <v>film &amp; video</v>
      </c>
      <c r="Y520" s="7" t="str">
        <v>animation</v>
      </c>
    </row>
    <row r="521" spans="1:25" ht="23" x14ac:dyDescent="0.3">
      <c r="A521" s="7">
        <v>519</v>
      </c>
      <c r="B521" s="7" t="s">
        <v>1083</v>
      </c>
      <c r="C521" s="15" t="s">
        <v>1084</v>
      </c>
      <c r="D521" s="5">
        <v>177700</v>
      </c>
      <c r="E521" s="5">
        <v>180802</v>
      </c>
      <c r="G521" s="6">
        <f t="shared" si="65"/>
        <v>1.0174563871693867</v>
      </c>
      <c r="H521" s="7" t="s">
        <v>19</v>
      </c>
      <c r="I521" s="10">
        <v>1773</v>
      </c>
      <c r="J521" s="10">
        <f t="shared" si="66"/>
        <v>101.97518330513255</v>
      </c>
      <c r="K521" s="7" t="s">
        <v>20</v>
      </c>
      <c r="L521" s="7" t="s">
        <v>21</v>
      </c>
      <c r="M521" s="7">
        <v>1420696800</v>
      </c>
      <c r="N521" s="7">
        <v>1421906400</v>
      </c>
      <c r="O521" s="16">
        <f t="shared" si="67"/>
        <v>42012.25</v>
      </c>
      <c r="P521" s="23" t="str">
        <f t="shared" si="68"/>
        <v>Jan</v>
      </c>
      <c r="Q521" s="18">
        <f t="shared" si="69"/>
        <v>42012.25</v>
      </c>
      <c r="R521" s="16">
        <f t="shared" si="70"/>
        <v>42026.25</v>
      </c>
      <c r="S521" s="23" t="str">
        <f t="shared" si="71"/>
        <v>Jan</v>
      </c>
      <c r="T521" s="18">
        <f t="shared" si="72"/>
        <v>42026.25</v>
      </c>
      <c r="U521" s="7" t="b">
        <v>0</v>
      </c>
      <c r="V521" s="7" t="b">
        <v>1</v>
      </c>
      <c r="W521" s="7" t="s">
        <v>22</v>
      </c>
      <c r="X521" s="7" t="str" cm="1">
        <f t="array" ref="X521:Y521">_xlfn.TEXTSPLIT($W521,"/")</f>
        <v>music</v>
      </c>
      <c r="Y521" s="7" t="str">
        <v>rock</v>
      </c>
    </row>
    <row r="522" spans="1:25" ht="23" x14ac:dyDescent="0.3">
      <c r="A522" s="7">
        <v>520</v>
      </c>
      <c r="B522" s="7" t="s">
        <v>1085</v>
      </c>
      <c r="C522" s="15" t="s">
        <v>1086</v>
      </c>
      <c r="D522" s="5">
        <v>800</v>
      </c>
      <c r="E522" s="5">
        <v>3406</v>
      </c>
      <c r="G522" s="6">
        <f t="shared" si="65"/>
        <v>4.2575000000000003</v>
      </c>
      <c r="H522" s="7" t="s">
        <v>19</v>
      </c>
      <c r="I522" s="10">
        <v>32</v>
      </c>
      <c r="J522" s="10">
        <f t="shared" si="66"/>
        <v>106.4375</v>
      </c>
      <c r="K522" s="7" t="s">
        <v>20</v>
      </c>
      <c r="L522" s="7" t="s">
        <v>21</v>
      </c>
      <c r="M522" s="7">
        <v>1555650000</v>
      </c>
      <c r="N522" s="7">
        <v>1555909200</v>
      </c>
      <c r="O522" s="16">
        <f t="shared" si="67"/>
        <v>43574.208333333328</v>
      </c>
      <c r="P522" s="23" t="str">
        <f t="shared" si="68"/>
        <v>Apr</v>
      </c>
      <c r="Q522" s="18">
        <f t="shared" si="69"/>
        <v>43574.208333333328</v>
      </c>
      <c r="R522" s="16">
        <f t="shared" si="70"/>
        <v>43577.208333333328</v>
      </c>
      <c r="S522" s="23" t="str">
        <f t="shared" si="71"/>
        <v>Apr</v>
      </c>
      <c r="T522" s="18">
        <f t="shared" si="72"/>
        <v>43577.208333333328</v>
      </c>
      <c r="U522" s="7" t="b">
        <v>0</v>
      </c>
      <c r="V522" s="7" t="b">
        <v>0</v>
      </c>
      <c r="W522" s="7" t="s">
        <v>32</v>
      </c>
      <c r="X522" s="7" t="str" cm="1">
        <f t="array" ref="X522:Y522">_xlfn.TEXTSPLIT($W522,"/")</f>
        <v>theater</v>
      </c>
      <c r="Y522" s="7" t="str">
        <v>plays</v>
      </c>
    </row>
    <row r="523" spans="1:25" ht="23" x14ac:dyDescent="0.3">
      <c r="A523" s="7">
        <v>521</v>
      </c>
      <c r="B523" s="7" t="s">
        <v>1087</v>
      </c>
      <c r="C523" s="15" t="s">
        <v>140</v>
      </c>
      <c r="D523" s="5">
        <v>7600</v>
      </c>
      <c r="E523" s="5">
        <v>11061</v>
      </c>
      <c r="G523" s="6">
        <f t="shared" si="65"/>
        <v>1.4553947368421052</v>
      </c>
      <c r="H523" s="7" t="s">
        <v>19</v>
      </c>
      <c r="I523" s="10">
        <v>369</v>
      </c>
      <c r="J523" s="10">
        <f t="shared" si="66"/>
        <v>29.975609756097562</v>
      </c>
      <c r="K523" s="7" t="s">
        <v>20</v>
      </c>
      <c r="L523" s="7" t="s">
        <v>21</v>
      </c>
      <c r="M523" s="7">
        <v>1471928400</v>
      </c>
      <c r="N523" s="7">
        <v>1472446800</v>
      </c>
      <c r="O523" s="16">
        <f t="shared" si="67"/>
        <v>42605.208333333328</v>
      </c>
      <c r="P523" s="23" t="str">
        <f t="shared" si="68"/>
        <v>Aug</v>
      </c>
      <c r="Q523" s="18">
        <f t="shared" si="69"/>
        <v>42605.208333333328</v>
      </c>
      <c r="R523" s="16">
        <f t="shared" si="70"/>
        <v>42611.208333333328</v>
      </c>
      <c r="S523" s="23" t="str">
        <f t="shared" si="71"/>
        <v>Aug</v>
      </c>
      <c r="T523" s="18">
        <f t="shared" si="72"/>
        <v>42611.208333333328</v>
      </c>
      <c r="U523" s="7" t="b">
        <v>0</v>
      </c>
      <c r="V523" s="7" t="b">
        <v>1</v>
      </c>
      <c r="W523" s="7" t="s">
        <v>52</v>
      </c>
      <c r="X523" s="7" t="str" cm="1">
        <f t="array" ref="X523:Y523">_xlfn.TEXTSPLIT($W523,"/")</f>
        <v>film &amp; video</v>
      </c>
      <c r="Y523" s="7" t="str">
        <v>drama</v>
      </c>
    </row>
    <row r="524" spans="1:25" ht="36" x14ac:dyDescent="0.3">
      <c r="A524" s="7">
        <v>522</v>
      </c>
      <c r="B524" s="7" t="s">
        <v>1088</v>
      </c>
      <c r="C524" s="15" t="s">
        <v>1089</v>
      </c>
      <c r="D524" s="5">
        <v>50500</v>
      </c>
      <c r="E524" s="5">
        <v>16389</v>
      </c>
      <c r="G524" s="6">
        <f t="shared" si="65"/>
        <v>0.32453465346534655</v>
      </c>
      <c r="H524" s="7" t="s">
        <v>13</v>
      </c>
      <c r="I524" s="10">
        <v>191</v>
      </c>
      <c r="J524" s="10">
        <f t="shared" si="66"/>
        <v>85.806282722513089</v>
      </c>
      <c r="K524" s="7" t="s">
        <v>20</v>
      </c>
      <c r="L524" s="7" t="s">
        <v>21</v>
      </c>
      <c r="M524" s="7">
        <v>1341291600</v>
      </c>
      <c r="N524" s="7">
        <v>1342328400</v>
      </c>
      <c r="O524" s="16">
        <f t="shared" si="67"/>
        <v>41093.208333333336</v>
      </c>
      <c r="P524" s="23" t="str">
        <f t="shared" si="68"/>
        <v>Jul</v>
      </c>
      <c r="Q524" s="18">
        <f t="shared" si="69"/>
        <v>41093.208333333336</v>
      </c>
      <c r="R524" s="16">
        <f t="shared" si="70"/>
        <v>41105.208333333336</v>
      </c>
      <c r="S524" s="23" t="str">
        <f t="shared" si="71"/>
        <v>Jul</v>
      </c>
      <c r="T524" s="18">
        <f t="shared" si="72"/>
        <v>41105.208333333336</v>
      </c>
      <c r="U524" s="7" t="b">
        <v>0</v>
      </c>
      <c r="V524" s="7" t="b">
        <v>0</v>
      </c>
      <c r="W524" s="7" t="s">
        <v>99</v>
      </c>
      <c r="X524" s="7" t="str" cm="1">
        <f t="array" ref="X524:Y524">_xlfn.TEXTSPLIT($W524,"/")</f>
        <v>film &amp; video</v>
      </c>
      <c r="Y524" s="7" t="str">
        <v>shorts</v>
      </c>
    </row>
    <row r="525" spans="1:25" ht="23" x14ac:dyDescent="0.3">
      <c r="A525" s="7">
        <v>523</v>
      </c>
      <c r="B525" s="7" t="s">
        <v>1090</v>
      </c>
      <c r="C525" s="15" t="s">
        <v>1091</v>
      </c>
      <c r="D525" s="5">
        <v>900</v>
      </c>
      <c r="E525" s="5">
        <v>6303</v>
      </c>
      <c r="G525" s="6">
        <f t="shared" si="65"/>
        <v>7.003333333333333</v>
      </c>
      <c r="H525" s="7" t="s">
        <v>19</v>
      </c>
      <c r="I525" s="10">
        <v>89</v>
      </c>
      <c r="J525" s="10">
        <f t="shared" si="66"/>
        <v>70.82022471910112</v>
      </c>
      <c r="K525" s="7" t="s">
        <v>20</v>
      </c>
      <c r="L525" s="7" t="s">
        <v>21</v>
      </c>
      <c r="M525" s="7">
        <v>1267682400</v>
      </c>
      <c r="N525" s="7">
        <v>1268114400</v>
      </c>
      <c r="O525" s="16">
        <f t="shared" si="67"/>
        <v>40241.25</v>
      </c>
      <c r="P525" s="23" t="str">
        <f t="shared" si="68"/>
        <v>Mar</v>
      </c>
      <c r="Q525" s="18">
        <f t="shared" si="69"/>
        <v>40241.25</v>
      </c>
      <c r="R525" s="16">
        <f t="shared" si="70"/>
        <v>40246.25</v>
      </c>
      <c r="S525" s="23" t="str">
        <f t="shared" si="71"/>
        <v>Mar</v>
      </c>
      <c r="T525" s="18">
        <f t="shared" si="72"/>
        <v>40246.25</v>
      </c>
      <c r="U525" s="7" t="b">
        <v>0</v>
      </c>
      <c r="V525" s="7" t="b">
        <v>0</v>
      </c>
      <c r="W525" s="7" t="s">
        <v>99</v>
      </c>
      <c r="X525" s="7" t="str" cm="1">
        <f t="array" ref="X525:Y525">_xlfn.TEXTSPLIT($W525,"/")</f>
        <v>film &amp; video</v>
      </c>
      <c r="Y525" s="7" t="str">
        <v>shorts</v>
      </c>
    </row>
    <row r="526" spans="1:25" ht="23" x14ac:dyDescent="0.3">
      <c r="A526" s="7">
        <v>524</v>
      </c>
      <c r="B526" s="7" t="s">
        <v>1092</v>
      </c>
      <c r="C526" s="15" t="s">
        <v>1093</v>
      </c>
      <c r="D526" s="5">
        <v>96700</v>
      </c>
      <c r="E526" s="5">
        <v>81136</v>
      </c>
      <c r="G526" s="6">
        <f t="shared" si="65"/>
        <v>0.83904860392967939</v>
      </c>
      <c r="H526" s="7" t="s">
        <v>13</v>
      </c>
      <c r="I526" s="10">
        <v>1979</v>
      </c>
      <c r="J526" s="10">
        <f t="shared" si="66"/>
        <v>40.998484082870135</v>
      </c>
      <c r="K526" s="7" t="s">
        <v>20</v>
      </c>
      <c r="L526" s="7" t="s">
        <v>21</v>
      </c>
      <c r="M526" s="7">
        <v>1272258000</v>
      </c>
      <c r="N526" s="7">
        <v>1273381200</v>
      </c>
      <c r="O526" s="16">
        <f t="shared" si="67"/>
        <v>40294.208333333336</v>
      </c>
      <c r="P526" s="23" t="str">
        <f t="shared" si="68"/>
        <v>Apr</v>
      </c>
      <c r="Q526" s="18">
        <f t="shared" si="69"/>
        <v>40294.208333333336</v>
      </c>
      <c r="R526" s="16">
        <f t="shared" si="70"/>
        <v>40307.208333333336</v>
      </c>
      <c r="S526" s="23" t="str">
        <f t="shared" si="71"/>
        <v>May</v>
      </c>
      <c r="T526" s="18">
        <f t="shared" si="72"/>
        <v>40307.208333333336</v>
      </c>
      <c r="U526" s="7" t="b">
        <v>0</v>
      </c>
      <c r="V526" s="7" t="b">
        <v>0</v>
      </c>
      <c r="W526" s="7" t="s">
        <v>32</v>
      </c>
      <c r="X526" s="7" t="str" cm="1">
        <f t="array" ref="X526:Y526">_xlfn.TEXTSPLIT($W526,"/")</f>
        <v>theater</v>
      </c>
      <c r="Y526" s="7" t="str">
        <v>plays</v>
      </c>
    </row>
    <row r="527" spans="1:25" ht="36" x14ac:dyDescent="0.3">
      <c r="A527" s="7">
        <v>525</v>
      </c>
      <c r="B527" s="7" t="s">
        <v>1094</v>
      </c>
      <c r="C527" s="15" t="s">
        <v>1095</v>
      </c>
      <c r="D527" s="5">
        <v>2100</v>
      </c>
      <c r="E527" s="5">
        <v>1768</v>
      </c>
      <c r="G527" s="6">
        <f t="shared" si="65"/>
        <v>0.84190476190476193</v>
      </c>
      <c r="H527" s="7" t="s">
        <v>13</v>
      </c>
      <c r="I527" s="10">
        <v>63</v>
      </c>
      <c r="J527" s="10">
        <f t="shared" si="66"/>
        <v>28.063492063492063</v>
      </c>
      <c r="K527" s="7" t="s">
        <v>20</v>
      </c>
      <c r="L527" s="7" t="s">
        <v>21</v>
      </c>
      <c r="M527" s="7">
        <v>1290492000</v>
      </c>
      <c r="N527" s="7">
        <v>1290837600</v>
      </c>
      <c r="O527" s="16">
        <f t="shared" si="67"/>
        <v>40505.25</v>
      </c>
      <c r="P527" s="23" t="str">
        <f t="shared" si="68"/>
        <v>Nov</v>
      </c>
      <c r="Q527" s="18">
        <f t="shared" si="69"/>
        <v>40505.25</v>
      </c>
      <c r="R527" s="16">
        <f t="shared" si="70"/>
        <v>40509.25</v>
      </c>
      <c r="S527" s="23" t="str">
        <f t="shared" si="71"/>
        <v>Nov</v>
      </c>
      <c r="T527" s="18">
        <f t="shared" si="72"/>
        <v>40509.25</v>
      </c>
      <c r="U527" s="7" t="b">
        <v>0</v>
      </c>
      <c r="V527" s="7" t="b">
        <v>0</v>
      </c>
      <c r="W527" s="7" t="s">
        <v>64</v>
      </c>
      <c r="X527" s="7" t="str" cm="1">
        <f t="array" ref="X527:Y527">_xlfn.TEXTSPLIT($W527,"/")</f>
        <v>technology</v>
      </c>
      <c r="Y527" s="7" t="str">
        <v>wearables</v>
      </c>
    </row>
    <row r="528" spans="1:25" ht="36" x14ac:dyDescent="0.3">
      <c r="A528" s="7">
        <v>526</v>
      </c>
      <c r="B528" s="7" t="s">
        <v>1096</v>
      </c>
      <c r="C528" s="15" t="s">
        <v>1097</v>
      </c>
      <c r="D528" s="5">
        <v>8300</v>
      </c>
      <c r="E528" s="5">
        <v>12944</v>
      </c>
      <c r="G528" s="6">
        <f t="shared" si="65"/>
        <v>1.5595180722891566</v>
      </c>
      <c r="H528" s="7" t="s">
        <v>19</v>
      </c>
      <c r="I528" s="10">
        <v>147</v>
      </c>
      <c r="J528" s="10">
        <f t="shared" si="66"/>
        <v>88.054421768707485</v>
      </c>
      <c r="K528" s="7" t="s">
        <v>20</v>
      </c>
      <c r="L528" s="7" t="s">
        <v>21</v>
      </c>
      <c r="M528" s="7">
        <v>1451109600</v>
      </c>
      <c r="N528" s="7">
        <v>1454306400</v>
      </c>
      <c r="O528" s="16">
        <f t="shared" si="67"/>
        <v>42364.25</v>
      </c>
      <c r="P528" s="23" t="str">
        <f t="shared" si="68"/>
        <v>Dec</v>
      </c>
      <c r="Q528" s="18">
        <f t="shared" si="69"/>
        <v>42364.25</v>
      </c>
      <c r="R528" s="16">
        <f t="shared" si="70"/>
        <v>42401.25</v>
      </c>
      <c r="S528" s="23" t="str">
        <f t="shared" si="71"/>
        <v>Feb</v>
      </c>
      <c r="T528" s="18">
        <f t="shared" si="72"/>
        <v>42401.25</v>
      </c>
      <c r="U528" s="7" t="b">
        <v>0</v>
      </c>
      <c r="V528" s="7" t="b">
        <v>1</v>
      </c>
      <c r="W528" s="7" t="s">
        <v>32</v>
      </c>
      <c r="X528" s="7" t="str" cm="1">
        <f t="array" ref="X528:Y528">_xlfn.TEXTSPLIT($W528,"/")</f>
        <v>theater</v>
      </c>
      <c r="Y528" s="7" t="str">
        <v>plays</v>
      </c>
    </row>
    <row r="529" spans="1:25" ht="23" x14ac:dyDescent="0.3">
      <c r="A529" s="7">
        <v>527</v>
      </c>
      <c r="B529" s="7" t="s">
        <v>1098</v>
      </c>
      <c r="C529" s="15" t="s">
        <v>1099</v>
      </c>
      <c r="D529" s="5">
        <v>189200</v>
      </c>
      <c r="E529" s="5">
        <v>188480</v>
      </c>
      <c r="G529" s="6">
        <f t="shared" si="65"/>
        <v>0.99619450317124736</v>
      </c>
      <c r="H529" s="7" t="s">
        <v>13</v>
      </c>
      <c r="I529" s="10">
        <v>6080</v>
      </c>
      <c r="J529" s="10">
        <f t="shared" si="66"/>
        <v>31</v>
      </c>
      <c r="K529" s="7" t="s">
        <v>14</v>
      </c>
      <c r="L529" s="7" t="s">
        <v>15</v>
      </c>
      <c r="M529" s="7">
        <v>1454652000</v>
      </c>
      <c r="N529" s="7">
        <v>1457762400</v>
      </c>
      <c r="O529" s="16">
        <f t="shared" si="67"/>
        <v>42405.25</v>
      </c>
      <c r="P529" s="23" t="str">
        <f t="shared" si="68"/>
        <v>Feb</v>
      </c>
      <c r="Q529" s="18">
        <f t="shared" si="69"/>
        <v>42405.25</v>
      </c>
      <c r="R529" s="16">
        <f t="shared" si="70"/>
        <v>42441.25</v>
      </c>
      <c r="S529" s="23" t="str">
        <f t="shared" si="71"/>
        <v>Mar</v>
      </c>
      <c r="T529" s="18">
        <f t="shared" si="72"/>
        <v>42441.25</v>
      </c>
      <c r="U529" s="7" t="b">
        <v>0</v>
      </c>
      <c r="V529" s="7" t="b">
        <v>0</v>
      </c>
      <c r="W529" s="7" t="s">
        <v>70</v>
      </c>
      <c r="X529" s="7" t="str" cm="1">
        <f t="array" ref="X529:Y529">_xlfn.TEXTSPLIT($W529,"/")</f>
        <v>film &amp; video</v>
      </c>
      <c r="Y529" s="7" t="str">
        <v>animation</v>
      </c>
    </row>
    <row r="530" spans="1:25" ht="23" x14ac:dyDescent="0.3">
      <c r="A530" s="7">
        <v>528</v>
      </c>
      <c r="B530" s="7" t="s">
        <v>1100</v>
      </c>
      <c r="C530" s="15" t="s">
        <v>1101</v>
      </c>
      <c r="D530" s="5">
        <v>9000</v>
      </c>
      <c r="E530" s="5">
        <v>7227</v>
      </c>
      <c r="G530" s="6">
        <f t="shared" si="65"/>
        <v>0.80300000000000005</v>
      </c>
      <c r="H530" s="7" t="s">
        <v>13</v>
      </c>
      <c r="I530" s="10">
        <v>80</v>
      </c>
      <c r="J530" s="10">
        <f t="shared" si="66"/>
        <v>90.337500000000006</v>
      </c>
      <c r="K530" s="7" t="s">
        <v>39</v>
      </c>
      <c r="L530" s="7" t="s">
        <v>40</v>
      </c>
      <c r="M530" s="7">
        <v>1385186400</v>
      </c>
      <c r="N530" s="7">
        <v>1389074400</v>
      </c>
      <c r="O530" s="16">
        <f t="shared" si="67"/>
        <v>41601.25</v>
      </c>
      <c r="P530" s="23" t="str">
        <f t="shared" si="68"/>
        <v>Nov</v>
      </c>
      <c r="Q530" s="18">
        <f t="shared" si="69"/>
        <v>41601.25</v>
      </c>
      <c r="R530" s="16">
        <f t="shared" si="70"/>
        <v>41646.25</v>
      </c>
      <c r="S530" s="23" t="str">
        <f t="shared" si="71"/>
        <v>Jan</v>
      </c>
      <c r="T530" s="18">
        <f t="shared" si="72"/>
        <v>41646.25</v>
      </c>
      <c r="U530" s="7" t="b">
        <v>0</v>
      </c>
      <c r="V530" s="7" t="b">
        <v>0</v>
      </c>
      <c r="W530" s="7" t="s">
        <v>59</v>
      </c>
      <c r="X530" s="7" t="str" cm="1">
        <f t="array" ref="X530:Y530">_xlfn.TEXTSPLIT($W530,"/")</f>
        <v>music</v>
      </c>
      <c r="Y530" s="7" t="str">
        <v>indie rock</v>
      </c>
    </row>
    <row r="531" spans="1:25" ht="23" x14ac:dyDescent="0.3">
      <c r="A531" s="7">
        <v>529</v>
      </c>
      <c r="B531" s="7" t="s">
        <v>1102</v>
      </c>
      <c r="C531" s="15" t="s">
        <v>1103</v>
      </c>
      <c r="D531" s="5">
        <v>5100</v>
      </c>
      <c r="E531" s="5">
        <v>574</v>
      </c>
      <c r="G531" s="6">
        <f t="shared" si="65"/>
        <v>0.11254901960784314</v>
      </c>
      <c r="H531" s="7" t="s">
        <v>13</v>
      </c>
      <c r="I531" s="10">
        <v>9</v>
      </c>
      <c r="J531" s="10">
        <f t="shared" si="66"/>
        <v>63.777777777777779</v>
      </c>
      <c r="K531" s="7" t="s">
        <v>20</v>
      </c>
      <c r="L531" s="7" t="s">
        <v>21</v>
      </c>
      <c r="M531" s="7">
        <v>1399698000</v>
      </c>
      <c r="N531" s="7">
        <v>1402117200</v>
      </c>
      <c r="O531" s="16">
        <f t="shared" si="67"/>
        <v>41769.208333333336</v>
      </c>
      <c r="P531" s="23" t="str">
        <f t="shared" si="68"/>
        <v>May</v>
      </c>
      <c r="Q531" s="18">
        <f t="shared" si="69"/>
        <v>41769.208333333336</v>
      </c>
      <c r="R531" s="16">
        <f t="shared" si="70"/>
        <v>41797.208333333336</v>
      </c>
      <c r="S531" s="23" t="str">
        <f t="shared" si="71"/>
        <v>Jun</v>
      </c>
      <c r="T531" s="18">
        <f t="shared" si="72"/>
        <v>41797.208333333336</v>
      </c>
      <c r="U531" s="7" t="b">
        <v>0</v>
      </c>
      <c r="V531" s="7" t="b">
        <v>0</v>
      </c>
      <c r="W531" s="7" t="s">
        <v>88</v>
      </c>
      <c r="X531" s="7" t="str" cm="1">
        <f t="array" ref="X531:Y531">_xlfn.TEXTSPLIT($W531,"/")</f>
        <v>games</v>
      </c>
      <c r="Y531" s="7" t="str">
        <v>video games</v>
      </c>
    </row>
    <row r="532" spans="1:25" ht="36" x14ac:dyDescent="0.3">
      <c r="A532" s="7">
        <v>530</v>
      </c>
      <c r="B532" s="7" t="s">
        <v>1104</v>
      </c>
      <c r="C532" s="15" t="s">
        <v>1105</v>
      </c>
      <c r="D532" s="5">
        <v>105000</v>
      </c>
      <c r="E532" s="5">
        <v>96328</v>
      </c>
      <c r="G532" s="6">
        <f t="shared" si="65"/>
        <v>0.91740952380952379</v>
      </c>
      <c r="H532" s="7" t="s">
        <v>13</v>
      </c>
      <c r="I532" s="10">
        <v>1784</v>
      </c>
      <c r="J532" s="10">
        <f t="shared" si="66"/>
        <v>53.995515695067262</v>
      </c>
      <c r="K532" s="7" t="s">
        <v>20</v>
      </c>
      <c r="L532" s="7" t="s">
        <v>21</v>
      </c>
      <c r="M532" s="7">
        <v>1283230800</v>
      </c>
      <c r="N532" s="7">
        <v>1284440400</v>
      </c>
      <c r="O532" s="16">
        <f t="shared" si="67"/>
        <v>40421.208333333336</v>
      </c>
      <c r="P532" s="23" t="str">
        <f t="shared" si="68"/>
        <v>Aug</v>
      </c>
      <c r="Q532" s="18">
        <f t="shared" si="69"/>
        <v>40421.208333333336</v>
      </c>
      <c r="R532" s="16">
        <f t="shared" si="70"/>
        <v>40435.208333333336</v>
      </c>
      <c r="S532" s="23" t="str">
        <f t="shared" si="71"/>
        <v>Sep</v>
      </c>
      <c r="T532" s="18">
        <f t="shared" si="72"/>
        <v>40435.208333333336</v>
      </c>
      <c r="U532" s="7" t="b">
        <v>0</v>
      </c>
      <c r="V532" s="7" t="b">
        <v>1</v>
      </c>
      <c r="W532" s="7" t="s">
        <v>118</v>
      </c>
      <c r="X532" s="7" t="str" cm="1">
        <f t="array" ref="X532:Y532">_xlfn.TEXTSPLIT($W532,"/")</f>
        <v>publishing</v>
      </c>
      <c r="Y532" s="7" t="str">
        <v>fiction</v>
      </c>
    </row>
    <row r="533" spans="1:25" ht="36" x14ac:dyDescent="0.3">
      <c r="A533" s="7">
        <v>531</v>
      </c>
      <c r="B533" s="7" t="s">
        <v>1106</v>
      </c>
      <c r="C533" s="15" t="s">
        <v>1107</v>
      </c>
      <c r="D533" s="5">
        <v>186700</v>
      </c>
      <c r="E533" s="5">
        <v>178338</v>
      </c>
      <c r="G533" s="6">
        <f t="shared" si="65"/>
        <v>0.95521156936261387</v>
      </c>
      <c r="H533" s="7" t="s">
        <v>46</v>
      </c>
      <c r="I533" s="10">
        <v>3640</v>
      </c>
      <c r="J533" s="10">
        <f t="shared" si="66"/>
        <v>48.993956043956047</v>
      </c>
      <c r="K533" s="7" t="s">
        <v>97</v>
      </c>
      <c r="L533" s="7" t="s">
        <v>98</v>
      </c>
      <c r="M533" s="7">
        <v>1384149600</v>
      </c>
      <c r="N533" s="7">
        <v>1388988000</v>
      </c>
      <c r="O533" s="16">
        <f t="shared" si="67"/>
        <v>41589.25</v>
      </c>
      <c r="P533" s="23" t="str">
        <f t="shared" si="68"/>
        <v>Nov</v>
      </c>
      <c r="Q533" s="18">
        <f t="shared" si="69"/>
        <v>41589.25</v>
      </c>
      <c r="R533" s="16">
        <f t="shared" si="70"/>
        <v>41645.25</v>
      </c>
      <c r="S533" s="23" t="str">
        <f t="shared" si="71"/>
        <v>Jan</v>
      </c>
      <c r="T533" s="18">
        <f t="shared" si="72"/>
        <v>41645.25</v>
      </c>
      <c r="U533" s="7" t="b">
        <v>0</v>
      </c>
      <c r="V533" s="7" t="b">
        <v>0</v>
      </c>
      <c r="W533" s="7" t="s">
        <v>88</v>
      </c>
      <c r="X533" s="7" t="str" cm="1">
        <f t="array" ref="X533:Y533">_xlfn.TEXTSPLIT($W533,"/")</f>
        <v>games</v>
      </c>
      <c r="Y533" s="7" t="str">
        <v>video games</v>
      </c>
    </row>
    <row r="534" spans="1:25" ht="23" x14ac:dyDescent="0.3">
      <c r="A534" s="7">
        <v>532</v>
      </c>
      <c r="B534" s="7" t="s">
        <v>1108</v>
      </c>
      <c r="C534" s="15" t="s">
        <v>1109</v>
      </c>
      <c r="D534" s="5">
        <v>1600</v>
      </c>
      <c r="E534" s="5">
        <v>8046</v>
      </c>
      <c r="G534" s="6">
        <f t="shared" si="65"/>
        <v>5.0287499999999996</v>
      </c>
      <c r="H534" s="7" t="s">
        <v>19</v>
      </c>
      <c r="I534" s="10">
        <v>126</v>
      </c>
      <c r="J534" s="10">
        <f t="shared" si="66"/>
        <v>63.857142857142854</v>
      </c>
      <c r="K534" s="7" t="s">
        <v>14</v>
      </c>
      <c r="L534" s="7" t="s">
        <v>15</v>
      </c>
      <c r="M534" s="7">
        <v>1516860000</v>
      </c>
      <c r="N534" s="7">
        <v>1516946400</v>
      </c>
      <c r="O534" s="16">
        <f t="shared" si="67"/>
        <v>43125.25</v>
      </c>
      <c r="P534" s="23" t="str">
        <f t="shared" si="68"/>
        <v>Jan</v>
      </c>
      <c r="Q534" s="18">
        <f t="shared" si="69"/>
        <v>43125.25</v>
      </c>
      <c r="R534" s="16">
        <f t="shared" si="70"/>
        <v>43126.25</v>
      </c>
      <c r="S534" s="23" t="str">
        <f t="shared" si="71"/>
        <v>Jan</v>
      </c>
      <c r="T534" s="18">
        <f t="shared" si="72"/>
        <v>43126.25</v>
      </c>
      <c r="U534" s="7" t="b">
        <v>0</v>
      </c>
      <c r="V534" s="7" t="b">
        <v>0</v>
      </c>
      <c r="W534" s="7" t="s">
        <v>32</v>
      </c>
      <c r="X534" s="7" t="str" cm="1">
        <f t="array" ref="X534:Y534">_xlfn.TEXTSPLIT($W534,"/")</f>
        <v>theater</v>
      </c>
      <c r="Y534" s="7" t="str">
        <v>plays</v>
      </c>
    </row>
    <row r="535" spans="1:25" ht="23" x14ac:dyDescent="0.3">
      <c r="A535" s="7">
        <v>533</v>
      </c>
      <c r="B535" s="7" t="s">
        <v>1110</v>
      </c>
      <c r="C535" s="15" t="s">
        <v>1111</v>
      </c>
      <c r="D535" s="5">
        <v>115600</v>
      </c>
      <c r="E535" s="5">
        <v>184086</v>
      </c>
      <c r="G535" s="6">
        <f t="shared" si="65"/>
        <v>1.5924394463667819</v>
      </c>
      <c r="H535" s="7" t="s">
        <v>19</v>
      </c>
      <c r="I535" s="10">
        <v>2218</v>
      </c>
      <c r="J535" s="10">
        <f t="shared" si="66"/>
        <v>82.996393146979258</v>
      </c>
      <c r="K535" s="7" t="s">
        <v>39</v>
      </c>
      <c r="L535" s="7" t="s">
        <v>40</v>
      </c>
      <c r="M535" s="7">
        <v>1374642000</v>
      </c>
      <c r="N535" s="7">
        <v>1377752400</v>
      </c>
      <c r="O535" s="16">
        <f t="shared" si="67"/>
        <v>41479.208333333336</v>
      </c>
      <c r="P535" s="23" t="str">
        <f t="shared" si="68"/>
        <v>Jul</v>
      </c>
      <c r="Q535" s="18">
        <f t="shared" si="69"/>
        <v>41479.208333333336</v>
      </c>
      <c r="R535" s="16">
        <f t="shared" si="70"/>
        <v>41515.208333333336</v>
      </c>
      <c r="S535" s="23" t="str">
        <f t="shared" si="71"/>
        <v>Aug</v>
      </c>
      <c r="T535" s="18">
        <f t="shared" si="72"/>
        <v>41515.208333333336</v>
      </c>
      <c r="U535" s="7" t="b">
        <v>0</v>
      </c>
      <c r="V535" s="7" t="b">
        <v>0</v>
      </c>
      <c r="W535" s="7" t="s">
        <v>59</v>
      </c>
      <c r="X535" s="7" t="str" cm="1">
        <f t="array" ref="X535:Y535">_xlfn.TEXTSPLIT($W535,"/")</f>
        <v>music</v>
      </c>
      <c r="Y535" s="7" t="str">
        <v>indie rock</v>
      </c>
    </row>
    <row r="536" spans="1:25" ht="23" x14ac:dyDescent="0.3">
      <c r="A536" s="7">
        <v>534</v>
      </c>
      <c r="B536" s="7" t="s">
        <v>1112</v>
      </c>
      <c r="C536" s="15" t="s">
        <v>1113</v>
      </c>
      <c r="D536" s="5">
        <v>89100</v>
      </c>
      <c r="E536" s="5">
        <v>13385</v>
      </c>
      <c r="G536" s="6">
        <f t="shared" si="65"/>
        <v>0.15022446689113356</v>
      </c>
      <c r="H536" s="7" t="s">
        <v>13</v>
      </c>
      <c r="I536" s="10">
        <v>243</v>
      </c>
      <c r="J536" s="10">
        <f t="shared" si="66"/>
        <v>55.08230452674897</v>
      </c>
      <c r="K536" s="7" t="s">
        <v>20</v>
      </c>
      <c r="L536" s="7" t="s">
        <v>21</v>
      </c>
      <c r="M536" s="7">
        <v>1534482000</v>
      </c>
      <c r="N536" s="7">
        <v>1534568400</v>
      </c>
      <c r="O536" s="16">
        <f t="shared" si="67"/>
        <v>43329.208333333328</v>
      </c>
      <c r="P536" s="23" t="str">
        <f t="shared" si="68"/>
        <v>Aug</v>
      </c>
      <c r="Q536" s="18">
        <f t="shared" si="69"/>
        <v>43329.208333333328</v>
      </c>
      <c r="R536" s="16">
        <f t="shared" si="70"/>
        <v>43330.208333333328</v>
      </c>
      <c r="S536" s="23" t="str">
        <f t="shared" si="71"/>
        <v>Aug</v>
      </c>
      <c r="T536" s="18">
        <f t="shared" si="72"/>
        <v>43330.208333333328</v>
      </c>
      <c r="U536" s="7" t="b">
        <v>0</v>
      </c>
      <c r="V536" s="7" t="b">
        <v>1</v>
      </c>
      <c r="W536" s="7" t="s">
        <v>52</v>
      </c>
      <c r="X536" s="7" t="str" cm="1">
        <f t="array" ref="X536:Y536">_xlfn.TEXTSPLIT($W536,"/")</f>
        <v>film &amp; video</v>
      </c>
      <c r="Y536" s="7" t="str">
        <v>drama</v>
      </c>
    </row>
    <row r="537" spans="1:25" ht="23" x14ac:dyDescent="0.3">
      <c r="A537" s="7">
        <v>535</v>
      </c>
      <c r="B537" s="7" t="s">
        <v>1114</v>
      </c>
      <c r="C537" s="15" t="s">
        <v>1115</v>
      </c>
      <c r="D537" s="5">
        <v>2600</v>
      </c>
      <c r="E537" s="5">
        <v>12533</v>
      </c>
      <c r="G537" s="6">
        <f t="shared" si="65"/>
        <v>4.820384615384615</v>
      </c>
      <c r="H537" s="7" t="s">
        <v>19</v>
      </c>
      <c r="I537" s="10">
        <v>202</v>
      </c>
      <c r="J537" s="10">
        <f t="shared" si="66"/>
        <v>62.044554455445542</v>
      </c>
      <c r="K537" s="7" t="s">
        <v>106</v>
      </c>
      <c r="L537" s="7" t="s">
        <v>107</v>
      </c>
      <c r="M537" s="7">
        <v>1528434000</v>
      </c>
      <c r="N537" s="7">
        <v>1528606800</v>
      </c>
      <c r="O537" s="16">
        <f t="shared" si="67"/>
        <v>43259.208333333328</v>
      </c>
      <c r="P537" s="23" t="str">
        <f t="shared" si="68"/>
        <v>Jun</v>
      </c>
      <c r="Q537" s="18">
        <f t="shared" si="69"/>
        <v>43259.208333333328</v>
      </c>
      <c r="R537" s="16">
        <f t="shared" si="70"/>
        <v>43261.208333333328</v>
      </c>
      <c r="S537" s="23" t="str">
        <f t="shared" si="71"/>
        <v>Jun</v>
      </c>
      <c r="T537" s="18">
        <f t="shared" si="72"/>
        <v>43261.208333333328</v>
      </c>
      <c r="U537" s="7" t="b">
        <v>0</v>
      </c>
      <c r="V537" s="7" t="b">
        <v>1</v>
      </c>
      <c r="W537" s="7" t="s">
        <v>32</v>
      </c>
      <c r="X537" s="7" t="str" cm="1">
        <f t="array" ref="X537:Y537">_xlfn.TEXTSPLIT($W537,"/")</f>
        <v>theater</v>
      </c>
      <c r="Y537" s="7" t="str">
        <v>plays</v>
      </c>
    </row>
    <row r="538" spans="1:25" ht="23" x14ac:dyDescent="0.3">
      <c r="A538" s="7">
        <v>536</v>
      </c>
      <c r="B538" s="7" t="s">
        <v>1116</v>
      </c>
      <c r="C538" s="15" t="s">
        <v>1117</v>
      </c>
      <c r="D538" s="5">
        <v>9800</v>
      </c>
      <c r="E538" s="5">
        <v>14697</v>
      </c>
      <c r="G538" s="6">
        <f t="shared" si="65"/>
        <v>1.4996938775510205</v>
      </c>
      <c r="H538" s="7" t="s">
        <v>19</v>
      </c>
      <c r="I538" s="10">
        <v>140</v>
      </c>
      <c r="J538" s="10">
        <f t="shared" si="66"/>
        <v>104.97857142857143</v>
      </c>
      <c r="K538" s="7" t="s">
        <v>106</v>
      </c>
      <c r="L538" s="7" t="s">
        <v>107</v>
      </c>
      <c r="M538" s="7">
        <v>1282626000</v>
      </c>
      <c r="N538" s="7">
        <v>1284872400</v>
      </c>
      <c r="O538" s="16">
        <f t="shared" si="67"/>
        <v>40414.208333333336</v>
      </c>
      <c r="P538" s="23" t="str">
        <f t="shared" si="68"/>
        <v>Aug</v>
      </c>
      <c r="Q538" s="18">
        <f t="shared" si="69"/>
        <v>40414.208333333336</v>
      </c>
      <c r="R538" s="16">
        <f t="shared" si="70"/>
        <v>40440.208333333336</v>
      </c>
      <c r="S538" s="23" t="str">
        <f t="shared" si="71"/>
        <v>Sep</v>
      </c>
      <c r="T538" s="18">
        <f t="shared" si="72"/>
        <v>40440.208333333336</v>
      </c>
      <c r="U538" s="7" t="b">
        <v>0</v>
      </c>
      <c r="V538" s="7" t="b">
        <v>0</v>
      </c>
      <c r="W538" s="7" t="s">
        <v>118</v>
      </c>
      <c r="X538" s="7" t="str" cm="1">
        <f t="array" ref="X538:Y538">_xlfn.TEXTSPLIT($W538,"/")</f>
        <v>publishing</v>
      </c>
      <c r="Y538" s="7" t="str">
        <v>fiction</v>
      </c>
    </row>
    <row r="539" spans="1:25" ht="23" x14ac:dyDescent="0.3">
      <c r="A539" s="7">
        <v>537</v>
      </c>
      <c r="B539" s="7" t="s">
        <v>1118</v>
      </c>
      <c r="C539" s="15" t="s">
        <v>1119</v>
      </c>
      <c r="D539" s="5">
        <v>84400</v>
      </c>
      <c r="E539" s="5">
        <v>98935</v>
      </c>
      <c r="G539" s="6">
        <f t="shared" si="65"/>
        <v>1.1722156398104266</v>
      </c>
      <c r="H539" s="7" t="s">
        <v>19</v>
      </c>
      <c r="I539" s="10">
        <v>1052</v>
      </c>
      <c r="J539" s="10">
        <f t="shared" si="66"/>
        <v>94.044676806083643</v>
      </c>
      <c r="K539" s="7" t="s">
        <v>35</v>
      </c>
      <c r="L539" s="7" t="s">
        <v>36</v>
      </c>
      <c r="M539" s="7">
        <v>1535605200</v>
      </c>
      <c r="N539" s="7">
        <v>1537592400</v>
      </c>
      <c r="O539" s="16">
        <f t="shared" si="67"/>
        <v>43342.208333333328</v>
      </c>
      <c r="P539" s="23" t="str">
        <f t="shared" si="68"/>
        <v>Aug</v>
      </c>
      <c r="Q539" s="18">
        <f t="shared" si="69"/>
        <v>43342.208333333328</v>
      </c>
      <c r="R539" s="16">
        <f t="shared" si="70"/>
        <v>43365.208333333328</v>
      </c>
      <c r="S539" s="23" t="str">
        <f t="shared" si="71"/>
        <v>Sep</v>
      </c>
      <c r="T539" s="18">
        <f t="shared" si="72"/>
        <v>43365.208333333328</v>
      </c>
      <c r="U539" s="7" t="b">
        <v>1</v>
      </c>
      <c r="V539" s="7" t="b">
        <v>1</v>
      </c>
      <c r="W539" s="7" t="s">
        <v>41</v>
      </c>
      <c r="X539" s="7" t="str" cm="1">
        <f t="array" ref="X539:Y539">_xlfn.TEXTSPLIT($W539,"/")</f>
        <v>film &amp; video</v>
      </c>
      <c r="Y539" s="7" t="str">
        <v>documentary</v>
      </c>
    </row>
    <row r="540" spans="1:25" ht="23" x14ac:dyDescent="0.3">
      <c r="A540" s="7">
        <v>538</v>
      </c>
      <c r="B540" s="7" t="s">
        <v>1120</v>
      </c>
      <c r="C540" s="15" t="s">
        <v>1121</v>
      </c>
      <c r="D540" s="5">
        <v>151300</v>
      </c>
      <c r="E540" s="5">
        <v>57034</v>
      </c>
      <c r="G540" s="6">
        <f t="shared" si="65"/>
        <v>0.37695968274950431</v>
      </c>
      <c r="H540" s="7" t="s">
        <v>13</v>
      </c>
      <c r="I540" s="10">
        <v>1296</v>
      </c>
      <c r="J540" s="10">
        <f t="shared" si="66"/>
        <v>44.007716049382715</v>
      </c>
      <c r="K540" s="7" t="s">
        <v>20</v>
      </c>
      <c r="L540" s="7" t="s">
        <v>21</v>
      </c>
      <c r="M540" s="7">
        <v>1379826000</v>
      </c>
      <c r="N540" s="7">
        <v>1381208400</v>
      </c>
      <c r="O540" s="16">
        <f t="shared" si="67"/>
        <v>41539.208333333336</v>
      </c>
      <c r="P540" s="23" t="str">
        <f t="shared" si="68"/>
        <v>Sep</v>
      </c>
      <c r="Q540" s="18">
        <f t="shared" si="69"/>
        <v>41539.208333333336</v>
      </c>
      <c r="R540" s="16">
        <f t="shared" si="70"/>
        <v>41555.208333333336</v>
      </c>
      <c r="S540" s="23" t="str">
        <f t="shared" si="71"/>
        <v>Oct</v>
      </c>
      <c r="T540" s="18">
        <f t="shared" si="72"/>
        <v>41555.208333333336</v>
      </c>
      <c r="U540" s="7" t="b">
        <v>0</v>
      </c>
      <c r="V540" s="7" t="b">
        <v>0</v>
      </c>
      <c r="W540" s="7" t="s">
        <v>291</v>
      </c>
      <c r="X540" s="7" t="str" cm="1">
        <f t="array" ref="X540:Y540">_xlfn.TEXTSPLIT($W540,"/")</f>
        <v>games</v>
      </c>
      <c r="Y540" s="7" t="str">
        <v>mobile games</v>
      </c>
    </row>
    <row r="541" spans="1:25" ht="23" x14ac:dyDescent="0.3">
      <c r="A541" s="7">
        <v>539</v>
      </c>
      <c r="B541" s="7" t="s">
        <v>1122</v>
      </c>
      <c r="C541" s="15" t="s">
        <v>1123</v>
      </c>
      <c r="D541" s="5">
        <v>9800</v>
      </c>
      <c r="E541" s="5">
        <v>7120</v>
      </c>
      <c r="G541" s="6">
        <f t="shared" si="65"/>
        <v>0.72653061224489801</v>
      </c>
      <c r="H541" s="7" t="s">
        <v>13</v>
      </c>
      <c r="I541" s="10">
        <v>77</v>
      </c>
      <c r="J541" s="10">
        <f t="shared" si="66"/>
        <v>92.467532467532465</v>
      </c>
      <c r="K541" s="7" t="s">
        <v>20</v>
      </c>
      <c r="L541" s="7" t="s">
        <v>21</v>
      </c>
      <c r="M541" s="7">
        <v>1561957200</v>
      </c>
      <c r="N541" s="7">
        <v>1562475600</v>
      </c>
      <c r="O541" s="16">
        <f t="shared" si="67"/>
        <v>43647.208333333328</v>
      </c>
      <c r="P541" s="23" t="str">
        <f t="shared" si="68"/>
        <v>Jul</v>
      </c>
      <c r="Q541" s="18">
        <f t="shared" si="69"/>
        <v>43647.208333333328</v>
      </c>
      <c r="R541" s="16">
        <f t="shared" si="70"/>
        <v>43653.208333333328</v>
      </c>
      <c r="S541" s="23" t="str">
        <f t="shared" si="71"/>
        <v>Jul</v>
      </c>
      <c r="T541" s="18">
        <f t="shared" si="72"/>
        <v>43653.208333333328</v>
      </c>
      <c r="U541" s="7" t="b">
        <v>0</v>
      </c>
      <c r="V541" s="7" t="b">
        <v>1</v>
      </c>
      <c r="W541" s="7" t="s">
        <v>16</v>
      </c>
      <c r="X541" s="7" t="str" cm="1">
        <f t="array" ref="X541:Y541">_xlfn.TEXTSPLIT($W541,"/")</f>
        <v>food</v>
      </c>
      <c r="Y541" s="7" t="str">
        <v>food trucks</v>
      </c>
    </row>
    <row r="542" spans="1:25" ht="23" x14ac:dyDescent="0.3">
      <c r="A542" s="7">
        <v>540</v>
      </c>
      <c r="B542" s="7" t="s">
        <v>1124</v>
      </c>
      <c r="C542" s="15" t="s">
        <v>1125</v>
      </c>
      <c r="D542" s="5">
        <v>5300</v>
      </c>
      <c r="E542" s="5">
        <v>14097</v>
      </c>
      <c r="G542" s="6">
        <f t="shared" si="65"/>
        <v>2.6598113207547169</v>
      </c>
      <c r="H542" s="7" t="s">
        <v>19</v>
      </c>
      <c r="I542" s="10">
        <v>247</v>
      </c>
      <c r="J542" s="10">
        <f t="shared" si="66"/>
        <v>57.072874493927124</v>
      </c>
      <c r="K542" s="7" t="s">
        <v>20</v>
      </c>
      <c r="L542" s="7" t="s">
        <v>21</v>
      </c>
      <c r="M542" s="7">
        <v>1525496400</v>
      </c>
      <c r="N542" s="7">
        <v>1527397200</v>
      </c>
      <c r="O542" s="16">
        <f t="shared" si="67"/>
        <v>43225.208333333328</v>
      </c>
      <c r="P542" s="23" t="str">
        <f t="shared" si="68"/>
        <v>May</v>
      </c>
      <c r="Q542" s="18">
        <f t="shared" si="69"/>
        <v>43225.208333333328</v>
      </c>
      <c r="R542" s="16">
        <f t="shared" si="70"/>
        <v>43247.208333333328</v>
      </c>
      <c r="S542" s="23" t="str">
        <f t="shared" si="71"/>
        <v>May</v>
      </c>
      <c r="T542" s="18">
        <f t="shared" si="72"/>
        <v>43247.208333333328</v>
      </c>
      <c r="U542" s="7" t="b">
        <v>0</v>
      </c>
      <c r="V542" s="7" t="b">
        <v>0</v>
      </c>
      <c r="W542" s="7" t="s">
        <v>121</v>
      </c>
      <c r="X542" s="7" t="str" cm="1">
        <f t="array" ref="X542:Y542">_xlfn.TEXTSPLIT($W542,"/")</f>
        <v>photography</v>
      </c>
      <c r="Y542" s="7" t="str">
        <v>photography books</v>
      </c>
    </row>
    <row r="543" spans="1:25" ht="23" x14ac:dyDescent="0.3">
      <c r="A543" s="7">
        <v>541</v>
      </c>
      <c r="B543" s="7" t="s">
        <v>1126</v>
      </c>
      <c r="C543" s="15" t="s">
        <v>1127</v>
      </c>
      <c r="D543" s="5">
        <v>178000</v>
      </c>
      <c r="E543" s="5">
        <v>43086</v>
      </c>
      <c r="G543" s="6">
        <f t="shared" si="65"/>
        <v>0.24205617977528091</v>
      </c>
      <c r="H543" s="7" t="s">
        <v>13</v>
      </c>
      <c r="I543" s="10">
        <v>395</v>
      </c>
      <c r="J543" s="10">
        <f t="shared" si="66"/>
        <v>109.07848101265823</v>
      </c>
      <c r="K543" s="7" t="s">
        <v>106</v>
      </c>
      <c r="L543" s="7" t="s">
        <v>107</v>
      </c>
      <c r="M543" s="7">
        <v>1433912400</v>
      </c>
      <c r="N543" s="7">
        <v>1436158800</v>
      </c>
      <c r="O543" s="16">
        <f t="shared" si="67"/>
        <v>42165.208333333328</v>
      </c>
      <c r="P543" s="23" t="str">
        <f t="shared" si="68"/>
        <v>Jun</v>
      </c>
      <c r="Q543" s="18">
        <f t="shared" si="69"/>
        <v>42165.208333333328</v>
      </c>
      <c r="R543" s="16">
        <f t="shared" si="70"/>
        <v>42191.208333333328</v>
      </c>
      <c r="S543" s="23" t="str">
        <f t="shared" si="71"/>
        <v>Jul</v>
      </c>
      <c r="T543" s="18">
        <f t="shared" si="72"/>
        <v>42191.208333333328</v>
      </c>
      <c r="U543" s="7" t="b">
        <v>0</v>
      </c>
      <c r="V543" s="7" t="b">
        <v>0</v>
      </c>
      <c r="W543" s="7" t="s">
        <v>291</v>
      </c>
      <c r="X543" s="7" t="str" cm="1">
        <f t="array" ref="X543:Y543">_xlfn.TEXTSPLIT($W543,"/")</f>
        <v>games</v>
      </c>
      <c r="Y543" s="7" t="str">
        <v>mobile games</v>
      </c>
    </row>
    <row r="544" spans="1:25" ht="23" x14ac:dyDescent="0.3">
      <c r="A544" s="7">
        <v>542</v>
      </c>
      <c r="B544" s="7" t="s">
        <v>1128</v>
      </c>
      <c r="C544" s="15" t="s">
        <v>1129</v>
      </c>
      <c r="D544" s="5">
        <v>77000</v>
      </c>
      <c r="E544" s="5">
        <v>1930</v>
      </c>
      <c r="G544" s="6">
        <f t="shared" si="65"/>
        <v>2.5064935064935064E-2</v>
      </c>
      <c r="H544" s="7" t="s">
        <v>13</v>
      </c>
      <c r="I544" s="10">
        <v>49</v>
      </c>
      <c r="J544" s="10">
        <f t="shared" si="66"/>
        <v>39.387755102040813</v>
      </c>
      <c r="K544" s="7" t="s">
        <v>39</v>
      </c>
      <c r="L544" s="7" t="s">
        <v>40</v>
      </c>
      <c r="M544" s="7">
        <v>1453442400</v>
      </c>
      <c r="N544" s="7">
        <v>1456034400</v>
      </c>
      <c r="O544" s="16">
        <f t="shared" si="67"/>
        <v>42391.25</v>
      </c>
      <c r="P544" s="23" t="str">
        <f t="shared" si="68"/>
        <v>Jan</v>
      </c>
      <c r="Q544" s="18">
        <f t="shared" si="69"/>
        <v>42391.25</v>
      </c>
      <c r="R544" s="16">
        <f t="shared" si="70"/>
        <v>42421.25</v>
      </c>
      <c r="S544" s="23" t="str">
        <f t="shared" si="71"/>
        <v>Feb</v>
      </c>
      <c r="T544" s="18">
        <f t="shared" si="72"/>
        <v>42421.25</v>
      </c>
      <c r="U544" s="7" t="b">
        <v>0</v>
      </c>
      <c r="V544" s="7" t="b">
        <v>0</v>
      </c>
      <c r="W544" s="7" t="s">
        <v>59</v>
      </c>
      <c r="X544" s="7" t="str" cm="1">
        <f t="array" ref="X544:Y544">_xlfn.TEXTSPLIT($W544,"/")</f>
        <v>music</v>
      </c>
      <c r="Y544" s="7" t="str">
        <v>indie rock</v>
      </c>
    </row>
    <row r="545" spans="1:25" ht="23" x14ac:dyDescent="0.3">
      <c r="A545" s="7">
        <v>543</v>
      </c>
      <c r="B545" s="7" t="s">
        <v>1130</v>
      </c>
      <c r="C545" s="15" t="s">
        <v>1131</v>
      </c>
      <c r="D545" s="5">
        <v>84900</v>
      </c>
      <c r="E545" s="5">
        <v>13864</v>
      </c>
      <c r="G545" s="6">
        <f t="shared" si="65"/>
        <v>0.1632979976442874</v>
      </c>
      <c r="H545" s="7" t="s">
        <v>13</v>
      </c>
      <c r="I545" s="10">
        <v>180</v>
      </c>
      <c r="J545" s="10">
        <f t="shared" si="66"/>
        <v>77.022222222222226</v>
      </c>
      <c r="K545" s="7" t="s">
        <v>20</v>
      </c>
      <c r="L545" s="7" t="s">
        <v>21</v>
      </c>
      <c r="M545" s="7">
        <v>1378875600</v>
      </c>
      <c r="N545" s="7">
        <v>1380171600</v>
      </c>
      <c r="O545" s="16">
        <f t="shared" si="67"/>
        <v>41528.208333333336</v>
      </c>
      <c r="P545" s="23" t="str">
        <f t="shared" si="68"/>
        <v>Sep</v>
      </c>
      <c r="Q545" s="18">
        <f t="shared" si="69"/>
        <v>41528.208333333336</v>
      </c>
      <c r="R545" s="16">
        <f t="shared" si="70"/>
        <v>41543.208333333336</v>
      </c>
      <c r="S545" s="23" t="str">
        <f t="shared" si="71"/>
        <v>Sep</v>
      </c>
      <c r="T545" s="18">
        <f t="shared" si="72"/>
        <v>41543.208333333336</v>
      </c>
      <c r="U545" s="7" t="b">
        <v>0</v>
      </c>
      <c r="V545" s="7" t="b">
        <v>0</v>
      </c>
      <c r="W545" s="7" t="s">
        <v>88</v>
      </c>
      <c r="X545" s="7" t="str" cm="1">
        <f t="array" ref="X545:Y545">_xlfn.TEXTSPLIT($W545,"/")</f>
        <v>games</v>
      </c>
      <c r="Y545" s="7" t="str">
        <v>video games</v>
      </c>
    </row>
    <row r="546" spans="1:25" ht="36" x14ac:dyDescent="0.3">
      <c r="A546" s="7">
        <v>544</v>
      </c>
      <c r="B546" s="7" t="s">
        <v>1132</v>
      </c>
      <c r="C546" s="15" t="s">
        <v>1133</v>
      </c>
      <c r="D546" s="5">
        <v>2800</v>
      </c>
      <c r="E546" s="5">
        <v>7742</v>
      </c>
      <c r="G546" s="6">
        <f t="shared" si="65"/>
        <v>2.7650000000000001</v>
      </c>
      <c r="H546" s="7" t="s">
        <v>19</v>
      </c>
      <c r="I546" s="10">
        <v>84</v>
      </c>
      <c r="J546" s="10">
        <f t="shared" si="66"/>
        <v>92.166666666666671</v>
      </c>
      <c r="K546" s="7" t="s">
        <v>20</v>
      </c>
      <c r="L546" s="7" t="s">
        <v>21</v>
      </c>
      <c r="M546" s="7">
        <v>1452232800</v>
      </c>
      <c r="N546" s="7">
        <v>1453356000</v>
      </c>
      <c r="O546" s="16">
        <f t="shared" si="67"/>
        <v>42377.25</v>
      </c>
      <c r="P546" s="23" t="str">
        <f t="shared" si="68"/>
        <v>Jan</v>
      </c>
      <c r="Q546" s="18">
        <f t="shared" si="69"/>
        <v>42377.25</v>
      </c>
      <c r="R546" s="16">
        <f t="shared" si="70"/>
        <v>42390.25</v>
      </c>
      <c r="S546" s="23" t="str">
        <f t="shared" si="71"/>
        <v>Jan</v>
      </c>
      <c r="T546" s="18">
        <f t="shared" si="72"/>
        <v>42390.25</v>
      </c>
      <c r="U546" s="7" t="b">
        <v>0</v>
      </c>
      <c r="V546" s="7" t="b">
        <v>0</v>
      </c>
      <c r="W546" s="7" t="s">
        <v>22</v>
      </c>
      <c r="X546" s="7" t="str" cm="1">
        <f t="array" ref="X546:Y546">_xlfn.TEXTSPLIT($W546,"/")</f>
        <v>music</v>
      </c>
      <c r="Y546" s="7" t="str">
        <v>rock</v>
      </c>
    </row>
    <row r="547" spans="1:25" ht="23" x14ac:dyDescent="0.3">
      <c r="A547" s="7">
        <v>545</v>
      </c>
      <c r="B547" s="7" t="s">
        <v>1134</v>
      </c>
      <c r="C547" s="15" t="s">
        <v>1135</v>
      </c>
      <c r="D547" s="5">
        <v>184800</v>
      </c>
      <c r="E547" s="5">
        <v>164109</v>
      </c>
      <c r="G547" s="6">
        <f t="shared" si="65"/>
        <v>0.88803571428571426</v>
      </c>
      <c r="H547" s="7" t="s">
        <v>13</v>
      </c>
      <c r="I547" s="10">
        <v>2690</v>
      </c>
      <c r="J547" s="10">
        <f t="shared" si="66"/>
        <v>61.007063197026021</v>
      </c>
      <c r="K547" s="7" t="s">
        <v>20</v>
      </c>
      <c r="L547" s="7" t="s">
        <v>21</v>
      </c>
      <c r="M547" s="7">
        <v>1577253600</v>
      </c>
      <c r="N547" s="7">
        <v>1578981600</v>
      </c>
      <c r="O547" s="16">
        <f t="shared" si="67"/>
        <v>43824.25</v>
      </c>
      <c r="P547" s="23" t="str">
        <f t="shared" si="68"/>
        <v>Dec</v>
      </c>
      <c r="Q547" s="18">
        <f t="shared" si="69"/>
        <v>43824.25</v>
      </c>
      <c r="R547" s="16">
        <f t="shared" si="70"/>
        <v>43844.25</v>
      </c>
      <c r="S547" s="23" t="str">
        <f t="shared" si="71"/>
        <v>Jan</v>
      </c>
      <c r="T547" s="18">
        <f t="shared" si="72"/>
        <v>43844.25</v>
      </c>
      <c r="U547" s="7" t="b">
        <v>0</v>
      </c>
      <c r="V547" s="7" t="b">
        <v>0</v>
      </c>
      <c r="W547" s="7" t="s">
        <v>32</v>
      </c>
      <c r="X547" s="7" t="str" cm="1">
        <f t="array" ref="X547:Y547">_xlfn.TEXTSPLIT($W547,"/")</f>
        <v>theater</v>
      </c>
      <c r="Y547" s="7" t="str">
        <v>plays</v>
      </c>
    </row>
    <row r="548" spans="1:25" ht="23" x14ac:dyDescent="0.3">
      <c r="A548" s="7">
        <v>546</v>
      </c>
      <c r="B548" s="7" t="s">
        <v>1136</v>
      </c>
      <c r="C548" s="15" t="s">
        <v>1137</v>
      </c>
      <c r="D548" s="5">
        <v>4200</v>
      </c>
      <c r="E548" s="5">
        <v>6870</v>
      </c>
      <c r="G548" s="6">
        <f t="shared" si="65"/>
        <v>1.6357142857142857</v>
      </c>
      <c r="H548" s="7" t="s">
        <v>19</v>
      </c>
      <c r="I548" s="10">
        <v>88</v>
      </c>
      <c r="J548" s="10">
        <f t="shared" si="66"/>
        <v>78.068181818181813</v>
      </c>
      <c r="K548" s="7" t="s">
        <v>20</v>
      </c>
      <c r="L548" s="7" t="s">
        <v>21</v>
      </c>
      <c r="M548" s="7">
        <v>1537160400</v>
      </c>
      <c r="N548" s="7">
        <v>1537419600</v>
      </c>
      <c r="O548" s="16">
        <f t="shared" si="67"/>
        <v>43360.208333333328</v>
      </c>
      <c r="P548" s="23" t="str">
        <f t="shared" si="68"/>
        <v>Sep</v>
      </c>
      <c r="Q548" s="18">
        <f t="shared" si="69"/>
        <v>43360.208333333328</v>
      </c>
      <c r="R548" s="16">
        <f t="shared" si="70"/>
        <v>43363.208333333328</v>
      </c>
      <c r="S548" s="23" t="str">
        <f t="shared" si="71"/>
        <v>Sep</v>
      </c>
      <c r="T548" s="18">
        <f t="shared" si="72"/>
        <v>43363.208333333328</v>
      </c>
      <c r="U548" s="7" t="b">
        <v>0</v>
      </c>
      <c r="V548" s="7" t="b">
        <v>1</v>
      </c>
      <c r="W548" s="7" t="s">
        <v>32</v>
      </c>
      <c r="X548" s="7" t="str" cm="1">
        <f t="array" ref="X548:Y548">_xlfn.TEXTSPLIT($W548,"/")</f>
        <v>theater</v>
      </c>
      <c r="Y548" s="7" t="str">
        <v>plays</v>
      </c>
    </row>
    <row r="549" spans="1:25" ht="23" x14ac:dyDescent="0.3">
      <c r="A549" s="7">
        <v>547</v>
      </c>
      <c r="B549" s="7" t="s">
        <v>1138</v>
      </c>
      <c r="C549" s="15" t="s">
        <v>1139</v>
      </c>
      <c r="D549" s="5">
        <v>1300</v>
      </c>
      <c r="E549" s="5">
        <v>12597</v>
      </c>
      <c r="G549" s="6">
        <f t="shared" si="65"/>
        <v>9.69</v>
      </c>
      <c r="H549" s="7" t="s">
        <v>19</v>
      </c>
      <c r="I549" s="10">
        <v>156</v>
      </c>
      <c r="J549" s="10">
        <f t="shared" si="66"/>
        <v>80.75</v>
      </c>
      <c r="K549" s="7" t="s">
        <v>20</v>
      </c>
      <c r="L549" s="7" t="s">
        <v>21</v>
      </c>
      <c r="M549" s="7">
        <v>1422165600</v>
      </c>
      <c r="N549" s="7">
        <v>1423202400</v>
      </c>
      <c r="O549" s="16">
        <f t="shared" si="67"/>
        <v>42029.25</v>
      </c>
      <c r="P549" s="23" t="str">
        <f t="shared" si="68"/>
        <v>Jan</v>
      </c>
      <c r="Q549" s="18">
        <f t="shared" si="69"/>
        <v>42029.25</v>
      </c>
      <c r="R549" s="16">
        <f t="shared" si="70"/>
        <v>42041.25</v>
      </c>
      <c r="S549" s="23" t="str">
        <f t="shared" si="71"/>
        <v>Feb</v>
      </c>
      <c r="T549" s="18">
        <f t="shared" si="72"/>
        <v>42041.25</v>
      </c>
      <c r="U549" s="7" t="b">
        <v>0</v>
      </c>
      <c r="V549" s="7" t="b">
        <v>0</v>
      </c>
      <c r="W549" s="7" t="s">
        <v>52</v>
      </c>
      <c r="X549" s="7" t="str" cm="1">
        <f t="array" ref="X549:Y549">_xlfn.TEXTSPLIT($W549,"/")</f>
        <v>film &amp; video</v>
      </c>
      <c r="Y549" s="7" t="str">
        <v>drama</v>
      </c>
    </row>
    <row r="550" spans="1:25" ht="23" x14ac:dyDescent="0.3">
      <c r="A550" s="7">
        <v>548</v>
      </c>
      <c r="B550" s="7" t="s">
        <v>1140</v>
      </c>
      <c r="C550" s="15" t="s">
        <v>1141</v>
      </c>
      <c r="D550" s="5">
        <v>66100</v>
      </c>
      <c r="E550" s="5">
        <v>179074</v>
      </c>
      <c r="G550" s="6">
        <f t="shared" si="65"/>
        <v>2.7091376701966716</v>
      </c>
      <c r="H550" s="7" t="s">
        <v>19</v>
      </c>
      <c r="I550" s="10">
        <v>2985</v>
      </c>
      <c r="J550" s="10">
        <f t="shared" si="66"/>
        <v>59.991289782244557</v>
      </c>
      <c r="K550" s="7" t="s">
        <v>20</v>
      </c>
      <c r="L550" s="7" t="s">
        <v>21</v>
      </c>
      <c r="M550" s="7">
        <v>1459486800</v>
      </c>
      <c r="N550" s="7">
        <v>1460610000</v>
      </c>
      <c r="O550" s="16">
        <f t="shared" si="67"/>
        <v>42461.208333333328</v>
      </c>
      <c r="P550" s="23" t="str">
        <f t="shared" si="68"/>
        <v>Apr</v>
      </c>
      <c r="Q550" s="18">
        <f t="shared" si="69"/>
        <v>42461.208333333328</v>
      </c>
      <c r="R550" s="16">
        <f t="shared" si="70"/>
        <v>42474.208333333328</v>
      </c>
      <c r="S550" s="23" t="str">
        <f t="shared" si="71"/>
        <v>Apr</v>
      </c>
      <c r="T550" s="18">
        <f t="shared" si="72"/>
        <v>42474.208333333328</v>
      </c>
      <c r="U550" s="7" t="b">
        <v>0</v>
      </c>
      <c r="V550" s="7" t="b">
        <v>0</v>
      </c>
      <c r="W550" s="7" t="s">
        <v>32</v>
      </c>
      <c r="X550" s="7" t="str" cm="1">
        <f t="array" ref="X550:Y550">_xlfn.TEXTSPLIT($W550,"/")</f>
        <v>theater</v>
      </c>
      <c r="Y550" s="7" t="str">
        <v>plays</v>
      </c>
    </row>
    <row r="551" spans="1:25" ht="36" x14ac:dyDescent="0.3">
      <c r="A551" s="7">
        <v>549</v>
      </c>
      <c r="B551" s="7" t="s">
        <v>1142</v>
      </c>
      <c r="C551" s="15" t="s">
        <v>1143</v>
      </c>
      <c r="D551" s="5">
        <v>29500</v>
      </c>
      <c r="E551" s="5">
        <v>83843</v>
      </c>
      <c r="G551" s="6">
        <f t="shared" si="65"/>
        <v>2.8421355932203389</v>
      </c>
      <c r="H551" s="7" t="s">
        <v>19</v>
      </c>
      <c r="I551" s="10">
        <v>762</v>
      </c>
      <c r="J551" s="10">
        <f t="shared" si="66"/>
        <v>110.03018372703411</v>
      </c>
      <c r="K551" s="7" t="s">
        <v>20</v>
      </c>
      <c r="L551" s="7" t="s">
        <v>21</v>
      </c>
      <c r="M551" s="7">
        <v>1369717200</v>
      </c>
      <c r="N551" s="7">
        <v>1370494800</v>
      </c>
      <c r="O551" s="16">
        <f t="shared" si="67"/>
        <v>41422.208333333336</v>
      </c>
      <c r="P551" s="23" t="str">
        <f t="shared" si="68"/>
        <v>May</v>
      </c>
      <c r="Q551" s="18">
        <f t="shared" si="69"/>
        <v>41422.208333333336</v>
      </c>
      <c r="R551" s="16">
        <f t="shared" si="70"/>
        <v>41431.208333333336</v>
      </c>
      <c r="S551" s="23" t="str">
        <f t="shared" si="71"/>
        <v>Jun</v>
      </c>
      <c r="T551" s="18">
        <f t="shared" si="72"/>
        <v>41431.208333333336</v>
      </c>
      <c r="U551" s="7" t="b">
        <v>0</v>
      </c>
      <c r="V551" s="7" t="b">
        <v>0</v>
      </c>
      <c r="W551" s="7" t="s">
        <v>64</v>
      </c>
      <c r="X551" s="7" t="str" cm="1">
        <f t="array" ref="X551:Y551">_xlfn.TEXTSPLIT($W551,"/")</f>
        <v>technology</v>
      </c>
      <c r="Y551" s="7" t="str">
        <v>wearables</v>
      </c>
    </row>
    <row r="552" spans="1:25" ht="36" x14ac:dyDescent="0.3">
      <c r="A552" s="7">
        <v>550</v>
      </c>
      <c r="B552" s="7" t="s">
        <v>1144</v>
      </c>
      <c r="C552" s="15" t="s">
        <v>1145</v>
      </c>
      <c r="D552" s="5">
        <v>100</v>
      </c>
      <c r="E552" s="5">
        <v>4</v>
      </c>
      <c r="G552" s="6">
        <f t="shared" si="65"/>
        <v>0.04</v>
      </c>
      <c r="H552" s="7" t="s">
        <v>73</v>
      </c>
      <c r="I552" s="10">
        <v>1</v>
      </c>
      <c r="J552" s="10">
        <f t="shared" si="66"/>
        <v>4</v>
      </c>
      <c r="K552" s="7" t="s">
        <v>97</v>
      </c>
      <c r="L552" s="7" t="s">
        <v>98</v>
      </c>
      <c r="M552" s="7">
        <v>1330495200</v>
      </c>
      <c r="N552" s="7">
        <v>1332306000</v>
      </c>
      <c r="O552" s="16">
        <f t="shared" si="67"/>
        <v>40968.25</v>
      </c>
      <c r="P552" s="23" t="str">
        <f t="shared" si="68"/>
        <v>Feb</v>
      </c>
      <c r="Q552" s="18">
        <f t="shared" si="69"/>
        <v>40968.25</v>
      </c>
      <c r="R552" s="16">
        <f t="shared" si="70"/>
        <v>40989.208333333336</v>
      </c>
      <c r="S552" s="23" t="str">
        <f t="shared" si="71"/>
        <v>Mar</v>
      </c>
      <c r="T552" s="18">
        <f t="shared" si="72"/>
        <v>40989.208333333336</v>
      </c>
      <c r="U552" s="7" t="b">
        <v>0</v>
      </c>
      <c r="V552" s="7" t="b">
        <v>0</v>
      </c>
      <c r="W552" s="7" t="s">
        <v>59</v>
      </c>
      <c r="X552" s="7" t="str" cm="1">
        <f t="array" ref="X552:Y552">_xlfn.TEXTSPLIT($W552,"/")</f>
        <v>music</v>
      </c>
      <c r="Y552" s="7" t="str">
        <v>indie rock</v>
      </c>
    </row>
    <row r="553" spans="1:25" ht="23" x14ac:dyDescent="0.3">
      <c r="A553" s="7">
        <v>551</v>
      </c>
      <c r="B553" s="7" t="s">
        <v>1146</v>
      </c>
      <c r="C553" s="15" t="s">
        <v>1147</v>
      </c>
      <c r="D553" s="5">
        <v>180100</v>
      </c>
      <c r="E553" s="5">
        <v>105598</v>
      </c>
      <c r="G553" s="6">
        <f t="shared" si="65"/>
        <v>0.58632981676846196</v>
      </c>
      <c r="H553" s="7" t="s">
        <v>13</v>
      </c>
      <c r="I553" s="10">
        <v>2779</v>
      </c>
      <c r="J553" s="10">
        <f t="shared" si="66"/>
        <v>37.99856063332134</v>
      </c>
      <c r="K553" s="7" t="s">
        <v>25</v>
      </c>
      <c r="L553" s="7" t="s">
        <v>26</v>
      </c>
      <c r="M553" s="7">
        <v>1419055200</v>
      </c>
      <c r="N553" s="7">
        <v>1422511200</v>
      </c>
      <c r="O553" s="16">
        <f t="shared" si="67"/>
        <v>41993.25</v>
      </c>
      <c r="P553" s="23" t="str">
        <f t="shared" si="68"/>
        <v>Dec</v>
      </c>
      <c r="Q553" s="18">
        <f t="shared" si="69"/>
        <v>41993.25</v>
      </c>
      <c r="R553" s="16">
        <f t="shared" si="70"/>
        <v>42033.25</v>
      </c>
      <c r="S553" s="23" t="str">
        <f t="shared" si="71"/>
        <v>Jan</v>
      </c>
      <c r="T553" s="18">
        <f t="shared" si="72"/>
        <v>42033.25</v>
      </c>
      <c r="U553" s="7" t="b">
        <v>0</v>
      </c>
      <c r="V553" s="7" t="b">
        <v>1</v>
      </c>
      <c r="W553" s="7" t="s">
        <v>27</v>
      </c>
      <c r="X553" s="7" t="str" cm="1">
        <f t="array" ref="X553:Y553">_xlfn.TEXTSPLIT($W553,"/")</f>
        <v>technology</v>
      </c>
      <c r="Y553" s="7" t="str">
        <v>web</v>
      </c>
    </row>
    <row r="554" spans="1:25" ht="23" x14ac:dyDescent="0.3">
      <c r="A554" s="7">
        <v>552</v>
      </c>
      <c r="B554" s="7" t="s">
        <v>1148</v>
      </c>
      <c r="C554" s="15" t="s">
        <v>1149</v>
      </c>
      <c r="D554" s="5">
        <v>9000</v>
      </c>
      <c r="E554" s="5">
        <v>8866</v>
      </c>
      <c r="G554" s="6">
        <f t="shared" si="65"/>
        <v>0.98511111111111116</v>
      </c>
      <c r="H554" s="7" t="s">
        <v>13</v>
      </c>
      <c r="I554" s="10">
        <v>92</v>
      </c>
      <c r="J554" s="10">
        <f t="shared" si="66"/>
        <v>96.369565217391298</v>
      </c>
      <c r="K554" s="7" t="s">
        <v>20</v>
      </c>
      <c r="L554" s="7" t="s">
        <v>21</v>
      </c>
      <c r="M554" s="7">
        <v>1480140000</v>
      </c>
      <c r="N554" s="7">
        <v>1480312800</v>
      </c>
      <c r="O554" s="16">
        <f t="shared" si="67"/>
        <v>42700.25</v>
      </c>
      <c r="P554" s="23" t="str">
        <f t="shared" si="68"/>
        <v>Nov</v>
      </c>
      <c r="Q554" s="18">
        <f t="shared" si="69"/>
        <v>42700.25</v>
      </c>
      <c r="R554" s="16">
        <f t="shared" si="70"/>
        <v>42702.25</v>
      </c>
      <c r="S554" s="23" t="str">
        <f t="shared" si="71"/>
        <v>Nov</v>
      </c>
      <c r="T554" s="18">
        <f t="shared" si="72"/>
        <v>42702.25</v>
      </c>
      <c r="U554" s="7" t="b">
        <v>0</v>
      </c>
      <c r="V554" s="7" t="b">
        <v>0</v>
      </c>
      <c r="W554" s="7" t="s">
        <v>32</v>
      </c>
      <c r="X554" s="7" t="str" cm="1">
        <f t="array" ref="X554:Y554">_xlfn.TEXTSPLIT($W554,"/")</f>
        <v>theater</v>
      </c>
      <c r="Y554" s="7" t="str">
        <v>plays</v>
      </c>
    </row>
    <row r="555" spans="1:25" ht="36" x14ac:dyDescent="0.3">
      <c r="A555" s="7">
        <v>553</v>
      </c>
      <c r="B555" s="7" t="s">
        <v>1150</v>
      </c>
      <c r="C555" s="15" t="s">
        <v>1151</v>
      </c>
      <c r="D555" s="5">
        <v>170600</v>
      </c>
      <c r="E555" s="5">
        <v>75022</v>
      </c>
      <c r="G555" s="6">
        <f t="shared" si="65"/>
        <v>0.43975381008206332</v>
      </c>
      <c r="H555" s="7" t="s">
        <v>13</v>
      </c>
      <c r="I555" s="10">
        <v>1028</v>
      </c>
      <c r="J555" s="10">
        <f t="shared" si="66"/>
        <v>72.978599221789878</v>
      </c>
      <c r="K555" s="7" t="s">
        <v>20</v>
      </c>
      <c r="L555" s="7" t="s">
        <v>21</v>
      </c>
      <c r="M555" s="7">
        <v>1293948000</v>
      </c>
      <c r="N555" s="7">
        <v>1294034400</v>
      </c>
      <c r="O555" s="16">
        <f t="shared" si="67"/>
        <v>40545.25</v>
      </c>
      <c r="P555" s="23" t="str">
        <f t="shared" si="68"/>
        <v>Jan</v>
      </c>
      <c r="Q555" s="18">
        <f t="shared" si="69"/>
        <v>40545.25</v>
      </c>
      <c r="R555" s="16">
        <f t="shared" si="70"/>
        <v>40546.25</v>
      </c>
      <c r="S555" s="23" t="str">
        <f t="shared" si="71"/>
        <v>Jan</v>
      </c>
      <c r="T555" s="18">
        <f t="shared" si="72"/>
        <v>40546.25</v>
      </c>
      <c r="U555" s="7" t="b">
        <v>0</v>
      </c>
      <c r="V555" s="7" t="b">
        <v>0</v>
      </c>
      <c r="W555" s="7" t="s">
        <v>22</v>
      </c>
      <c r="X555" s="7" t="str" cm="1">
        <f t="array" ref="X555:Y555">_xlfn.TEXTSPLIT($W555,"/")</f>
        <v>music</v>
      </c>
      <c r="Y555" s="7" t="str">
        <v>rock</v>
      </c>
    </row>
    <row r="556" spans="1:25" ht="36" x14ac:dyDescent="0.3">
      <c r="A556" s="7">
        <v>554</v>
      </c>
      <c r="B556" s="7" t="s">
        <v>1152</v>
      </c>
      <c r="C556" s="15" t="s">
        <v>1153</v>
      </c>
      <c r="D556" s="5">
        <v>9500</v>
      </c>
      <c r="E556" s="5">
        <v>14408</v>
      </c>
      <c r="G556" s="6">
        <f t="shared" si="65"/>
        <v>1.5166315789473683</v>
      </c>
      <c r="H556" s="7" t="s">
        <v>19</v>
      </c>
      <c r="I556" s="10">
        <v>554</v>
      </c>
      <c r="J556" s="10">
        <f t="shared" si="66"/>
        <v>26.007220216606498</v>
      </c>
      <c r="K556" s="7" t="s">
        <v>14</v>
      </c>
      <c r="L556" s="7" t="s">
        <v>15</v>
      </c>
      <c r="M556" s="7">
        <v>1482127200</v>
      </c>
      <c r="N556" s="7">
        <v>1482645600</v>
      </c>
      <c r="O556" s="16">
        <f t="shared" si="67"/>
        <v>42723.25</v>
      </c>
      <c r="P556" s="23" t="str">
        <f t="shared" si="68"/>
        <v>Dec</v>
      </c>
      <c r="Q556" s="18">
        <f t="shared" si="69"/>
        <v>42723.25</v>
      </c>
      <c r="R556" s="16">
        <f t="shared" si="70"/>
        <v>42729.25</v>
      </c>
      <c r="S556" s="23" t="str">
        <f t="shared" si="71"/>
        <v>Dec</v>
      </c>
      <c r="T556" s="18">
        <f t="shared" si="72"/>
        <v>42729.25</v>
      </c>
      <c r="U556" s="7" t="b">
        <v>0</v>
      </c>
      <c r="V556" s="7" t="b">
        <v>0</v>
      </c>
      <c r="W556" s="7" t="s">
        <v>59</v>
      </c>
      <c r="X556" s="7" t="str" cm="1">
        <f t="array" ref="X556:Y556">_xlfn.TEXTSPLIT($W556,"/")</f>
        <v>music</v>
      </c>
      <c r="Y556" s="7" t="str">
        <v>indie rock</v>
      </c>
    </row>
    <row r="557" spans="1:25" ht="23" x14ac:dyDescent="0.3">
      <c r="A557" s="7">
        <v>555</v>
      </c>
      <c r="B557" s="7" t="s">
        <v>1154</v>
      </c>
      <c r="C557" s="15" t="s">
        <v>1155</v>
      </c>
      <c r="D557" s="5">
        <v>6300</v>
      </c>
      <c r="E557" s="5">
        <v>14089</v>
      </c>
      <c r="G557" s="6">
        <f t="shared" si="65"/>
        <v>2.2363492063492063</v>
      </c>
      <c r="H557" s="7" t="s">
        <v>19</v>
      </c>
      <c r="I557" s="10">
        <v>135</v>
      </c>
      <c r="J557" s="10">
        <f t="shared" si="66"/>
        <v>104.36296296296297</v>
      </c>
      <c r="K557" s="7" t="s">
        <v>35</v>
      </c>
      <c r="L557" s="7" t="s">
        <v>36</v>
      </c>
      <c r="M557" s="7">
        <v>1396414800</v>
      </c>
      <c r="N557" s="7">
        <v>1399093200</v>
      </c>
      <c r="O557" s="16">
        <f t="shared" si="67"/>
        <v>41731.208333333336</v>
      </c>
      <c r="P557" s="23" t="str">
        <f t="shared" si="68"/>
        <v>Apr</v>
      </c>
      <c r="Q557" s="18">
        <f t="shared" si="69"/>
        <v>41731.208333333336</v>
      </c>
      <c r="R557" s="16">
        <f t="shared" si="70"/>
        <v>41762.208333333336</v>
      </c>
      <c r="S557" s="23" t="str">
        <f t="shared" si="71"/>
        <v>May</v>
      </c>
      <c r="T557" s="18">
        <f t="shared" si="72"/>
        <v>41762.208333333336</v>
      </c>
      <c r="U557" s="7" t="b">
        <v>0</v>
      </c>
      <c r="V557" s="7" t="b">
        <v>0</v>
      </c>
      <c r="W557" s="7" t="s">
        <v>22</v>
      </c>
      <c r="X557" s="7" t="str" cm="1">
        <f t="array" ref="X557:Y557">_xlfn.TEXTSPLIT($W557,"/")</f>
        <v>music</v>
      </c>
      <c r="Y557" s="7" t="str">
        <v>rock</v>
      </c>
    </row>
    <row r="558" spans="1:25" ht="23" x14ac:dyDescent="0.3">
      <c r="A558" s="7">
        <v>556</v>
      </c>
      <c r="B558" s="7" t="s">
        <v>441</v>
      </c>
      <c r="C558" s="15" t="s">
        <v>1156</v>
      </c>
      <c r="D558" s="5">
        <v>5200</v>
      </c>
      <c r="E558" s="5">
        <v>12467</v>
      </c>
      <c r="G558" s="6">
        <f t="shared" si="65"/>
        <v>2.3975</v>
      </c>
      <c r="H558" s="7" t="s">
        <v>19</v>
      </c>
      <c r="I558" s="10">
        <v>122</v>
      </c>
      <c r="J558" s="10">
        <f t="shared" si="66"/>
        <v>102.18852459016394</v>
      </c>
      <c r="K558" s="7" t="s">
        <v>20</v>
      </c>
      <c r="L558" s="7" t="s">
        <v>21</v>
      </c>
      <c r="M558" s="7">
        <v>1315285200</v>
      </c>
      <c r="N558" s="7">
        <v>1315890000</v>
      </c>
      <c r="O558" s="16">
        <f t="shared" si="67"/>
        <v>40792.208333333336</v>
      </c>
      <c r="P558" s="23" t="str">
        <f t="shared" si="68"/>
        <v>Sep</v>
      </c>
      <c r="Q558" s="18">
        <f t="shared" si="69"/>
        <v>40792.208333333336</v>
      </c>
      <c r="R558" s="16">
        <f t="shared" si="70"/>
        <v>40799.208333333336</v>
      </c>
      <c r="S558" s="23" t="str">
        <f t="shared" si="71"/>
        <v>Sep</v>
      </c>
      <c r="T558" s="18">
        <f t="shared" si="72"/>
        <v>40799.208333333336</v>
      </c>
      <c r="U558" s="7" t="b">
        <v>0</v>
      </c>
      <c r="V558" s="7" t="b">
        <v>1</v>
      </c>
      <c r="W558" s="7" t="s">
        <v>205</v>
      </c>
      <c r="X558" s="7" t="str" cm="1">
        <f t="array" ref="X558:Y558">_xlfn.TEXTSPLIT($W558,"/")</f>
        <v>publishing</v>
      </c>
      <c r="Y558" s="7" t="str">
        <v>translations</v>
      </c>
    </row>
    <row r="559" spans="1:25" ht="23" x14ac:dyDescent="0.3">
      <c r="A559" s="7">
        <v>557</v>
      </c>
      <c r="B559" s="7" t="s">
        <v>1157</v>
      </c>
      <c r="C559" s="15" t="s">
        <v>1158</v>
      </c>
      <c r="D559" s="5">
        <v>6000</v>
      </c>
      <c r="E559" s="5">
        <v>11960</v>
      </c>
      <c r="G559" s="6">
        <f t="shared" si="65"/>
        <v>1.9933333333333334</v>
      </c>
      <c r="H559" s="7" t="s">
        <v>19</v>
      </c>
      <c r="I559" s="10">
        <v>221</v>
      </c>
      <c r="J559" s="10">
        <f t="shared" si="66"/>
        <v>54.117647058823529</v>
      </c>
      <c r="K559" s="7" t="s">
        <v>20</v>
      </c>
      <c r="L559" s="7" t="s">
        <v>21</v>
      </c>
      <c r="M559" s="7">
        <v>1443762000</v>
      </c>
      <c r="N559" s="7">
        <v>1444021200</v>
      </c>
      <c r="O559" s="16">
        <f t="shared" si="67"/>
        <v>42279.208333333328</v>
      </c>
      <c r="P559" s="23" t="str">
        <f t="shared" si="68"/>
        <v>Oct</v>
      </c>
      <c r="Q559" s="18">
        <f t="shared" si="69"/>
        <v>42279.208333333328</v>
      </c>
      <c r="R559" s="16">
        <f t="shared" si="70"/>
        <v>42282.208333333328</v>
      </c>
      <c r="S559" s="23" t="str">
        <f t="shared" si="71"/>
        <v>Oct</v>
      </c>
      <c r="T559" s="18">
        <f t="shared" si="72"/>
        <v>42282.208333333328</v>
      </c>
      <c r="U559" s="7" t="b">
        <v>0</v>
      </c>
      <c r="V559" s="7" t="b">
        <v>1</v>
      </c>
      <c r="W559" s="7" t="s">
        <v>473</v>
      </c>
      <c r="X559" s="7" t="str" cm="1">
        <f t="array" ref="X559:Y559">_xlfn.TEXTSPLIT($W559,"/")</f>
        <v>film &amp; video</v>
      </c>
      <c r="Y559" s="7" t="str">
        <v>science fiction</v>
      </c>
    </row>
    <row r="560" spans="1:25" ht="23" x14ac:dyDescent="0.3">
      <c r="A560" s="7">
        <v>558</v>
      </c>
      <c r="B560" s="7" t="s">
        <v>1159</v>
      </c>
      <c r="C560" s="15" t="s">
        <v>1160</v>
      </c>
      <c r="D560" s="5">
        <v>5800</v>
      </c>
      <c r="E560" s="5">
        <v>7966</v>
      </c>
      <c r="G560" s="6">
        <f t="shared" si="65"/>
        <v>1.373448275862069</v>
      </c>
      <c r="H560" s="7" t="s">
        <v>19</v>
      </c>
      <c r="I560" s="10">
        <v>126</v>
      </c>
      <c r="J560" s="10">
        <f t="shared" si="66"/>
        <v>63.222222222222221</v>
      </c>
      <c r="K560" s="7" t="s">
        <v>20</v>
      </c>
      <c r="L560" s="7" t="s">
        <v>21</v>
      </c>
      <c r="M560" s="7">
        <v>1456293600</v>
      </c>
      <c r="N560" s="7">
        <v>1460005200</v>
      </c>
      <c r="O560" s="16">
        <f t="shared" si="67"/>
        <v>42424.25</v>
      </c>
      <c r="P560" s="23" t="str">
        <f t="shared" si="68"/>
        <v>Feb</v>
      </c>
      <c r="Q560" s="18">
        <f t="shared" si="69"/>
        <v>42424.25</v>
      </c>
      <c r="R560" s="16">
        <f t="shared" si="70"/>
        <v>42467.208333333328</v>
      </c>
      <c r="S560" s="23" t="str">
        <f t="shared" si="71"/>
        <v>Apr</v>
      </c>
      <c r="T560" s="18">
        <f t="shared" si="72"/>
        <v>42467.208333333328</v>
      </c>
      <c r="U560" s="7" t="b">
        <v>0</v>
      </c>
      <c r="V560" s="7" t="b">
        <v>0</v>
      </c>
      <c r="W560" s="7" t="s">
        <v>32</v>
      </c>
      <c r="X560" s="7" t="str" cm="1">
        <f t="array" ref="X560:Y560">_xlfn.TEXTSPLIT($W560,"/")</f>
        <v>theater</v>
      </c>
      <c r="Y560" s="7" t="str">
        <v>plays</v>
      </c>
    </row>
    <row r="561" spans="1:25" ht="23" x14ac:dyDescent="0.3">
      <c r="A561" s="7">
        <v>559</v>
      </c>
      <c r="B561" s="7" t="s">
        <v>1161</v>
      </c>
      <c r="C561" s="15" t="s">
        <v>1162</v>
      </c>
      <c r="D561" s="5">
        <v>105300</v>
      </c>
      <c r="E561" s="5">
        <v>106321</v>
      </c>
      <c r="G561" s="6">
        <f t="shared" si="65"/>
        <v>1.009696106362773</v>
      </c>
      <c r="H561" s="7" t="s">
        <v>19</v>
      </c>
      <c r="I561" s="10">
        <v>1022</v>
      </c>
      <c r="J561" s="10">
        <f t="shared" si="66"/>
        <v>104.03228962818004</v>
      </c>
      <c r="K561" s="7" t="s">
        <v>20</v>
      </c>
      <c r="L561" s="7" t="s">
        <v>21</v>
      </c>
      <c r="M561" s="7">
        <v>1470114000</v>
      </c>
      <c r="N561" s="7">
        <v>1470718800</v>
      </c>
      <c r="O561" s="16">
        <f t="shared" si="67"/>
        <v>42584.208333333328</v>
      </c>
      <c r="P561" s="23" t="str">
        <f t="shared" si="68"/>
        <v>Aug</v>
      </c>
      <c r="Q561" s="18">
        <f t="shared" si="69"/>
        <v>42584.208333333328</v>
      </c>
      <c r="R561" s="16">
        <f t="shared" si="70"/>
        <v>42591.208333333328</v>
      </c>
      <c r="S561" s="23" t="str">
        <f t="shared" si="71"/>
        <v>Aug</v>
      </c>
      <c r="T561" s="18">
        <f t="shared" si="72"/>
        <v>42591.208333333328</v>
      </c>
      <c r="U561" s="7" t="b">
        <v>0</v>
      </c>
      <c r="V561" s="7" t="b">
        <v>0</v>
      </c>
      <c r="W561" s="7" t="s">
        <v>32</v>
      </c>
      <c r="X561" s="7" t="str" cm="1">
        <f t="array" ref="X561:Y561">_xlfn.TEXTSPLIT($W561,"/")</f>
        <v>theater</v>
      </c>
      <c r="Y561" s="7" t="str">
        <v>plays</v>
      </c>
    </row>
    <row r="562" spans="1:25" ht="23" x14ac:dyDescent="0.3">
      <c r="A562" s="7">
        <v>560</v>
      </c>
      <c r="B562" s="7" t="s">
        <v>1163</v>
      </c>
      <c r="C562" s="15" t="s">
        <v>1164</v>
      </c>
      <c r="D562" s="5">
        <v>20000</v>
      </c>
      <c r="E562" s="5">
        <v>158832</v>
      </c>
      <c r="G562" s="6">
        <f t="shared" si="65"/>
        <v>7.9416000000000002</v>
      </c>
      <c r="H562" s="7" t="s">
        <v>19</v>
      </c>
      <c r="I562" s="10">
        <v>3177</v>
      </c>
      <c r="J562" s="10">
        <f t="shared" si="66"/>
        <v>49.994334277620396</v>
      </c>
      <c r="K562" s="7" t="s">
        <v>20</v>
      </c>
      <c r="L562" s="7" t="s">
        <v>21</v>
      </c>
      <c r="M562" s="7">
        <v>1321596000</v>
      </c>
      <c r="N562" s="7">
        <v>1325052000</v>
      </c>
      <c r="O562" s="16">
        <f t="shared" si="67"/>
        <v>40865.25</v>
      </c>
      <c r="P562" s="23" t="str">
        <f t="shared" si="68"/>
        <v>Nov</v>
      </c>
      <c r="Q562" s="18">
        <f t="shared" si="69"/>
        <v>40865.25</v>
      </c>
      <c r="R562" s="16">
        <f t="shared" si="70"/>
        <v>40905.25</v>
      </c>
      <c r="S562" s="23" t="str">
        <f t="shared" si="71"/>
        <v>Dec</v>
      </c>
      <c r="T562" s="18">
        <f t="shared" si="72"/>
        <v>40905.25</v>
      </c>
      <c r="U562" s="7" t="b">
        <v>0</v>
      </c>
      <c r="V562" s="7" t="b">
        <v>0</v>
      </c>
      <c r="W562" s="7" t="s">
        <v>70</v>
      </c>
      <c r="X562" s="7" t="str" cm="1">
        <f t="array" ref="X562:Y562">_xlfn.TEXTSPLIT($W562,"/")</f>
        <v>film &amp; video</v>
      </c>
      <c r="Y562" s="7" t="str">
        <v>animation</v>
      </c>
    </row>
    <row r="563" spans="1:25" ht="23" x14ac:dyDescent="0.3">
      <c r="A563" s="7">
        <v>561</v>
      </c>
      <c r="B563" s="7" t="s">
        <v>1165</v>
      </c>
      <c r="C563" s="15" t="s">
        <v>1166</v>
      </c>
      <c r="D563" s="5">
        <v>3000</v>
      </c>
      <c r="E563" s="5">
        <v>11091</v>
      </c>
      <c r="G563" s="6">
        <f t="shared" si="65"/>
        <v>3.6970000000000001</v>
      </c>
      <c r="H563" s="7" t="s">
        <v>19</v>
      </c>
      <c r="I563" s="10">
        <v>198</v>
      </c>
      <c r="J563" s="10">
        <f t="shared" si="66"/>
        <v>56.015151515151516</v>
      </c>
      <c r="K563" s="7" t="s">
        <v>97</v>
      </c>
      <c r="L563" s="7" t="s">
        <v>98</v>
      </c>
      <c r="M563" s="7">
        <v>1318827600</v>
      </c>
      <c r="N563" s="7">
        <v>1319000400</v>
      </c>
      <c r="O563" s="16">
        <f t="shared" si="67"/>
        <v>40833.208333333336</v>
      </c>
      <c r="P563" s="23" t="str">
        <f t="shared" si="68"/>
        <v>Oct</v>
      </c>
      <c r="Q563" s="18">
        <f t="shared" si="69"/>
        <v>40833.208333333336</v>
      </c>
      <c r="R563" s="16">
        <f t="shared" si="70"/>
        <v>40835.208333333336</v>
      </c>
      <c r="S563" s="23" t="str">
        <f t="shared" si="71"/>
        <v>Oct</v>
      </c>
      <c r="T563" s="18">
        <f t="shared" si="72"/>
        <v>40835.208333333336</v>
      </c>
      <c r="U563" s="7" t="b">
        <v>0</v>
      </c>
      <c r="V563" s="7" t="b">
        <v>0</v>
      </c>
      <c r="W563" s="7" t="s">
        <v>32</v>
      </c>
      <c r="X563" s="7" t="str" cm="1">
        <f t="array" ref="X563:Y563">_xlfn.TEXTSPLIT($W563,"/")</f>
        <v>theater</v>
      </c>
      <c r="Y563" s="7" t="str">
        <v>plays</v>
      </c>
    </row>
    <row r="564" spans="1:25" ht="36" x14ac:dyDescent="0.3">
      <c r="A564" s="7">
        <v>562</v>
      </c>
      <c r="B564" s="7" t="s">
        <v>1167</v>
      </c>
      <c r="C564" s="15" t="s">
        <v>1168</v>
      </c>
      <c r="D564" s="5">
        <v>9900</v>
      </c>
      <c r="E564" s="5">
        <v>1269</v>
      </c>
      <c r="G564" s="6">
        <f t="shared" si="65"/>
        <v>0.12818181818181817</v>
      </c>
      <c r="H564" s="7" t="s">
        <v>13</v>
      </c>
      <c r="I564" s="10">
        <v>26</v>
      </c>
      <c r="J564" s="10">
        <f t="shared" si="66"/>
        <v>48.807692307692307</v>
      </c>
      <c r="K564" s="7" t="s">
        <v>97</v>
      </c>
      <c r="L564" s="7" t="s">
        <v>98</v>
      </c>
      <c r="M564" s="7">
        <v>1552366800</v>
      </c>
      <c r="N564" s="7">
        <v>1552539600</v>
      </c>
      <c r="O564" s="16">
        <f t="shared" si="67"/>
        <v>43536.208333333328</v>
      </c>
      <c r="P564" s="23" t="str">
        <f t="shared" si="68"/>
        <v>Mar</v>
      </c>
      <c r="Q564" s="18">
        <f t="shared" si="69"/>
        <v>43536.208333333328</v>
      </c>
      <c r="R564" s="16">
        <f t="shared" si="70"/>
        <v>43538.208333333328</v>
      </c>
      <c r="S564" s="23" t="str">
        <f t="shared" si="71"/>
        <v>Mar</v>
      </c>
      <c r="T564" s="18">
        <f t="shared" si="72"/>
        <v>43538.208333333328</v>
      </c>
      <c r="U564" s="7" t="b">
        <v>0</v>
      </c>
      <c r="V564" s="7" t="b">
        <v>0</v>
      </c>
      <c r="W564" s="7" t="s">
        <v>22</v>
      </c>
      <c r="X564" s="7" t="str" cm="1">
        <f t="array" ref="X564:Y564">_xlfn.TEXTSPLIT($W564,"/")</f>
        <v>music</v>
      </c>
      <c r="Y564" s="7" t="str">
        <v>rock</v>
      </c>
    </row>
    <row r="565" spans="1:25" ht="23" x14ac:dyDescent="0.3">
      <c r="A565" s="7">
        <v>563</v>
      </c>
      <c r="B565" s="7" t="s">
        <v>1169</v>
      </c>
      <c r="C565" s="15" t="s">
        <v>1170</v>
      </c>
      <c r="D565" s="5">
        <v>3700</v>
      </c>
      <c r="E565" s="5">
        <v>5107</v>
      </c>
      <c r="G565" s="6">
        <f t="shared" si="65"/>
        <v>1.3802702702702703</v>
      </c>
      <c r="H565" s="7" t="s">
        <v>19</v>
      </c>
      <c r="I565" s="10">
        <v>85</v>
      </c>
      <c r="J565" s="10">
        <f t="shared" si="66"/>
        <v>60.082352941176474</v>
      </c>
      <c r="K565" s="7" t="s">
        <v>25</v>
      </c>
      <c r="L565" s="7" t="s">
        <v>26</v>
      </c>
      <c r="M565" s="7">
        <v>1542088800</v>
      </c>
      <c r="N565" s="7">
        <v>1543816800</v>
      </c>
      <c r="O565" s="16">
        <f t="shared" si="67"/>
        <v>43417.25</v>
      </c>
      <c r="P565" s="23" t="str">
        <f t="shared" si="68"/>
        <v>Nov</v>
      </c>
      <c r="Q565" s="18">
        <f t="shared" si="69"/>
        <v>43417.25</v>
      </c>
      <c r="R565" s="16">
        <f t="shared" si="70"/>
        <v>43437.25</v>
      </c>
      <c r="S565" s="23" t="str">
        <f t="shared" si="71"/>
        <v>Dec</v>
      </c>
      <c r="T565" s="18">
        <f t="shared" si="72"/>
        <v>43437.25</v>
      </c>
      <c r="U565" s="7" t="b">
        <v>0</v>
      </c>
      <c r="V565" s="7" t="b">
        <v>0</v>
      </c>
      <c r="W565" s="7" t="s">
        <v>41</v>
      </c>
      <c r="X565" s="7" t="str" cm="1">
        <f t="array" ref="X565:Y565">_xlfn.TEXTSPLIT($W565,"/")</f>
        <v>film &amp; video</v>
      </c>
      <c r="Y565" s="7" t="str">
        <v>documentary</v>
      </c>
    </row>
    <row r="566" spans="1:25" ht="23" x14ac:dyDescent="0.3">
      <c r="A566" s="7">
        <v>564</v>
      </c>
      <c r="B566" s="7" t="s">
        <v>1171</v>
      </c>
      <c r="C566" s="15" t="s">
        <v>1172</v>
      </c>
      <c r="D566" s="5">
        <v>168700</v>
      </c>
      <c r="E566" s="5">
        <v>141393</v>
      </c>
      <c r="G566" s="6">
        <f t="shared" si="65"/>
        <v>0.83813278008298753</v>
      </c>
      <c r="H566" s="7" t="s">
        <v>13</v>
      </c>
      <c r="I566" s="10">
        <v>1790</v>
      </c>
      <c r="J566" s="10">
        <f t="shared" si="66"/>
        <v>78.990502793296088</v>
      </c>
      <c r="K566" s="7" t="s">
        <v>20</v>
      </c>
      <c r="L566" s="7" t="s">
        <v>21</v>
      </c>
      <c r="M566" s="7">
        <v>1426395600</v>
      </c>
      <c r="N566" s="7">
        <v>1427086800</v>
      </c>
      <c r="O566" s="16">
        <f t="shared" si="67"/>
        <v>42078.208333333328</v>
      </c>
      <c r="P566" s="23" t="str">
        <f t="shared" si="68"/>
        <v>Mar</v>
      </c>
      <c r="Q566" s="18">
        <f t="shared" si="69"/>
        <v>42078.208333333328</v>
      </c>
      <c r="R566" s="16">
        <f t="shared" si="70"/>
        <v>42086.208333333328</v>
      </c>
      <c r="S566" s="23" t="str">
        <f t="shared" si="71"/>
        <v>Mar</v>
      </c>
      <c r="T566" s="18">
        <f t="shared" si="72"/>
        <v>42086.208333333328</v>
      </c>
      <c r="U566" s="7" t="b">
        <v>0</v>
      </c>
      <c r="V566" s="7" t="b">
        <v>0</v>
      </c>
      <c r="W566" s="7" t="s">
        <v>32</v>
      </c>
      <c r="X566" s="7" t="str" cm="1">
        <f t="array" ref="X566:Y566">_xlfn.TEXTSPLIT($W566,"/")</f>
        <v>theater</v>
      </c>
      <c r="Y566" s="7" t="str">
        <v>plays</v>
      </c>
    </row>
    <row r="567" spans="1:25" ht="23" x14ac:dyDescent="0.3">
      <c r="A567" s="7">
        <v>565</v>
      </c>
      <c r="B567" s="7" t="s">
        <v>1173</v>
      </c>
      <c r="C567" s="15" t="s">
        <v>1174</v>
      </c>
      <c r="D567" s="5">
        <v>94900</v>
      </c>
      <c r="E567" s="5">
        <v>194166</v>
      </c>
      <c r="G567" s="6">
        <f t="shared" si="65"/>
        <v>2.0460063224446787</v>
      </c>
      <c r="H567" s="7" t="s">
        <v>19</v>
      </c>
      <c r="I567" s="10">
        <v>3596</v>
      </c>
      <c r="J567" s="10">
        <f t="shared" si="66"/>
        <v>53.99499443826474</v>
      </c>
      <c r="K567" s="7" t="s">
        <v>20</v>
      </c>
      <c r="L567" s="7" t="s">
        <v>21</v>
      </c>
      <c r="M567" s="7">
        <v>1321336800</v>
      </c>
      <c r="N567" s="7">
        <v>1323064800</v>
      </c>
      <c r="O567" s="16">
        <f t="shared" si="67"/>
        <v>40862.25</v>
      </c>
      <c r="P567" s="23" t="str">
        <f t="shared" si="68"/>
        <v>Nov</v>
      </c>
      <c r="Q567" s="18">
        <f t="shared" si="69"/>
        <v>40862.25</v>
      </c>
      <c r="R567" s="16">
        <f t="shared" si="70"/>
        <v>40882.25</v>
      </c>
      <c r="S567" s="23" t="str">
        <f t="shared" si="71"/>
        <v>Dec</v>
      </c>
      <c r="T567" s="18">
        <f t="shared" si="72"/>
        <v>40882.25</v>
      </c>
      <c r="U567" s="7" t="b">
        <v>0</v>
      </c>
      <c r="V567" s="7" t="b">
        <v>0</v>
      </c>
      <c r="W567" s="7" t="s">
        <v>32</v>
      </c>
      <c r="X567" s="7" t="str" cm="1">
        <f t="array" ref="X567:Y567">_xlfn.TEXTSPLIT($W567,"/")</f>
        <v>theater</v>
      </c>
      <c r="Y567" s="7" t="str">
        <v>plays</v>
      </c>
    </row>
    <row r="568" spans="1:25" ht="23" x14ac:dyDescent="0.3">
      <c r="A568" s="7">
        <v>566</v>
      </c>
      <c r="B568" s="7" t="s">
        <v>1175</v>
      </c>
      <c r="C568" s="15" t="s">
        <v>1176</v>
      </c>
      <c r="D568" s="5">
        <v>9300</v>
      </c>
      <c r="E568" s="5">
        <v>4124</v>
      </c>
      <c r="G568" s="6">
        <f t="shared" si="65"/>
        <v>0.44344086021505374</v>
      </c>
      <c r="H568" s="7" t="s">
        <v>13</v>
      </c>
      <c r="I568" s="10">
        <v>37</v>
      </c>
      <c r="J568" s="10">
        <f t="shared" si="66"/>
        <v>111.45945945945945</v>
      </c>
      <c r="K568" s="7" t="s">
        <v>20</v>
      </c>
      <c r="L568" s="7" t="s">
        <v>21</v>
      </c>
      <c r="M568" s="7">
        <v>1456293600</v>
      </c>
      <c r="N568" s="7">
        <v>1458277200</v>
      </c>
      <c r="O568" s="16">
        <f t="shared" si="67"/>
        <v>42424.25</v>
      </c>
      <c r="P568" s="23" t="str">
        <f t="shared" si="68"/>
        <v>Feb</v>
      </c>
      <c r="Q568" s="18">
        <f t="shared" si="69"/>
        <v>42424.25</v>
      </c>
      <c r="R568" s="16">
        <f t="shared" si="70"/>
        <v>42447.208333333328</v>
      </c>
      <c r="S568" s="23" t="str">
        <f t="shared" si="71"/>
        <v>Mar</v>
      </c>
      <c r="T568" s="18">
        <f t="shared" si="72"/>
        <v>42447.208333333328</v>
      </c>
      <c r="U568" s="7" t="b">
        <v>0</v>
      </c>
      <c r="V568" s="7" t="b">
        <v>1</v>
      </c>
      <c r="W568" s="7" t="s">
        <v>49</v>
      </c>
      <c r="X568" s="7" t="str" cm="1">
        <f t="array" ref="X568:Y568">_xlfn.TEXTSPLIT($W568,"/")</f>
        <v>music</v>
      </c>
      <c r="Y568" s="7" t="str">
        <v>electric music</v>
      </c>
    </row>
    <row r="569" spans="1:25" ht="36" x14ac:dyDescent="0.3">
      <c r="A569" s="7">
        <v>567</v>
      </c>
      <c r="B569" s="7" t="s">
        <v>1177</v>
      </c>
      <c r="C569" s="15" t="s">
        <v>1178</v>
      </c>
      <c r="D569" s="5">
        <v>6800</v>
      </c>
      <c r="E569" s="5">
        <v>14865</v>
      </c>
      <c r="G569" s="6">
        <f t="shared" si="65"/>
        <v>2.1860294117647059</v>
      </c>
      <c r="H569" s="7" t="s">
        <v>19</v>
      </c>
      <c r="I569" s="10">
        <v>244</v>
      </c>
      <c r="J569" s="10">
        <f t="shared" si="66"/>
        <v>60.922131147540981</v>
      </c>
      <c r="K569" s="7" t="s">
        <v>20</v>
      </c>
      <c r="L569" s="7" t="s">
        <v>21</v>
      </c>
      <c r="M569" s="7">
        <v>1404968400</v>
      </c>
      <c r="N569" s="7">
        <v>1405141200</v>
      </c>
      <c r="O569" s="16">
        <f t="shared" si="67"/>
        <v>41830.208333333336</v>
      </c>
      <c r="P569" s="23" t="str">
        <f t="shared" si="68"/>
        <v>Jul</v>
      </c>
      <c r="Q569" s="18">
        <f t="shared" si="69"/>
        <v>41830.208333333336</v>
      </c>
      <c r="R569" s="16">
        <f t="shared" si="70"/>
        <v>41832.208333333336</v>
      </c>
      <c r="S569" s="23" t="str">
        <f t="shared" si="71"/>
        <v>Jul</v>
      </c>
      <c r="T569" s="18">
        <f t="shared" si="72"/>
        <v>41832.208333333336</v>
      </c>
      <c r="U569" s="7" t="b">
        <v>0</v>
      </c>
      <c r="V569" s="7" t="b">
        <v>0</v>
      </c>
      <c r="W569" s="7" t="s">
        <v>22</v>
      </c>
      <c r="X569" s="7" t="str" cm="1">
        <f t="array" ref="X569:Y569">_xlfn.TEXTSPLIT($W569,"/")</f>
        <v>music</v>
      </c>
      <c r="Y569" s="7" t="str">
        <v>rock</v>
      </c>
    </row>
    <row r="570" spans="1:25" ht="23" x14ac:dyDescent="0.3">
      <c r="A570" s="7">
        <v>568</v>
      </c>
      <c r="B570" s="7" t="s">
        <v>1179</v>
      </c>
      <c r="C570" s="15" t="s">
        <v>1180</v>
      </c>
      <c r="D570" s="5">
        <v>72400</v>
      </c>
      <c r="E570" s="5">
        <v>134688</v>
      </c>
      <c r="G570" s="6">
        <f t="shared" si="65"/>
        <v>1.8603314917127072</v>
      </c>
      <c r="H570" s="7" t="s">
        <v>19</v>
      </c>
      <c r="I570" s="10">
        <v>5180</v>
      </c>
      <c r="J570" s="10">
        <f t="shared" si="66"/>
        <v>26.0015444015444</v>
      </c>
      <c r="K570" s="7" t="s">
        <v>20</v>
      </c>
      <c r="L570" s="7" t="s">
        <v>21</v>
      </c>
      <c r="M570" s="7">
        <v>1279170000</v>
      </c>
      <c r="N570" s="7">
        <v>1283058000</v>
      </c>
      <c r="O570" s="16">
        <f t="shared" si="67"/>
        <v>40374.208333333336</v>
      </c>
      <c r="P570" s="23" t="str">
        <f t="shared" si="68"/>
        <v>Jul</v>
      </c>
      <c r="Q570" s="18">
        <f t="shared" si="69"/>
        <v>40374.208333333336</v>
      </c>
      <c r="R570" s="16">
        <f t="shared" si="70"/>
        <v>40419.208333333336</v>
      </c>
      <c r="S570" s="23" t="str">
        <f t="shared" si="71"/>
        <v>Aug</v>
      </c>
      <c r="T570" s="18">
        <f t="shared" si="72"/>
        <v>40419.208333333336</v>
      </c>
      <c r="U570" s="7" t="b">
        <v>0</v>
      </c>
      <c r="V570" s="7" t="b">
        <v>0</v>
      </c>
      <c r="W570" s="7" t="s">
        <v>32</v>
      </c>
      <c r="X570" s="7" t="str" cm="1">
        <f t="array" ref="X570:Y570">_xlfn.TEXTSPLIT($W570,"/")</f>
        <v>theater</v>
      </c>
      <c r="Y570" s="7" t="str">
        <v>plays</v>
      </c>
    </row>
    <row r="571" spans="1:25" ht="23" x14ac:dyDescent="0.3">
      <c r="A571" s="7">
        <v>569</v>
      </c>
      <c r="B571" s="7" t="s">
        <v>1181</v>
      </c>
      <c r="C571" s="15" t="s">
        <v>1182</v>
      </c>
      <c r="D571" s="5">
        <v>20100</v>
      </c>
      <c r="E571" s="5">
        <v>47705</v>
      </c>
      <c r="G571" s="6">
        <f t="shared" si="65"/>
        <v>2.3733830845771142</v>
      </c>
      <c r="H571" s="7" t="s">
        <v>19</v>
      </c>
      <c r="I571" s="10">
        <v>589</v>
      </c>
      <c r="J571" s="10">
        <f t="shared" si="66"/>
        <v>80.993208828522924</v>
      </c>
      <c r="K571" s="7" t="s">
        <v>106</v>
      </c>
      <c r="L571" s="7" t="s">
        <v>107</v>
      </c>
      <c r="M571" s="7">
        <v>1294725600</v>
      </c>
      <c r="N571" s="7">
        <v>1295762400</v>
      </c>
      <c r="O571" s="16">
        <f t="shared" si="67"/>
        <v>40554.25</v>
      </c>
      <c r="P571" s="23" t="str">
        <f t="shared" si="68"/>
        <v>Jan</v>
      </c>
      <c r="Q571" s="18">
        <f t="shared" si="69"/>
        <v>40554.25</v>
      </c>
      <c r="R571" s="16">
        <f t="shared" si="70"/>
        <v>40566.25</v>
      </c>
      <c r="S571" s="23" t="str">
        <f t="shared" si="71"/>
        <v>Jan</v>
      </c>
      <c r="T571" s="18">
        <f t="shared" si="72"/>
        <v>40566.25</v>
      </c>
      <c r="U571" s="7" t="b">
        <v>0</v>
      </c>
      <c r="V571" s="7" t="b">
        <v>0</v>
      </c>
      <c r="W571" s="7" t="s">
        <v>70</v>
      </c>
      <c r="X571" s="7" t="str" cm="1">
        <f t="array" ref="X571:Y571">_xlfn.TEXTSPLIT($W571,"/")</f>
        <v>film &amp; video</v>
      </c>
      <c r="Y571" s="7" t="str">
        <v>animation</v>
      </c>
    </row>
    <row r="572" spans="1:25" ht="23" x14ac:dyDescent="0.3">
      <c r="A572" s="7">
        <v>570</v>
      </c>
      <c r="B572" s="7" t="s">
        <v>1183</v>
      </c>
      <c r="C572" s="15" t="s">
        <v>1184</v>
      </c>
      <c r="D572" s="5">
        <v>31200</v>
      </c>
      <c r="E572" s="5">
        <v>95364</v>
      </c>
      <c r="G572" s="6">
        <f t="shared" si="65"/>
        <v>3.0565384615384614</v>
      </c>
      <c r="H572" s="7" t="s">
        <v>19</v>
      </c>
      <c r="I572" s="10">
        <v>2725</v>
      </c>
      <c r="J572" s="10">
        <f t="shared" si="66"/>
        <v>34.995963302752294</v>
      </c>
      <c r="K572" s="7" t="s">
        <v>20</v>
      </c>
      <c r="L572" s="7" t="s">
        <v>21</v>
      </c>
      <c r="M572" s="7">
        <v>1419055200</v>
      </c>
      <c r="N572" s="7">
        <v>1419573600</v>
      </c>
      <c r="O572" s="16">
        <f t="shared" si="67"/>
        <v>41993.25</v>
      </c>
      <c r="P572" s="23" t="str">
        <f t="shared" si="68"/>
        <v>Dec</v>
      </c>
      <c r="Q572" s="18">
        <f t="shared" si="69"/>
        <v>41993.25</v>
      </c>
      <c r="R572" s="16">
        <f t="shared" si="70"/>
        <v>41999.25</v>
      </c>
      <c r="S572" s="23" t="str">
        <f t="shared" si="71"/>
        <v>Dec</v>
      </c>
      <c r="T572" s="18">
        <f t="shared" si="72"/>
        <v>41999.25</v>
      </c>
      <c r="U572" s="7" t="b">
        <v>0</v>
      </c>
      <c r="V572" s="7" t="b">
        <v>1</v>
      </c>
      <c r="W572" s="7" t="s">
        <v>22</v>
      </c>
      <c r="X572" s="7" t="str" cm="1">
        <f t="array" ref="X572:Y572">_xlfn.TEXTSPLIT($W572,"/")</f>
        <v>music</v>
      </c>
      <c r="Y572" s="7" t="str">
        <v>rock</v>
      </c>
    </row>
    <row r="573" spans="1:25" ht="23" x14ac:dyDescent="0.3">
      <c r="A573" s="7">
        <v>571</v>
      </c>
      <c r="B573" s="7" t="s">
        <v>1185</v>
      </c>
      <c r="C573" s="15" t="s">
        <v>1186</v>
      </c>
      <c r="D573" s="5">
        <v>3500</v>
      </c>
      <c r="E573" s="5">
        <v>3295</v>
      </c>
      <c r="G573" s="6">
        <f t="shared" si="65"/>
        <v>0.94142857142857139</v>
      </c>
      <c r="H573" s="7" t="s">
        <v>13</v>
      </c>
      <c r="I573" s="10">
        <v>35</v>
      </c>
      <c r="J573" s="10">
        <f t="shared" si="66"/>
        <v>94.142857142857139</v>
      </c>
      <c r="K573" s="7" t="s">
        <v>106</v>
      </c>
      <c r="L573" s="7" t="s">
        <v>107</v>
      </c>
      <c r="M573" s="7">
        <v>1434690000</v>
      </c>
      <c r="N573" s="7">
        <v>1438750800</v>
      </c>
      <c r="O573" s="16">
        <f t="shared" si="67"/>
        <v>42174.208333333328</v>
      </c>
      <c r="P573" s="23" t="str">
        <f t="shared" si="68"/>
        <v>Jun</v>
      </c>
      <c r="Q573" s="18">
        <f t="shared" si="69"/>
        <v>42174.208333333328</v>
      </c>
      <c r="R573" s="16">
        <f t="shared" si="70"/>
        <v>42221.208333333328</v>
      </c>
      <c r="S573" s="23" t="str">
        <f t="shared" si="71"/>
        <v>Aug</v>
      </c>
      <c r="T573" s="18">
        <f t="shared" si="72"/>
        <v>42221.208333333328</v>
      </c>
      <c r="U573" s="7" t="b">
        <v>0</v>
      </c>
      <c r="V573" s="7" t="b">
        <v>0</v>
      </c>
      <c r="W573" s="7" t="s">
        <v>99</v>
      </c>
      <c r="X573" s="7" t="str" cm="1">
        <f t="array" ref="X573:Y573">_xlfn.TEXTSPLIT($W573,"/")</f>
        <v>film &amp; video</v>
      </c>
      <c r="Y573" s="7" t="str">
        <v>shorts</v>
      </c>
    </row>
    <row r="574" spans="1:25" ht="23" x14ac:dyDescent="0.3">
      <c r="A574" s="7">
        <v>572</v>
      </c>
      <c r="B574" s="7" t="s">
        <v>1187</v>
      </c>
      <c r="C574" s="15" t="s">
        <v>1188</v>
      </c>
      <c r="D574" s="5">
        <v>9000</v>
      </c>
      <c r="E574" s="5">
        <v>4896</v>
      </c>
      <c r="G574" s="6">
        <f t="shared" si="65"/>
        <v>0.54400000000000004</v>
      </c>
      <c r="H574" s="7" t="s">
        <v>73</v>
      </c>
      <c r="I574" s="10">
        <v>94</v>
      </c>
      <c r="J574" s="10">
        <f t="shared" si="66"/>
        <v>52.085106382978722</v>
      </c>
      <c r="K574" s="7" t="s">
        <v>20</v>
      </c>
      <c r="L574" s="7" t="s">
        <v>21</v>
      </c>
      <c r="M574" s="7">
        <v>1443416400</v>
      </c>
      <c r="N574" s="7">
        <v>1444798800</v>
      </c>
      <c r="O574" s="16">
        <f t="shared" si="67"/>
        <v>42275.208333333328</v>
      </c>
      <c r="P574" s="23" t="str">
        <f t="shared" si="68"/>
        <v>Sep</v>
      </c>
      <c r="Q574" s="18">
        <f t="shared" si="69"/>
        <v>42275.208333333328</v>
      </c>
      <c r="R574" s="16">
        <f t="shared" si="70"/>
        <v>42291.208333333328</v>
      </c>
      <c r="S574" s="23" t="str">
        <f t="shared" si="71"/>
        <v>Oct</v>
      </c>
      <c r="T574" s="18">
        <f t="shared" si="72"/>
        <v>42291.208333333328</v>
      </c>
      <c r="U574" s="7" t="b">
        <v>0</v>
      </c>
      <c r="V574" s="7" t="b">
        <v>1</v>
      </c>
      <c r="W574" s="7" t="s">
        <v>22</v>
      </c>
      <c r="X574" s="7" t="str" cm="1">
        <f t="array" ref="X574:Y574">_xlfn.TEXTSPLIT($W574,"/")</f>
        <v>music</v>
      </c>
      <c r="Y574" s="7" t="str">
        <v>rock</v>
      </c>
    </row>
    <row r="575" spans="1:25" ht="23" x14ac:dyDescent="0.3">
      <c r="A575" s="7">
        <v>573</v>
      </c>
      <c r="B575" s="7" t="s">
        <v>1189</v>
      </c>
      <c r="C575" s="15" t="s">
        <v>1190</v>
      </c>
      <c r="D575" s="5">
        <v>6700</v>
      </c>
      <c r="E575" s="5">
        <v>7496</v>
      </c>
      <c r="G575" s="6">
        <f t="shared" si="65"/>
        <v>1.1188059701492536</v>
      </c>
      <c r="H575" s="7" t="s">
        <v>19</v>
      </c>
      <c r="I575" s="10">
        <v>300</v>
      </c>
      <c r="J575" s="10">
        <f t="shared" si="66"/>
        <v>24.986666666666668</v>
      </c>
      <c r="K575" s="7" t="s">
        <v>20</v>
      </c>
      <c r="L575" s="7" t="s">
        <v>21</v>
      </c>
      <c r="M575" s="7">
        <v>1399006800</v>
      </c>
      <c r="N575" s="7">
        <v>1399179600</v>
      </c>
      <c r="O575" s="16">
        <f t="shared" si="67"/>
        <v>41761.208333333336</v>
      </c>
      <c r="P575" s="23" t="str">
        <f t="shared" si="68"/>
        <v>May</v>
      </c>
      <c r="Q575" s="18">
        <f t="shared" si="69"/>
        <v>41761.208333333336</v>
      </c>
      <c r="R575" s="16">
        <f t="shared" si="70"/>
        <v>41763.208333333336</v>
      </c>
      <c r="S575" s="23" t="str">
        <f t="shared" si="71"/>
        <v>May</v>
      </c>
      <c r="T575" s="18">
        <f t="shared" si="72"/>
        <v>41763.208333333336</v>
      </c>
      <c r="U575" s="7" t="b">
        <v>0</v>
      </c>
      <c r="V575" s="7" t="b">
        <v>0</v>
      </c>
      <c r="W575" s="7" t="s">
        <v>1028</v>
      </c>
      <c r="X575" s="7" t="str" cm="1">
        <f t="array" ref="X575:Y575">_xlfn.TEXTSPLIT($W575,"/")</f>
        <v>journalism</v>
      </c>
      <c r="Y575" s="7" t="str">
        <v>audio</v>
      </c>
    </row>
    <row r="576" spans="1:25" ht="23" x14ac:dyDescent="0.3">
      <c r="A576" s="7">
        <v>574</v>
      </c>
      <c r="B576" s="7" t="s">
        <v>1191</v>
      </c>
      <c r="C576" s="15" t="s">
        <v>1192</v>
      </c>
      <c r="D576" s="5">
        <v>2700</v>
      </c>
      <c r="E576" s="5">
        <v>9967</v>
      </c>
      <c r="G576" s="6">
        <f t="shared" si="65"/>
        <v>3.6914814814814814</v>
      </c>
      <c r="H576" s="7" t="s">
        <v>19</v>
      </c>
      <c r="I576" s="10">
        <v>144</v>
      </c>
      <c r="J576" s="10">
        <f t="shared" si="66"/>
        <v>69.215277777777771</v>
      </c>
      <c r="K576" s="7" t="s">
        <v>20</v>
      </c>
      <c r="L576" s="7" t="s">
        <v>21</v>
      </c>
      <c r="M576" s="7">
        <v>1575698400</v>
      </c>
      <c r="N576" s="7">
        <v>1576562400</v>
      </c>
      <c r="O576" s="16">
        <f t="shared" si="67"/>
        <v>43806.25</v>
      </c>
      <c r="P576" s="23" t="str">
        <f t="shared" si="68"/>
        <v>Dec</v>
      </c>
      <c r="Q576" s="18">
        <f t="shared" si="69"/>
        <v>43806.25</v>
      </c>
      <c r="R576" s="16">
        <f t="shared" si="70"/>
        <v>43816.25</v>
      </c>
      <c r="S576" s="23" t="str">
        <f t="shared" si="71"/>
        <v>Dec</v>
      </c>
      <c r="T576" s="18">
        <f t="shared" si="72"/>
        <v>43816.25</v>
      </c>
      <c r="U576" s="7" t="b">
        <v>0</v>
      </c>
      <c r="V576" s="7" t="b">
        <v>1</v>
      </c>
      <c r="W576" s="7" t="s">
        <v>16</v>
      </c>
      <c r="X576" s="7" t="str" cm="1">
        <f t="array" ref="X576:Y576">_xlfn.TEXTSPLIT($W576,"/")</f>
        <v>food</v>
      </c>
      <c r="Y576" s="7" t="str">
        <v>food trucks</v>
      </c>
    </row>
    <row r="577" spans="1:25" ht="23" x14ac:dyDescent="0.3">
      <c r="A577" s="7">
        <v>575</v>
      </c>
      <c r="B577" s="7" t="s">
        <v>1193</v>
      </c>
      <c r="C577" s="15" t="s">
        <v>1194</v>
      </c>
      <c r="D577" s="5">
        <v>83300</v>
      </c>
      <c r="E577" s="5">
        <v>52421</v>
      </c>
      <c r="G577" s="6">
        <f t="shared" si="65"/>
        <v>0.62930372148859548</v>
      </c>
      <c r="H577" s="7" t="s">
        <v>13</v>
      </c>
      <c r="I577" s="10">
        <v>558</v>
      </c>
      <c r="J577" s="10">
        <f t="shared" si="66"/>
        <v>93.944444444444443</v>
      </c>
      <c r="K577" s="7" t="s">
        <v>20</v>
      </c>
      <c r="L577" s="7" t="s">
        <v>21</v>
      </c>
      <c r="M577" s="7">
        <v>1400562000</v>
      </c>
      <c r="N577" s="7">
        <v>1400821200</v>
      </c>
      <c r="O577" s="16">
        <f t="shared" si="67"/>
        <v>41779.208333333336</v>
      </c>
      <c r="P577" s="23" t="str">
        <f t="shared" si="68"/>
        <v>May</v>
      </c>
      <c r="Q577" s="18">
        <f t="shared" si="69"/>
        <v>41779.208333333336</v>
      </c>
      <c r="R577" s="16">
        <f t="shared" si="70"/>
        <v>41782.208333333336</v>
      </c>
      <c r="S577" s="23" t="str">
        <f t="shared" si="71"/>
        <v>May</v>
      </c>
      <c r="T577" s="18">
        <f t="shared" si="72"/>
        <v>41782.208333333336</v>
      </c>
      <c r="U577" s="7" t="b">
        <v>0</v>
      </c>
      <c r="V577" s="7" t="b">
        <v>1</v>
      </c>
      <c r="W577" s="7" t="s">
        <v>32</v>
      </c>
      <c r="X577" s="7" t="str" cm="1">
        <f t="array" ref="X577:Y577">_xlfn.TEXTSPLIT($W577,"/")</f>
        <v>theater</v>
      </c>
      <c r="Y577" s="7" t="str">
        <v>plays</v>
      </c>
    </row>
    <row r="578" spans="1:25" ht="36" x14ac:dyDescent="0.3">
      <c r="A578" s="7">
        <v>576</v>
      </c>
      <c r="B578" s="7" t="s">
        <v>1195</v>
      </c>
      <c r="C578" s="15" t="s">
        <v>1196</v>
      </c>
      <c r="D578" s="5">
        <v>9700</v>
      </c>
      <c r="E578" s="5">
        <v>6298</v>
      </c>
      <c r="G578" s="6">
        <f t="shared" si="65"/>
        <v>0.6492783505154639</v>
      </c>
      <c r="H578" s="7" t="s">
        <v>13</v>
      </c>
      <c r="I578" s="10">
        <v>64</v>
      </c>
      <c r="J578" s="10">
        <f t="shared" si="66"/>
        <v>98.40625</v>
      </c>
      <c r="K578" s="7" t="s">
        <v>20</v>
      </c>
      <c r="L578" s="7" t="s">
        <v>21</v>
      </c>
      <c r="M578" s="7">
        <v>1509512400</v>
      </c>
      <c r="N578" s="7">
        <v>1510984800</v>
      </c>
      <c r="O578" s="16">
        <f t="shared" si="67"/>
        <v>43040.208333333328</v>
      </c>
      <c r="P578" s="23" t="str">
        <f t="shared" si="68"/>
        <v>Nov</v>
      </c>
      <c r="Q578" s="18">
        <f t="shared" si="69"/>
        <v>43040.208333333328</v>
      </c>
      <c r="R578" s="16">
        <f t="shared" si="70"/>
        <v>43057.25</v>
      </c>
      <c r="S578" s="23" t="str">
        <f t="shared" si="71"/>
        <v>Nov</v>
      </c>
      <c r="T578" s="18">
        <f t="shared" si="72"/>
        <v>43057.25</v>
      </c>
      <c r="U578" s="7" t="b">
        <v>0</v>
      </c>
      <c r="V578" s="7" t="b">
        <v>0</v>
      </c>
      <c r="W578" s="7" t="s">
        <v>32</v>
      </c>
      <c r="X578" s="7" t="str" cm="1">
        <f t="array" ref="X578:Y578">_xlfn.TEXTSPLIT($W578,"/")</f>
        <v>theater</v>
      </c>
      <c r="Y578" s="7" t="str">
        <v>plays</v>
      </c>
    </row>
    <row r="579" spans="1:25" ht="23" x14ac:dyDescent="0.3">
      <c r="A579" s="7">
        <v>577</v>
      </c>
      <c r="B579" s="7" t="s">
        <v>1197</v>
      </c>
      <c r="C579" s="15" t="s">
        <v>1198</v>
      </c>
      <c r="D579" s="5">
        <v>8200</v>
      </c>
      <c r="E579" s="5">
        <v>1546</v>
      </c>
      <c r="G579" s="6">
        <f t="shared" ref="G579:G642" si="73">E579/D579</f>
        <v>0.18853658536585366</v>
      </c>
      <c r="H579" s="7" t="s">
        <v>73</v>
      </c>
      <c r="I579" s="10">
        <v>37</v>
      </c>
      <c r="J579" s="10">
        <f t="shared" ref="J579:J642" si="74">IF(I579=0,0,E579/I579)</f>
        <v>41.783783783783782</v>
      </c>
      <c r="K579" s="7" t="s">
        <v>20</v>
      </c>
      <c r="L579" s="7" t="s">
        <v>21</v>
      </c>
      <c r="M579" s="7">
        <v>1299823200</v>
      </c>
      <c r="N579" s="7">
        <v>1302066000</v>
      </c>
      <c r="O579" s="16">
        <f t="shared" ref="O579:O642" si="75">((((M579/60)/60)/24)+DATE(1970,1,1))</f>
        <v>40613.25</v>
      </c>
      <c r="P579" s="23" t="str">
        <f t="shared" ref="P579:P642" si="76">VLOOKUP(MONTH(O579),$AB$2:$AC$13,2,FALSE)</f>
        <v>Mar</v>
      </c>
      <c r="Q579" s="18">
        <f t="shared" ref="Q579:Q642" si="77">O579</f>
        <v>40613.25</v>
      </c>
      <c r="R579" s="16">
        <f t="shared" ref="R579:R642" si="78">((((N579/60)/60)/24)+DATE(1970,1,1))</f>
        <v>40639.208333333336</v>
      </c>
      <c r="S579" s="23" t="str">
        <f t="shared" ref="S579:S642" si="79">VLOOKUP(MONTH(R579),$AB$2:$AC$13,2,FALSE)</f>
        <v>Apr</v>
      </c>
      <c r="T579" s="18">
        <f t="shared" ref="T579:T642" si="80">R579</f>
        <v>40639.208333333336</v>
      </c>
      <c r="U579" s="7" t="b">
        <v>0</v>
      </c>
      <c r="V579" s="7" t="b">
        <v>0</v>
      </c>
      <c r="W579" s="7" t="s">
        <v>158</v>
      </c>
      <c r="X579" s="7" t="str" cm="1">
        <f t="array" ref="X579:Y579">_xlfn.TEXTSPLIT($W579,"/")</f>
        <v>music</v>
      </c>
      <c r="Y579" s="7" t="str">
        <v>jazz</v>
      </c>
    </row>
    <row r="580" spans="1:25" ht="23" x14ac:dyDescent="0.3">
      <c r="A580" s="7">
        <v>578</v>
      </c>
      <c r="B580" s="7" t="s">
        <v>1199</v>
      </c>
      <c r="C580" s="15" t="s">
        <v>1200</v>
      </c>
      <c r="D580" s="5">
        <v>96500</v>
      </c>
      <c r="E580" s="5">
        <v>16168</v>
      </c>
      <c r="G580" s="6">
        <f t="shared" si="73"/>
        <v>0.1675440414507772</v>
      </c>
      <c r="H580" s="7" t="s">
        <v>13</v>
      </c>
      <c r="I580" s="10">
        <v>245</v>
      </c>
      <c r="J580" s="10">
        <f t="shared" si="74"/>
        <v>65.991836734693877</v>
      </c>
      <c r="K580" s="7" t="s">
        <v>20</v>
      </c>
      <c r="L580" s="7" t="s">
        <v>21</v>
      </c>
      <c r="M580" s="7">
        <v>1322719200</v>
      </c>
      <c r="N580" s="7">
        <v>1322978400</v>
      </c>
      <c r="O580" s="16">
        <f t="shared" si="75"/>
        <v>40878.25</v>
      </c>
      <c r="P580" s="23" t="str">
        <f t="shared" si="76"/>
        <v>Dec</v>
      </c>
      <c r="Q580" s="18">
        <f t="shared" si="77"/>
        <v>40878.25</v>
      </c>
      <c r="R580" s="16">
        <f t="shared" si="78"/>
        <v>40881.25</v>
      </c>
      <c r="S580" s="23" t="str">
        <f t="shared" si="79"/>
        <v>Dec</v>
      </c>
      <c r="T580" s="18">
        <f t="shared" si="80"/>
        <v>40881.25</v>
      </c>
      <c r="U580" s="7" t="b">
        <v>0</v>
      </c>
      <c r="V580" s="7" t="b">
        <v>0</v>
      </c>
      <c r="W580" s="7" t="s">
        <v>473</v>
      </c>
      <c r="X580" s="7" t="str" cm="1">
        <f t="array" ref="X580:Y580">_xlfn.TEXTSPLIT($W580,"/")</f>
        <v>film &amp; video</v>
      </c>
      <c r="Y580" s="7" t="str">
        <v>science fiction</v>
      </c>
    </row>
    <row r="581" spans="1:25" ht="23" x14ac:dyDescent="0.3">
      <c r="A581" s="7">
        <v>579</v>
      </c>
      <c r="B581" s="7" t="s">
        <v>1201</v>
      </c>
      <c r="C581" s="15" t="s">
        <v>1202</v>
      </c>
      <c r="D581" s="5">
        <v>6200</v>
      </c>
      <c r="E581" s="5">
        <v>6269</v>
      </c>
      <c r="G581" s="6">
        <f t="shared" si="73"/>
        <v>1.0111290322580646</v>
      </c>
      <c r="H581" s="7" t="s">
        <v>19</v>
      </c>
      <c r="I581" s="10">
        <v>87</v>
      </c>
      <c r="J581" s="10">
        <f t="shared" si="74"/>
        <v>72.05747126436782</v>
      </c>
      <c r="K581" s="7" t="s">
        <v>20</v>
      </c>
      <c r="L581" s="7" t="s">
        <v>21</v>
      </c>
      <c r="M581" s="7">
        <v>1312693200</v>
      </c>
      <c r="N581" s="7">
        <v>1313730000</v>
      </c>
      <c r="O581" s="16">
        <f t="shared" si="75"/>
        <v>40762.208333333336</v>
      </c>
      <c r="P581" s="23" t="str">
        <f t="shared" si="76"/>
        <v>Aug</v>
      </c>
      <c r="Q581" s="18">
        <f t="shared" si="77"/>
        <v>40762.208333333336</v>
      </c>
      <c r="R581" s="16">
        <f t="shared" si="78"/>
        <v>40774.208333333336</v>
      </c>
      <c r="S581" s="23" t="str">
        <f t="shared" si="79"/>
        <v>Aug</v>
      </c>
      <c r="T581" s="18">
        <f t="shared" si="80"/>
        <v>40774.208333333336</v>
      </c>
      <c r="U581" s="7" t="b">
        <v>0</v>
      </c>
      <c r="V581" s="7" t="b">
        <v>0</v>
      </c>
      <c r="W581" s="7" t="s">
        <v>158</v>
      </c>
      <c r="X581" s="7" t="str" cm="1">
        <f t="array" ref="X581:Y581">_xlfn.TEXTSPLIT($W581,"/")</f>
        <v>music</v>
      </c>
      <c r="Y581" s="7" t="str">
        <v>jazz</v>
      </c>
    </row>
    <row r="582" spans="1:25" ht="23" x14ac:dyDescent="0.3">
      <c r="A582" s="7">
        <v>580</v>
      </c>
      <c r="B582" s="7" t="s">
        <v>555</v>
      </c>
      <c r="C582" s="15" t="s">
        <v>1203</v>
      </c>
      <c r="D582" s="5">
        <v>43800</v>
      </c>
      <c r="E582" s="5">
        <v>149578</v>
      </c>
      <c r="G582" s="6">
        <f t="shared" si="73"/>
        <v>3.4150228310502282</v>
      </c>
      <c r="H582" s="7" t="s">
        <v>19</v>
      </c>
      <c r="I582" s="10">
        <v>3116</v>
      </c>
      <c r="J582" s="10">
        <f t="shared" si="74"/>
        <v>48.003209242618745</v>
      </c>
      <c r="K582" s="7" t="s">
        <v>20</v>
      </c>
      <c r="L582" s="7" t="s">
        <v>21</v>
      </c>
      <c r="M582" s="7">
        <v>1393394400</v>
      </c>
      <c r="N582" s="7">
        <v>1394085600</v>
      </c>
      <c r="O582" s="16">
        <f t="shared" si="75"/>
        <v>41696.25</v>
      </c>
      <c r="P582" s="23" t="str">
        <f t="shared" si="76"/>
        <v>Feb</v>
      </c>
      <c r="Q582" s="18">
        <f t="shared" si="77"/>
        <v>41696.25</v>
      </c>
      <c r="R582" s="16">
        <f t="shared" si="78"/>
        <v>41704.25</v>
      </c>
      <c r="S582" s="23" t="str">
        <f t="shared" si="79"/>
        <v>Mar</v>
      </c>
      <c r="T582" s="18">
        <f t="shared" si="80"/>
        <v>41704.25</v>
      </c>
      <c r="U582" s="7" t="b">
        <v>0</v>
      </c>
      <c r="V582" s="7" t="b">
        <v>0</v>
      </c>
      <c r="W582" s="7" t="s">
        <v>32</v>
      </c>
      <c r="X582" s="7" t="str" cm="1">
        <f t="array" ref="X582:Y582">_xlfn.TEXTSPLIT($W582,"/")</f>
        <v>theater</v>
      </c>
      <c r="Y582" s="7" t="str">
        <v>plays</v>
      </c>
    </row>
    <row r="583" spans="1:25" ht="23" x14ac:dyDescent="0.3">
      <c r="A583" s="7">
        <v>581</v>
      </c>
      <c r="B583" s="7" t="s">
        <v>1204</v>
      </c>
      <c r="C583" s="15" t="s">
        <v>1205</v>
      </c>
      <c r="D583" s="5">
        <v>6000</v>
      </c>
      <c r="E583" s="5">
        <v>3841</v>
      </c>
      <c r="G583" s="6">
        <f t="shared" si="73"/>
        <v>0.64016666666666666</v>
      </c>
      <c r="H583" s="7" t="s">
        <v>13</v>
      </c>
      <c r="I583" s="10">
        <v>71</v>
      </c>
      <c r="J583" s="10">
        <f t="shared" si="74"/>
        <v>54.098591549295776</v>
      </c>
      <c r="K583" s="7" t="s">
        <v>20</v>
      </c>
      <c r="L583" s="7" t="s">
        <v>21</v>
      </c>
      <c r="M583" s="7">
        <v>1304053200</v>
      </c>
      <c r="N583" s="7">
        <v>1305349200</v>
      </c>
      <c r="O583" s="16">
        <f t="shared" si="75"/>
        <v>40662.208333333336</v>
      </c>
      <c r="P583" s="23" t="str">
        <f t="shared" si="76"/>
        <v>Apr</v>
      </c>
      <c r="Q583" s="18">
        <f t="shared" si="77"/>
        <v>40662.208333333336</v>
      </c>
      <c r="R583" s="16">
        <f t="shared" si="78"/>
        <v>40677.208333333336</v>
      </c>
      <c r="S583" s="23" t="str">
        <f t="shared" si="79"/>
        <v>May</v>
      </c>
      <c r="T583" s="18">
        <f t="shared" si="80"/>
        <v>40677.208333333336</v>
      </c>
      <c r="U583" s="7" t="b">
        <v>0</v>
      </c>
      <c r="V583" s="7" t="b">
        <v>0</v>
      </c>
      <c r="W583" s="7" t="s">
        <v>27</v>
      </c>
      <c r="X583" s="7" t="str" cm="1">
        <f t="array" ref="X583:Y583">_xlfn.TEXTSPLIT($W583,"/")</f>
        <v>technology</v>
      </c>
      <c r="Y583" s="7" t="str">
        <v>web</v>
      </c>
    </row>
    <row r="584" spans="1:25" ht="23" x14ac:dyDescent="0.3">
      <c r="A584" s="7">
        <v>582</v>
      </c>
      <c r="B584" s="7" t="s">
        <v>1206</v>
      </c>
      <c r="C584" s="15" t="s">
        <v>1207</v>
      </c>
      <c r="D584" s="5">
        <v>8700</v>
      </c>
      <c r="E584" s="5">
        <v>4531</v>
      </c>
      <c r="G584" s="6">
        <f t="shared" si="73"/>
        <v>0.5208045977011494</v>
      </c>
      <c r="H584" s="7" t="s">
        <v>13</v>
      </c>
      <c r="I584" s="10">
        <v>42</v>
      </c>
      <c r="J584" s="10">
        <f t="shared" si="74"/>
        <v>107.88095238095238</v>
      </c>
      <c r="K584" s="7" t="s">
        <v>20</v>
      </c>
      <c r="L584" s="7" t="s">
        <v>21</v>
      </c>
      <c r="M584" s="7">
        <v>1433912400</v>
      </c>
      <c r="N584" s="7">
        <v>1434344400</v>
      </c>
      <c r="O584" s="16">
        <f t="shared" si="75"/>
        <v>42165.208333333328</v>
      </c>
      <c r="P584" s="23" t="str">
        <f t="shared" si="76"/>
        <v>Jun</v>
      </c>
      <c r="Q584" s="18">
        <f t="shared" si="77"/>
        <v>42165.208333333328</v>
      </c>
      <c r="R584" s="16">
        <f t="shared" si="78"/>
        <v>42170.208333333328</v>
      </c>
      <c r="S584" s="23" t="str">
        <f t="shared" si="79"/>
        <v>Jun</v>
      </c>
      <c r="T584" s="18">
        <f t="shared" si="80"/>
        <v>42170.208333333328</v>
      </c>
      <c r="U584" s="7" t="b">
        <v>0</v>
      </c>
      <c r="V584" s="7" t="b">
        <v>1</v>
      </c>
      <c r="W584" s="7" t="s">
        <v>88</v>
      </c>
      <c r="X584" s="7" t="str" cm="1">
        <f t="array" ref="X584:Y584">_xlfn.TEXTSPLIT($W584,"/")</f>
        <v>games</v>
      </c>
      <c r="Y584" s="7" t="str">
        <v>video games</v>
      </c>
    </row>
    <row r="585" spans="1:25" ht="36" x14ac:dyDescent="0.3">
      <c r="A585" s="7">
        <v>583</v>
      </c>
      <c r="B585" s="7" t="s">
        <v>1208</v>
      </c>
      <c r="C585" s="15" t="s">
        <v>1209</v>
      </c>
      <c r="D585" s="5">
        <v>18900</v>
      </c>
      <c r="E585" s="5">
        <v>60934</v>
      </c>
      <c r="G585" s="6">
        <f t="shared" si="73"/>
        <v>3.2240211640211642</v>
      </c>
      <c r="H585" s="7" t="s">
        <v>19</v>
      </c>
      <c r="I585" s="10">
        <v>909</v>
      </c>
      <c r="J585" s="10">
        <f t="shared" si="74"/>
        <v>67.034103410341032</v>
      </c>
      <c r="K585" s="7" t="s">
        <v>20</v>
      </c>
      <c r="L585" s="7" t="s">
        <v>21</v>
      </c>
      <c r="M585" s="7">
        <v>1329717600</v>
      </c>
      <c r="N585" s="7">
        <v>1331186400</v>
      </c>
      <c r="O585" s="16">
        <f t="shared" si="75"/>
        <v>40959.25</v>
      </c>
      <c r="P585" s="23" t="str">
        <f t="shared" si="76"/>
        <v>Feb</v>
      </c>
      <c r="Q585" s="18">
        <f t="shared" si="77"/>
        <v>40959.25</v>
      </c>
      <c r="R585" s="16">
        <f t="shared" si="78"/>
        <v>40976.25</v>
      </c>
      <c r="S585" s="23" t="str">
        <f t="shared" si="79"/>
        <v>Mar</v>
      </c>
      <c r="T585" s="18">
        <f t="shared" si="80"/>
        <v>40976.25</v>
      </c>
      <c r="U585" s="7" t="b">
        <v>0</v>
      </c>
      <c r="V585" s="7" t="b">
        <v>0</v>
      </c>
      <c r="W585" s="7" t="s">
        <v>41</v>
      </c>
      <c r="X585" s="7" t="str" cm="1">
        <f t="array" ref="X585:Y585">_xlfn.TEXTSPLIT($W585,"/")</f>
        <v>film &amp; video</v>
      </c>
      <c r="Y585" s="7" t="str">
        <v>documentary</v>
      </c>
    </row>
    <row r="586" spans="1:25" ht="36" x14ac:dyDescent="0.3">
      <c r="A586" s="7">
        <v>584</v>
      </c>
      <c r="B586" s="7" t="s">
        <v>44</v>
      </c>
      <c r="C586" s="15" t="s">
        <v>1210</v>
      </c>
      <c r="D586" s="5">
        <v>86400</v>
      </c>
      <c r="E586" s="5">
        <v>103255</v>
      </c>
      <c r="G586" s="6">
        <f t="shared" si="73"/>
        <v>1.1950810185185186</v>
      </c>
      <c r="H586" s="7" t="s">
        <v>19</v>
      </c>
      <c r="I586" s="10">
        <v>1613</v>
      </c>
      <c r="J586" s="10">
        <f t="shared" si="74"/>
        <v>64.01425914445133</v>
      </c>
      <c r="K586" s="7" t="s">
        <v>20</v>
      </c>
      <c r="L586" s="7" t="s">
        <v>21</v>
      </c>
      <c r="M586" s="7">
        <v>1335330000</v>
      </c>
      <c r="N586" s="7">
        <v>1336539600</v>
      </c>
      <c r="O586" s="16">
        <f t="shared" si="75"/>
        <v>41024.208333333336</v>
      </c>
      <c r="P586" s="23" t="str">
        <f t="shared" si="76"/>
        <v>Apr</v>
      </c>
      <c r="Q586" s="18">
        <f t="shared" si="77"/>
        <v>41024.208333333336</v>
      </c>
      <c r="R586" s="16">
        <f t="shared" si="78"/>
        <v>41038.208333333336</v>
      </c>
      <c r="S586" s="23" t="str">
        <f t="shared" si="79"/>
        <v>May</v>
      </c>
      <c r="T586" s="18">
        <f t="shared" si="80"/>
        <v>41038.208333333336</v>
      </c>
      <c r="U586" s="7" t="b">
        <v>0</v>
      </c>
      <c r="V586" s="7" t="b">
        <v>0</v>
      </c>
      <c r="W586" s="7" t="s">
        <v>27</v>
      </c>
      <c r="X586" s="7" t="str" cm="1">
        <f t="array" ref="X586:Y586">_xlfn.TEXTSPLIT($W586,"/")</f>
        <v>technology</v>
      </c>
      <c r="Y586" s="7" t="str">
        <v>web</v>
      </c>
    </row>
    <row r="587" spans="1:25" ht="23" x14ac:dyDescent="0.3">
      <c r="A587" s="7">
        <v>585</v>
      </c>
      <c r="B587" s="7" t="s">
        <v>1211</v>
      </c>
      <c r="C587" s="15" t="s">
        <v>1212</v>
      </c>
      <c r="D587" s="5">
        <v>8900</v>
      </c>
      <c r="E587" s="5">
        <v>13065</v>
      </c>
      <c r="G587" s="6">
        <f t="shared" si="73"/>
        <v>1.4679775280898877</v>
      </c>
      <c r="H587" s="7" t="s">
        <v>19</v>
      </c>
      <c r="I587" s="10">
        <v>136</v>
      </c>
      <c r="J587" s="10">
        <f t="shared" si="74"/>
        <v>96.066176470588232</v>
      </c>
      <c r="K587" s="7" t="s">
        <v>20</v>
      </c>
      <c r="L587" s="7" t="s">
        <v>21</v>
      </c>
      <c r="M587" s="7">
        <v>1268888400</v>
      </c>
      <c r="N587" s="7">
        <v>1269752400</v>
      </c>
      <c r="O587" s="16">
        <f t="shared" si="75"/>
        <v>40255.208333333336</v>
      </c>
      <c r="P587" s="23" t="str">
        <f t="shared" si="76"/>
        <v>Mar</v>
      </c>
      <c r="Q587" s="18">
        <f t="shared" si="77"/>
        <v>40255.208333333336</v>
      </c>
      <c r="R587" s="16">
        <f t="shared" si="78"/>
        <v>40265.208333333336</v>
      </c>
      <c r="S587" s="23" t="str">
        <f t="shared" si="79"/>
        <v>Mar</v>
      </c>
      <c r="T587" s="18">
        <f t="shared" si="80"/>
        <v>40265.208333333336</v>
      </c>
      <c r="U587" s="7" t="b">
        <v>0</v>
      </c>
      <c r="V587" s="7" t="b">
        <v>0</v>
      </c>
      <c r="W587" s="7" t="s">
        <v>205</v>
      </c>
      <c r="X587" s="7" t="str" cm="1">
        <f t="array" ref="X587:Y587">_xlfn.TEXTSPLIT($W587,"/")</f>
        <v>publishing</v>
      </c>
      <c r="Y587" s="7" t="str">
        <v>translations</v>
      </c>
    </row>
    <row r="588" spans="1:25" ht="23" x14ac:dyDescent="0.3">
      <c r="A588" s="7">
        <v>586</v>
      </c>
      <c r="B588" s="7" t="s">
        <v>1213</v>
      </c>
      <c r="C588" s="15" t="s">
        <v>1214</v>
      </c>
      <c r="D588" s="5">
        <v>700</v>
      </c>
      <c r="E588" s="5">
        <v>6654</v>
      </c>
      <c r="G588" s="6">
        <f t="shared" si="73"/>
        <v>9.5057142857142853</v>
      </c>
      <c r="H588" s="7" t="s">
        <v>19</v>
      </c>
      <c r="I588" s="10">
        <v>130</v>
      </c>
      <c r="J588" s="10">
        <f t="shared" si="74"/>
        <v>51.184615384615384</v>
      </c>
      <c r="K588" s="7" t="s">
        <v>20</v>
      </c>
      <c r="L588" s="7" t="s">
        <v>21</v>
      </c>
      <c r="M588" s="7">
        <v>1289973600</v>
      </c>
      <c r="N588" s="7">
        <v>1291615200</v>
      </c>
      <c r="O588" s="16">
        <f t="shared" si="75"/>
        <v>40499.25</v>
      </c>
      <c r="P588" s="23" t="str">
        <f t="shared" si="76"/>
        <v>Nov</v>
      </c>
      <c r="Q588" s="18">
        <f t="shared" si="77"/>
        <v>40499.25</v>
      </c>
      <c r="R588" s="16">
        <f t="shared" si="78"/>
        <v>40518.25</v>
      </c>
      <c r="S588" s="23" t="str">
        <f t="shared" si="79"/>
        <v>Dec</v>
      </c>
      <c r="T588" s="18">
        <f t="shared" si="80"/>
        <v>40518.25</v>
      </c>
      <c r="U588" s="7" t="b">
        <v>0</v>
      </c>
      <c r="V588" s="7" t="b">
        <v>0</v>
      </c>
      <c r="W588" s="7" t="s">
        <v>22</v>
      </c>
      <c r="X588" s="7" t="str" cm="1">
        <f t="array" ref="X588:Y588">_xlfn.TEXTSPLIT($W588,"/")</f>
        <v>music</v>
      </c>
      <c r="Y588" s="7" t="str">
        <v>rock</v>
      </c>
    </row>
    <row r="589" spans="1:25" ht="23" x14ac:dyDescent="0.3">
      <c r="A589" s="7">
        <v>587</v>
      </c>
      <c r="B589" s="7" t="s">
        <v>1215</v>
      </c>
      <c r="C589" s="15" t="s">
        <v>1216</v>
      </c>
      <c r="D589" s="5">
        <v>9400</v>
      </c>
      <c r="E589" s="5">
        <v>6852</v>
      </c>
      <c r="G589" s="6">
        <f t="shared" si="73"/>
        <v>0.72893617021276591</v>
      </c>
      <c r="H589" s="7" t="s">
        <v>13</v>
      </c>
      <c r="I589" s="10">
        <v>156</v>
      </c>
      <c r="J589" s="10">
        <f t="shared" si="74"/>
        <v>43.92307692307692</v>
      </c>
      <c r="K589" s="7" t="s">
        <v>14</v>
      </c>
      <c r="L589" s="7" t="s">
        <v>15</v>
      </c>
      <c r="M589" s="7">
        <v>1547877600</v>
      </c>
      <c r="N589" s="7">
        <v>1552366800</v>
      </c>
      <c r="O589" s="16">
        <f t="shared" si="75"/>
        <v>43484.25</v>
      </c>
      <c r="P589" s="23" t="str">
        <f t="shared" si="76"/>
        <v>Jan</v>
      </c>
      <c r="Q589" s="18">
        <f t="shared" si="77"/>
        <v>43484.25</v>
      </c>
      <c r="R589" s="16">
        <f t="shared" si="78"/>
        <v>43536.208333333328</v>
      </c>
      <c r="S589" s="23" t="str">
        <f t="shared" si="79"/>
        <v>Mar</v>
      </c>
      <c r="T589" s="18">
        <f t="shared" si="80"/>
        <v>43536.208333333328</v>
      </c>
      <c r="U589" s="7" t="b">
        <v>0</v>
      </c>
      <c r="V589" s="7" t="b">
        <v>1</v>
      </c>
      <c r="W589" s="7" t="s">
        <v>16</v>
      </c>
      <c r="X589" s="7" t="str" cm="1">
        <f t="array" ref="X589:Y589">_xlfn.TEXTSPLIT($W589,"/")</f>
        <v>food</v>
      </c>
      <c r="Y589" s="7" t="str">
        <v>food trucks</v>
      </c>
    </row>
    <row r="590" spans="1:25" ht="23" x14ac:dyDescent="0.3">
      <c r="A590" s="7">
        <v>588</v>
      </c>
      <c r="B590" s="7" t="s">
        <v>1217</v>
      </c>
      <c r="C590" s="15" t="s">
        <v>1218</v>
      </c>
      <c r="D590" s="5">
        <v>157600</v>
      </c>
      <c r="E590" s="5">
        <v>124517</v>
      </c>
      <c r="G590" s="6">
        <f t="shared" si="73"/>
        <v>0.7900824873096447</v>
      </c>
      <c r="H590" s="7" t="s">
        <v>13</v>
      </c>
      <c r="I590" s="10">
        <v>1368</v>
      </c>
      <c r="J590" s="10">
        <f t="shared" si="74"/>
        <v>91.021198830409361</v>
      </c>
      <c r="K590" s="7" t="s">
        <v>39</v>
      </c>
      <c r="L590" s="7" t="s">
        <v>40</v>
      </c>
      <c r="M590" s="7">
        <v>1269493200</v>
      </c>
      <c r="N590" s="7">
        <v>1272171600</v>
      </c>
      <c r="O590" s="16">
        <f t="shared" si="75"/>
        <v>40262.208333333336</v>
      </c>
      <c r="P590" s="23" t="str">
        <f t="shared" si="76"/>
        <v>Mar</v>
      </c>
      <c r="Q590" s="18">
        <f t="shared" si="77"/>
        <v>40262.208333333336</v>
      </c>
      <c r="R590" s="16">
        <f t="shared" si="78"/>
        <v>40293.208333333336</v>
      </c>
      <c r="S590" s="23" t="str">
        <f t="shared" si="79"/>
        <v>Apr</v>
      </c>
      <c r="T590" s="18">
        <f t="shared" si="80"/>
        <v>40293.208333333336</v>
      </c>
      <c r="U590" s="7" t="b">
        <v>0</v>
      </c>
      <c r="V590" s="7" t="b">
        <v>0</v>
      </c>
      <c r="W590" s="7" t="s">
        <v>32</v>
      </c>
      <c r="X590" s="7" t="str" cm="1">
        <f t="array" ref="X590:Y590">_xlfn.TEXTSPLIT($W590,"/")</f>
        <v>theater</v>
      </c>
      <c r="Y590" s="7" t="str">
        <v>plays</v>
      </c>
    </row>
    <row r="591" spans="1:25" ht="23" x14ac:dyDescent="0.3">
      <c r="A591" s="7">
        <v>589</v>
      </c>
      <c r="B591" s="7" t="s">
        <v>1219</v>
      </c>
      <c r="C591" s="15" t="s">
        <v>1220</v>
      </c>
      <c r="D591" s="5">
        <v>7900</v>
      </c>
      <c r="E591" s="5">
        <v>5113</v>
      </c>
      <c r="G591" s="6">
        <f t="shared" si="73"/>
        <v>0.64721518987341775</v>
      </c>
      <c r="H591" s="7" t="s">
        <v>13</v>
      </c>
      <c r="I591" s="10">
        <v>102</v>
      </c>
      <c r="J591" s="10">
        <f t="shared" si="74"/>
        <v>50.127450980392155</v>
      </c>
      <c r="K591" s="7" t="s">
        <v>20</v>
      </c>
      <c r="L591" s="7" t="s">
        <v>21</v>
      </c>
      <c r="M591" s="7">
        <v>1436072400</v>
      </c>
      <c r="N591" s="7">
        <v>1436677200</v>
      </c>
      <c r="O591" s="16">
        <f t="shared" si="75"/>
        <v>42190.208333333328</v>
      </c>
      <c r="P591" s="23" t="str">
        <f t="shared" si="76"/>
        <v>Jul</v>
      </c>
      <c r="Q591" s="18">
        <f t="shared" si="77"/>
        <v>42190.208333333328</v>
      </c>
      <c r="R591" s="16">
        <f t="shared" si="78"/>
        <v>42197.208333333328</v>
      </c>
      <c r="S591" s="23" t="str">
        <f t="shared" si="79"/>
        <v>Jul</v>
      </c>
      <c r="T591" s="18">
        <f t="shared" si="80"/>
        <v>42197.208333333328</v>
      </c>
      <c r="U591" s="7" t="b">
        <v>0</v>
      </c>
      <c r="V591" s="7" t="b">
        <v>0</v>
      </c>
      <c r="W591" s="7" t="s">
        <v>41</v>
      </c>
      <c r="X591" s="7" t="str" cm="1">
        <f t="array" ref="X591:Y591">_xlfn.TEXTSPLIT($W591,"/")</f>
        <v>film &amp; video</v>
      </c>
      <c r="Y591" s="7" t="str">
        <v>documentary</v>
      </c>
    </row>
    <row r="592" spans="1:25" ht="36" x14ac:dyDescent="0.3">
      <c r="A592" s="7">
        <v>590</v>
      </c>
      <c r="B592" s="7" t="s">
        <v>1221</v>
      </c>
      <c r="C592" s="15" t="s">
        <v>1222</v>
      </c>
      <c r="D592" s="5">
        <v>7100</v>
      </c>
      <c r="E592" s="5">
        <v>5824</v>
      </c>
      <c r="G592" s="6">
        <f t="shared" si="73"/>
        <v>0.82028169014084507</v>
      </c>
      <c r="H592" s="7" t="s">
        <v>13</v>
      </c>
      <c r="I592" s="10">
        <v>86</v>
      </c>
      <c r="J592" s="10">
        <f t="shared" si="74"/>
        <v>67.720930232558146</v>
      </c>
      <c r="K592" s="7" t="s">
        <v>25</v>
      </c>
      <c r="L592" s="7" t="s">
        <v>26</v>
      </c>
      <c r="M592" s="7">
        <v>1419141600</v>
      </c>
      <c r="N592" s="7">
        <v>1420092000</v>
      </c>
      <c r="O592" s="16">
        <f t="shared" si="75"/>
        <v>41994.25</v>
      </c>
      <c r="P592" s="23" t="str">
        <f t="shared" si="76"/>
        <v>Dec</v>
      </c>
      <c r="Q592" s="18">
        <f t="shared" si="77"/>
        <v>41994.25</v>
      </c>
      <c r="R592" s="16">
        <f t="shared" si="78"/>
        <v>42005.25</v>
      </c>
      <c r="S592" s="23" t="str">
        <f t="shared" si="79"/>
        <v>Jan</v>
      </c>
      <c r="T592" s="18">
        <f t="shared" si="80"/>
        <v>42005.25</v>
      </c>
      <c r="U592" s="7" t="b">
        <v>0</v>
      </c>
      <c r="V592" s="7" t="b">
        <v>0</v>
      </c>
      <c r="W592" s="7" t="s">
        <v>132</v>
      </c>
      <c r="X592" s="7" t="str" cm="1">
        <f t="array" ref="X592:Y592">_xlfn.TEXTSPLIT($W592,"/")</f>
        <v>publishing</v>
      </c>
      <c r="Y592" s="7" t="str">
        <v>radio &amp; podcasts</v>
      </c>
    </row>
    <row r="593" spans="1:25" ht="23" x14ac:dyDescent="0.3">
      <c r="A593" s="7">
        <v>591</v>
      </c>
      <c r="B593" s="7" t="s">
        <v>1223</v>
      </c>
      <c r="C593" s="15" t="s">
        <v>1224</v>
      </c>
      <c r="D593" s="5">
        <v>600</v>
      </c>
      <c r="E593" s="5">
        <v>6226</v>
      </c>
      <c r="G593" s="6">
        <f t="shared" si="73"/>
        <v>10.376666666666667</v>
      </c>
      <c r="H593" s="7" t="s">
        <v>19</v>
      </c>
      <c r="I593" s="10">
        <v>102</v>
      </c>
      <c r="J593" s="10">
        <f t="shared" si="74"/>
        <v>61.03921568627451</v>
      </c>
      <c r="K593" s="7" t="s">
        <v>20</v>
      </c>
      <c r="L593" s="7" t="s">
        <v>21</v>
      </c>
      <c r="M593" s="7">
        <v>1279083600</v>
      </c>
      <c r="N593" s="7">
        <v>1279947600</v>
      </c>
      <c r="O593" s="16">
        <f t="shared" si="75"/>
        <v>40373.208333333336</v>
      </c>
      <c r="P593" s="23" t="str">
        <f t="shared" si="76"/>
        <v>Jul</v>
      </c>
      <c r="Q593" s="18">
        <f t="shared" si="77"/>
        <v>40373.208333333336</v>
      </c>
      <c r="R593" s="16">
        <f t="shared" si="78"/>
        <v>40383.208333333336</v>
      </c>
      <c r="S593" s="23" t="str">
        <f t="shared" si="79"/>
        <v>Jul</v>
      </c>
      <c r="T593" s="18">
        <f t="shared" si="80"/>
        <v>40383.208333333336</v>
      </c>
      <c r="U593" s="7" t="b">
        <v>0</v>
      </c>
      <c r="V593" s="7" t="b">
        <v>0</v>
      </c>
      <c r="W593" s="7" t="s">
        <v>88</v>
      </c>
      <c r="X593" s="7" t="str" cm="1">
        <f t="array" ref="X593:Y593">_xlfn.TEXTSPLIT($W593,"/")</f>
        <v>games</v>
      </c>
      <c r="Y593" s="7" t="str">
        <v>video games</v>
      </c>
    </row>
    <row r="594" spans="1:25" ht="36" x14ac:dyDescent="0.3">
      <c r="A594" s="7">
        <v>592</v>
      </c>
      <c r="B594" s="7" t="s">
        <v>1225</v>
      </c>
      <c r="C594" s="15" t="s">
        <v>1226</v>
      </c>
      <c r="D594" s="5">
        <v>156800</v>
      </c>
      <c r="E594" s="5">
        <v>20243</v>
      </c>
      <c r="G594" s="6">
        <f t="shared" si="73"/>
        <v>0.12910076530612244</v>
      </c>
      <c r="H594" s="7" t="s">
        <v>13</v>
      </c>
      <c r="I594" s="10">
        <v>253</v>
      </c>
      <c r="J594" s="10">
        <f t="shared" si="74"/>
        <v>80.011857707509876</v>
      </c>
      <c r="K594" s="7" t="s">
        <v>20</v>
      </c>
      <c r="L594" s="7" t="s">
        <v>21</v>
      </c>
      <c r="M594" s="7">
        <v>1401426000</v>
      </c>
      <c r="N594" s="7">
        <v>1402203600</v>
      </c>
      <c r="O594" s="16">
        <f t="shared" si="75"/>
        <v>41789.208333333336</v>
      </c>
      <c r="P594" s="23" t="str">
        <f t="shared" si="76"/>
        <v>May</v>
      </c>
      <c r="Q594" s="18">
        <f t="shared" si="77"/>
        <v>41789.208333333336</v>
      </c>
      <c r="R594" s="16">
        <f t="shared" si="78"/>
        <v>41798.208333333336</v>
      </c>
      <c r="S594" s="23" t="str">
        <f t="shared" si="79"/>
        <v>Jun</v>
      </c>
      <c r="T594" s="18">
        <f t="shared" si="80"/>
        <v>41798.208333333336</v>
      </c>
      <c r="U594" s="7" t="b">
        <v>0</v>
      </c>
      <c r="V594" s="7" t="b">
        <v>0</v>
      </c>
      <c r="W594" s="7" t="s">
        <v>32</v>
      </c>
      <c r="X594" s="7" t="str" cm="1">
        <f t="array" ref="X594:Y594">_xlfn.TEXTSPLIT($W594,"/")</f>
        <v>theater</v>
      </c>
      <c r="Y594" s="7" t="str">
        <v>plays</v>
      </c>
    </row>
    <row r="595" spans="1:25" ht="23" x14ac:dyDescent="0.3">
      <c r="A595" s="7">
        <v>593</v>
      </c>
      <c r="B595" s="7" t="s">
        <v>1227</v>
      </c>
      <c r="C595" s="15" t="s">
        <v>1228</v>
      </c>
      <c r="D595" s="5">
        <v>121600</v>
      </c>
      <c r="E595" s="5">
        <v>188288</v>
      </c>
      <c r="G595" s="6">
        <f t="shared" si="73"/>
        <v>1.5484210526315789</v>
      </c>
      <c r="H595" s="7" t="s">
        <v>19</v>
      </c>
      <c r="I595" s="10">
        <v>4006</v>
      </c>
      <c r="J595" s="10">
        <f t="shared" si="74"/>
        <v>47.001497753369947</v>
      </c>
      <c r="K595" s="7" t="s">
        <v>20</v>
      </c>
      <c r="L595" s="7" t="s">
        <v>21</v>
      </c>
      <c r="M595" s="7">
        <v>1395810000</v>
      </c>
      <c r="N595" s="7">
        <v>1396933200</v>
      </c>
      <c r="O595" s="16">
        <f t="shared" si="75"/>
        <v>41724.208333333336</v>
      </c>
      <c r="P595" s="23" t="str">
        <f t="shared" si="76"/>
        <v>Mar</v>
      </c>
      <c r="Q595" s="18">
        <f t="shared" si="77"/>
        <v>41724.208333333336</v>
      </c>
      <c r="R595" s="16">
        <f t="shared" si="78"/>
        <v>41737.208333333336</v>
      </c>
      <c r="S595" s="23" t="str">
        <f t="shared" si="79"/>
        <v>Apr</v>
      </c>
      <c r="T595" s="18">
        <f t="shared" si="80"/>
        <v>41737.208333333336</v>
      </c>
      <c r="U595" s="7" t="b">
        <v>0</v>
      </c>
      <c r="V595" s="7" t="b">
        <v>0</v>
      </c>
      <c r="W595" s="7" t="s">
        <v>70</v>
      </c>
      <c r="X595" s="7" t="str" cm="1">
        <f t="array" ref="X595:Y595">_xlfn.TEXTSPLIT($W595,"/")</f>
        <v>film &amp; video</v>
      </c>
      <c r="Y595" s="7" t="str">
        <v>animation</v>
      </c>
    </row>
    <row r="596" spans="1:25" ht="36" x14ac:dyDescent="0.3">
      <c r="A596" s="7">
        <v>594</v>
      </c>
      <c r="B596" s="7" t="s">
        <v>1229</v>
      </c>
      <c r="C596" s="15" t="s">
        <v>1230</v>
      </c>
      <c r="D596" s="5">
        <v>157300</v>
      </c>
      <c r="E596" s="5">
        <v>11167</v>
      </c>
      <c r="G596" s="6">
        <f t="shared" si="73"/>
        <v>7.0991735537190084E-2</v>
      </c>
      <c r="H596" s="7" t="s">
        <v>13</v>
      </c>
      <c r="I596" s="10">
        <v>157</v>
      </c>
      <c r="J596" s="10">
        <f t="shared" si="74"/>
        <v>71.127388535031841</v>
      </c>
      <c r="K596" s="7" t="s">
        <v>20</v>
      </c>
      <c r="L596" s="7" t="s">
        <v>21</v>
      </c>
      <c r="M596" s="7">
        <v>1467003600</v>
      </c>
      <c r="N596" s="7">
        <v>1467262800</v>
      </c>
      <c r="O596" s="16">
        <f t="shared" si="75"/>
        <v>42548.208333333328</v>
      </c>
      <c r="P596" s="23" t="str">
        <f t="shared" si="76"/>
        <v>Jun</v>
      </c>
      <c r="Q596" s="18">
        <f t="shared" si="77"/>
        <v>42548.208333333328</v>
      </c>
      <c r="R596" s="16">
        <f t="shared" si="78"/>
        <v>42551.208333333328</v>
      </c>
      <c r="S596" s="23" t="str">
        <f t="shared" si="79"/>
        <v>Jun</v>
      </c>
      <c r="T596" s="18">
        <f t="shared" si="80"/>
        <v>42551.208333333328</v>
      </c>
      <c r="U596" s="7" t="b">
        <v>0</v>
      </c>
      <c r="V596" s="7" t="b">
        <v>1</v>
      </c>
      <c r="W596" s="7" t="s">
        <v>32</v>
      </c>
      <c r="X596" s="7" t="str" cm="1">
        <f t="array" ref="X596:Y596">_xlfn.TEXTSPLIT($W596,"/")</f>
        <v>theater</v>
      </c>
      <c r="Y596" s="7" t="str">
        <v>plays</v>
      </c>
    </row>
    <row r="597" spans="1:25" ht="36" x14ac:dyDescent="0.3">
      <c r="A597" s="7">
        <v>595</v>
      </c>
      <c r="B597" s="7" t="s">
        <v>1231</v>
      </c>
      <c r="C597" s="15" t="s">
        <v>1232</v>
      </c>
      <c r="D597" s="5">
        <v>70300</v>
      </c>
      <c r="E597" s="5">
        <v>146595</v>
      </c>
      <c r="G597" s="6">
        <f t="shared" si="73"/>
        <v>2.0852773826458035</v>
      </c>
      <c r="H597" s="7" t="s">
        <v>19</v>
      </c>
      <c r="I597" s="10">
        <v>1629</v>
      </c>
      <c r="J597" s="10">
        <f t="shared" si="74"/>
        <v>89.99079189686924</v>
      </c>
      <c r="K597" s="7" t="s">
        <v>20</v>
      </c>
      <c r="L597" s="7" t="s">
        <v>21</v>
      </c>
      <c r="M597" s="7">
        <v>1268715600</v>
      </c>
      <c r="N597" s="7">
        <v>1270530000</v>
      </c>
      <c r="O597" s="16">
        <f t="shared" si="75"/>
        <v>40253.208333333336</v>
      </c>
      <c r="P597" s="23" t="str">
        <f t="shared" si="76"/>
        <v>Mar</v>
      </c>
      <c r="Q597" s="18">
        <f t="shared" si="77"/>
        <v>40253.208333333336</v>
      </c>
      <c r="R597" s="16">
        <f t="shared" si="78"/>
        <v>40274.208333333336</v>
      </c>
      <c r="S597" s="23" t="str">
        <f t="shared" si="79"/>
        <v>Apr</v>
      </c>
      <c r="T597" s="18">
        <f t="shared" si="80"/>
        <v>40274.208333333336</v>
      </c>
      <c r="U597" s="7" t="b">
        <v>0</v>
      </c>
      <c r="V597" s="7" t="b">
        <v>1</v>
      </c>
      <c r="W597" s="7" t="s">
        <v>32</v>
      </c>
      <c r="X597" s="7" t="str" cm="1">
        <f t="array" ref="X597:Y597">_xlfn.TEXTSPLIT($W597,"/")</f>
        <v>theater</v>
      </c>
      <c r="Y597" s="7" t="str">
        <v>plays</v>
      </c>
    </row>
    <row r="598" spans="1:25" ht="23" x14ac:dyDescent="0.3">
      <c r="A598" s="7">
        <v>596</v>
      </c>
      <c r="B598" s="7" t="s">
        <v>1233</v>
      </c>
      <c r="C598" s="15" t="s">
        <v>1234</v>
      </c>
      <c r="D598" s="5">
        <v>7900</v>
      </c>
      <c r="E598" s="5">
        <v>7875</v>
      </c>
      <c r="G598" s="6">
        <f t="shared" si="73"/>
        <v>0.99683544303797467</v>
      </c>
      <c r="H598" s="7" t="s">
        <v>13</v>
      </c>
      <c r="I598" s="10">
        <v>183</v>
      </c>
      <c r="J598" s="10">
        <f t="shared" si="74"/>
        <v>43.032786885245905</v>
      </c>
      <c r="K598" s="7" t="s">
        <v>20</v>
      </c>
      <c r="L598" s="7" t="s">
        <v>21</v>
      </c>
      <c r="M598" s="7">
        <v>1457157600</v>
      </c>
      <c r="N598" s="7">
        <v>1457762400</v>
      </c>
      <c r="O598" s="16">
        <f t="shared" si="75"/>
        <v>42434.25</v>
      </c>
      <c r="P598" s="23" t="str">
        <f t="shared" si="76"/>
        <v>Mar</v>
      </c>
      <c r="Q598" s="18">
        <f t="shared" si="77"/>
        <v>42434.25</v>
      </c>
      <c r="R598" s="16">
        <f t="shared" si="78"/>
        <v>42441.25</v>
      </c>
      <c r="S598" s="23" t="str">
        <f t="shared" si="79"/>
        <v>Mar</v>
      </c>
      <c r="T598" s="18">
        <f t="shared" si="80"/>
        <v>42441.25</v>
      </c>
      <c r="U598" s="7" t="b">
        <v>0</v>
      </c>
      <c r="V598" s="7" t="b">
        <v>1</v>
      </c>
      <c r="W598" s="7" t="s">
        <v>52</v>
      </c>
      <c r="X598" s="7" t="str" cm="1">
        <f t="array" ref="X598:Y598">_xlfn.TEXTSPLIT($W598,"/")</f>
        <v>film &amp; video</v>
      </c>
      <c r="Y598" s="7" t="str">
        <v>drama</v>
      </c>
    </row>
    <row r="599" spans="1:25" ht="23" x14ac:dyDescent="0.3">
      <c r="A599" s="7">
        <v>597</v>
      </c>
      <c r="B599" s="7" t="s">
        <v>1235</v>
      </c>
      <c r="C599" s="15" t="s">
        <v>1236</v>
      </c>
      <c r="D599" s="5">
        <v>73800</v>
      </c>
      <c r="E599" s="5">
        <v>148779</v>
      </c>
      <c r="G599" s="6">
        <f t="shared" si="73"/>
        <v>2.0159756097560977</v>
      </c>
      <c r="H599" s="7" t="s">
        <v>19</v>
      </c>
      <c r="I599" s="10">
        <v>2188</v>
      </c>
      <c r="J599" s="10">
        <f t="shared" si="74"/>
        <v>67.997714808043881</v>
      </c>
      <c r="K599" s="7" t="s">
        <v>20</v>
      </c>
      <c r="L599" s="7" t="s">
        <v>21</v>
      </c>
      <c r="M599" s="7">
        <v>1573970400</v>
      </c>
      <c r="N599" s="7">
        <v>1575525600</v>
      </c>
      <c r="O599" s="16">
        <f t="shared" si="75"/>
        <v>43786.25</v>
      </c>
      <c r="P599" s="23" t="str">
        <f t="shared" si="76"/>
        <v>Nov</v>
      </c>
      <c r="Q599" s="18">
        <f t="shared" si="77"/>
        <v>43786.25</v>
      </c>
      <c r="R599" s="16">
        <f t="shared" si="78"/>
        <v>43804.25</v>
      </c>
      <c r="S599" s="23" t="str">
        <f t="shared" si="79"/>
        <v>Dec</v>
      </c>
      <c r="T599" s="18">
        <f t="shared" si="80"/>
        <v>43804.25</v>
      </c>
      <c r="U599" s="7" t="b">
        <v>0</v>
      </c>
      <c r="V599" s="7" t="b">
        <v>0</v>
      </c>
      <c r="W599" s="7" t="s">
        <v>32</v>
      </c>
      <c r="X599" s="7" t="str" cm="1">
        <f t="array" ref="X599:Y599">_xlfn.TEXTSPLIT($W599,"/")</f>
        <v>theater</v>
      </c>
      <c r="Y599" s="7" t="str">
        <v>plays</v>
      </c>
    </row>
    <row r="600" spans="1:25" ht="23" x14ac:dyDescent="0.3">
      <c r="A600" s="7">
        <v>598</v>
      </c>
      <c r="B600" s="7" t="s">
        <v>1237</v>
      </c>
      <c r="C600" s="15" t="s">
        <v>1238</v>
      </c>
      <c r="D600" s="5">
        <v>108500</v>
      </c>
      <c r="E600" s="5">
        <v>175868</v>
      </c>
      <c r="G600" s="6">
        <f t="shared" si="73"/>
        <v>1.6209032258064515</v>
      </c>
      <c r="H600" s="7" t="s">
        <v>19</v>
      </c>
      <c r="I600" s="10">
        <v>2409</v>
      </c>
      <c r="J600" s="10">
        <f t="shared" si="74"/>
        <v>73.004566210045667</v>
      </c>
      <c r="K600" s="7" t="s">
        <v>106</v>
      </c>
      <c r="L600" s="7" t="s">
        <v>107</v>
      </c>
      <c r="M600" s="7">
        <v>1276578000</v>
      </c>
      <c r="N600" s="7">
        <v>1279083600</v>
      </c>
      <c r="O600" s="16">
        <f t="shared" si="75"/>
        <v>40344.208333333336</v>
      </c>
      <c r="P600" s="23" t="str">
        <f t="shared" si="76"/>
        <v>Jun</v>
      </c>
      <c r="Q600" s="18">
        <f t="shared" si="77"/>
        <v>40344.208333333336</v>
      </c>
      <c r="R600" s="16">
        <f t="shared" si="78"/>
        <v>40373.208333333336</v>
      </c>
      <c r="S600" s="23" t="str">
        <f t="shared" si="79"/>
        <v>Jul</v>
      </c>
      <c r="T600" s="18">
        <f t="shared" si="80"/>
        <v>40373.208333333336</v>
      </c>
      <c r="U600" s="7" t="b">
        <v>0</v>
      </c>
      <c r="V600" s="7" t="b">
        <v>0</v>
      </c>
      <c r="W600" s="7" t="s">
        <v>22</v>
      </c>
      <c r="X600" s="7" t="str" cm="1">
        <f t="array" ref="X600:Y600">_xlfn.TEXTSPLIT($W600,"/")</f>
        <v>music</v>
      </c>
      <c r="Y600" s="7" t="str">
        <v>rock</v>
      </c>
    </row>
    <row r="601" spans="1:25" ht="36" x14ac:dyDescent="0.3">
      <c r="A601" s="7">
        <v>599</v>
      </c>
      <c r="B601" s="7" t="s">
        <v>1239</v>
      </c>
      <c r="C601" s="15" t="s">
        <v>1240</v>
      </c>
      <c r="D601" s="5">
        <v>140300</v>
      </c>
      <c r="E601" s="5">
        <v>5112</v>
      </c>
      <c r="G601" s="6">
        <f t="shared" si="73"/>
        <v>3.6436208125445471E-2</v>
      </c>
      <c r="H601" s="7" t="s">
        <v>13</v>
      </c>
      <c r="I601" s="10">
        <v>82</v>
      </c>
      <c r="J601" s="10">
        <f t="shared" si="74"/>
        <v>62.341463414634148</v>
      </c>
      <c r="K601" s="7" t="s">
        <v>35</v>
      </c>
      <c r="L601" s="7" t="s">
        <v>36</v>
      </c>
      <c r="M601" s="7">
        <v>1423720800</v>
      </c>
      <c r="N601" s="7">
        <v>1424412000</v>
      </c>
      <c r="O601" s="16">
        <f t="shared" si="75"/>
        <v>42047.25</v>
      </c>
      <c r="P601" s="23" t="str">
        <f t="shared" si="76"/>
        <v>Feb</v>
      </c>
      <c r="Q601" s="18">
        <f t="shared" si="77"/>
        <v>42047.25</v>
      </c>
      <c r="R601" s="16">
        <f t="shared" si="78"/>
        <v>42055.25</v>
      </c>
      <c r="S601" s="23" t="str">
        <f t="shared" si="79"/>
        <v>Feb</v>
      </c>
      <c r="T601" s="18">
        <f t="shared" si="80"/>
        <v>42055.25</v>
      </c>
      <c r="U601" s="7" t="b">
        <v>0</v>
      </c>
      <c r="V601" s="7" t="b">
        <v>0</v>
      </c>
      <c r="W601" s="7" t="s">
        <v>41</v>
      </c>
      <c r="X601" s="7" t="str" cm="1">
        <f t="array" ref="X601:Y601">_xlfn.TEXTSPLIT($W601,"/")</f>
        <v>film &amp; video</v>
      </c>
      <c r="Y601" s="7" t="str">
        <v>documentary</v>
      </c>
    </row>
    <row r="602" spans="1:25" ht="23" x14ac:dyDescent="0.3">
      <c r="A602" s="7">
        <v>600</v>
      </c>
      <c r="B602" s="7" t="s">
        <v>1241</v>
      </c>
      <c r="C602" s="15" t="s">
        <v>1242</v>
      </c>
      <c r="D602" s="5">
        <v>100</v>
      </c>
      <c r="E602" s="5">
        <v>5</v>
      </c>
      <c r="G602" s="6">
        <f t="shared" si="73"/>
        <v>0.05</v>
      </c>
      <c r="H602" s="7" t="s">
        <v>13</v>
      </c>
      <c r="I602" s="10">
        <v>1</v>
      </c>
      <c r="J602" s="10">
        <f t="shared" si="74"/>
        <v>5</v>
      </c>
      <c r="K602" s="7" t="s">
        <v>39</v>
      </c>
      <c r="L602" s="7" t="s">
        <v>40</v>
      </c>
      <c r="M602" s="7">
        <v>1375160400</v>
      </c>
      <c r="N602" s="7">
        <v>1376197200</v>
      </c>
      <c r="O602" s="16">
        <f t="shared" si="75"/>
        <v>41485.208333333336</v>
      </c>
      <c r="P602" s="23" t="str">
        <f t="shared" si="76"/>
        <v>Jul</v>
      </c>
      <c r="Q602" s="18">
        <f t="shared" si="77"/>
        <v>41485.208333333336</v>
      </c>
      <c r="R602" s="16">
        <f t="shared" si="78"/>
        <v>41497.208333333336</v>
      </c>
      <c r="S602" s="23" t="str">
        <f t="shared" si="79"/>
        <v>Aug</v>
      </c>
      <c r="T602" s="18">
        <f t="shared" si="80"/>
        <v>41497.208333333336</v>
      </c>
      <c r="U602" s="7" t="b">
        <v>0</v>
      </c>
      <c r="V602" s="7" t="b">
        <v>0</v>
      </c>
      <c r="W602" s="7" t="s">
        <v>16</v>
      </c>
      <c r="X602" s="7" t="str" cm="1">
        <f t="array" ref="X602:Y602">_xlfn.TEXTSPLIT($W602,"/")</f>
        <v>food</v>
      </c>
      <c r="Y602" s="7" t="str">
        <v>food trucks</v>
      </c>
    </row>
    <row r="603" spans="1:25" ht="23" x14ac:dyDescent="0.3">
      <c r="A603" s="7">
        <v>601</v>
      </c>
      <c r="B603" s="7" t="s">
        <v>1243</v>
      </c>
      <c r="C603" s="15" t="s">
        <v>1244</v>
      </c>
      <c r="D603" s="5">
        <v>6300</v>
      </c>
      <c r="E603" s="5">
        <v>13018</v>
      </c>
      <c r="G603" s="6">
        <f t="shared" si="73"/>
        <v>2.0663492063492064</v>
      </c>
      <c r="H603" s="7" t="s">
        <v>19</v>
      </c>
      <c r="I603" s="10">
        <v>194</v>
      </c>
      <c r="J603" s="10">
        <f t="shared" si="74"/>
        <v>67.103092783505161</v>
      </c>
      <c r="K603" s="7" t="s">
        <v>20</v>
      </c>
      <c r="L603" s="7" t="s">
        <v>21</v>
      </c>
      <c r="M603" s="7">
        <v>1401426000</v>
      </c>
      <c r="N603" s="7">
        <v>1402894800</v>
      </c>
      <c r="O603" s="16">
        <f t="shared" si="75"/>
        <v>41789.208333333336</v>
      </c>
      <c r="P603" s="23" t="str">
        <f t="shared" si="76"/>
        <v>May</v>
      </c>
      <c r="Q603" s="18">
        <f t="shared" si="77"/>
        <v>41789.208333333336</v>
      </c>
      <c r="R603" s="16">
        <f t="shared" si="78"/>
        <v>41806.208333333336</v>
      </c>
      <c r="S603" s="23" t="str">
        <f t="shared" si="79"/>
        <v>Jun</v>
      </c>
      <c r="T603" s="18">
        <f t="shared" si="80"/>
        <v>41806.208333333336</v>
      </c>
      <c r="U603" s="7" t="b">
        <v>1</v>
      </c>
      <c r="V603" s="7" t="b">
        <v>0</v>
      </c>
      <c r="W603" s="7" t="s">
        <v>64</v>
      </c>
      <c r="X603" s="7" t="str" cm="1">
        <f t="array" ref="X603:Y603">_xlfn.TEXTSPLIT($W603,"/")</f>
        <v>technology</v>
      </c>
      <c r="Y603" s="7" t="str">
        <v>wearables</v>
      </c>
    </row>
    <row r="604" spans="1:25" ht="36" x14ac:dyDescent="0.3">
      <c r="A604" s="7">
        <v>602</v>
      </c>
      <c r="B604" s="7" t="s">
        <v>1245</v>
      </c>
      <c r="C604" s="15" t="s">
        <v>1246</v>
      </c>
      <c r="D604" s="5">
        <v>71100</v>
      </c>
      <c r="E604" s="5">
        <v>91176</v>
      </c>
      <c r="G604" s="6">
        <f t="shared" si="73"/>
        <v>1.2823628691983122</v>
      </c>
      <c r="H604" s="7" t="s">
        <v>19</v>
      </c>
      <c r="I604" s="10">
        <v>1140</v>
      </c>
      <c r="J604" s="10">
        <f t="shared" si="74"/>
        <v>79.978947368421046</v>
      </c>
      <c r="K604" s="7" t="s">
        <v>20</v>
      </c>
      <c r="L604" s="7" t="s">
        <v>21</v>
      </c>
      <c r="M604" s="7">
        <v>1433480400</v>
      </c>
      <c r="N604" s="7">
        <v>1434430800</v>
      </c>
      <c r="O604" s="16">
        <f t="shared" si="75"/>
        <v>42160.208333333328</v>
      </c>
      <c r="P604" s="23" t="str">
        <f t="shared" si="76"/>
        <v>Jun</v>
      </c>
      <c r="Q604" s="18">
        <f t="shared" si="77"/>
        <v>42160.208333333328</v>
      </c>
      <c r="R604" s="16">
        <f t="shared" si="78"/>
        <v>42171.208333333328</v>
      </c>
      <c r="S604" s="23" t="str">
        <f t="shared" si="79"/>
        <v>Jun</v>
      </c>
      <c r="T604" s="18">
        <f t="shared" si="80"/>
        <v>42171.208333333328</v>
      </c>
      <c r="U604" s="7" t="b">
        <v>0</v>
      </c>
      <c r="V604" s="7" t="b">
        <v>0</v>
      </c>
      <c r="W604" s="7" t="s">
        <v>32</v>
      </c>
      <c r="X604" s="7" t="str" cm="1">
        <f t="array" ref="X604:Y604">_xlfn.TEXTSPLIT($W604,"/")</f>
        <v>theater</v>
      </c>
      <c r="Y604" s="7" t="str">
        <v>plays</v>
      </c>
    </row>
    <row r="605" spans="1:25" ht="23" x14ac:dyDescent="0.3">
      <c r="A605" s="7">
        <v>603</v>
      </c>
      <c r="B605" s="7" t="s">
        <v>1247</v>
      </c>
      <c r="C605" s="15" t="s">
        <v>1248</v>
      </c>
      <c r="D605" s="5">
        <v>5300</v>
      </c>
      <c r="E605" s="5">
        <v>6342</v>
      </c>
      <c r="G605" s="6">
        <f t="shared" si="73"/>
        <v>1.1966037735849056</v>
      </c>
      <c r="H605" s="7" t="s">
        <v>19</v>
      </c>
      <c r="I605" s="10">
        <v>102</v>
      </c>
      <c r="J605" s="10">
        <f t="shared" si="74"/>
        <v>62.176470588235297</v>
      </c>
      <c r="K605" s="7" t="s">
        <v>20</v>
      </c>
      <c r="L605" s="7" t="s">
        <v>21</v>
      </c>
      <c r="M605" s="7">
        <v>1555563600</v>
      </c>
      <c r="N605" s="7">
        <v>1557896400</v>
      </c>
      <c r="O605" s="16">
        <f t="shared" si="75"/>
        <v>43573.208333333328</v>
      </c>
      <c r="P605" s="23" t="str">
        <f t="shared" si="76"/>
        <v>Apr</v>
      </c>
      <c r="Q605" s="18">
        <f t="shared" si="77"/>
        <v>43573.208333333328</v>
      </c>
      <c r="R605" s="16">
        <f t="shared" si="78"/>
        <v>43600.208333333328</v>
      </c>
      <c r="S605" s="23" t="str">
        <f t="shared" si="79"/>
        <v>May</v>
      </c>
      <c r="T605" s="18">
        <f t="shared" si="80"/>
        <v>43600.208333333328</v>
      </c>
      <c r="U605" s="7" t="b">
        <v>0</v>
      </c>
      <c r="V605" s="7" t="b">
        <v>0</v>
      </c>
      <c r="W605" s="7" t="s">
        <v>32</v>
      </c>
      <c r="X605" s="7" t="str" cm="1">
        <f t="array" ref="X605:Y605">_xlfn.TEXTSPLIT($W605,"/")</f>
        <v>theater</v>
      </c>
      <c r="Y605" s="7" t="str">
        <v>plays</v>
      </c>
    </row>
    <row r="606" spans="1:25" ht="23" x14ac:dyDescent="0.3">
      <c r="A606" s="7">
        <v>604</v>
      </c>
      <c r="B606" s="7" t="s">
        <v>1249</v>
      </c>
      <c r="C606" s="15" t="s">
        <v>1250</v>
      </c>
      <c r="D606" s="5">
        <v>88700</v>
      </c>
      <c r="E606" s="5">
        <v>151438</v>
      </c>
      <c r="G606" s="6">
        <f t="shared" si="73"/>
        <v>1.7073055242390078</v>
      </c>
      <c r="H606" s="7" t="s">
        <v>19</v>
      </c>
      <c r="I606" s="10">
        <v>2857</v>
      </c>
      <c r="J606" s="10">
        <f t="shared" si="74"/>
        <v>53.005950297514879</v>
      </c>
      <c r="K606" s="7" t="s">
        <v>20</v>
      </c>
      <c r="L606" s="7" t="s">
        <v>21</v>
      </c>
      <c r="M606" s="7">
        <v>1295676000</v>
      </c>
      <c r="N606" s="7">
        <v>1297490400</v>
      </c>
      <c r="O606" s="16">
        <f t="shared" si="75"/>
        <v>40565.25</v>
      </c>
      <c r="P606" s="23" t="str">
        <f t="shared" si="76"/>
        <v>Jan</v>
      </c>
      <c r="Q606" s="18">
        <f t="shared" si="77"/>
        <v>40565.25</v>
      </c>
      <c r="R606" s="16">
        <f t="shared" si="78"/>
        <v>40586.25</v>
      </c>
      <c r="S606" s="23" t="str">
        <f t="shared" si="79"/>
        <v>Feb</v>
      </c>
      <c r="T606" s="18">
        <f t="shared" si="80"/>
        <v>40586.25</v>
      </c>
      <c r="U606" s="7" t="b">
        <v>0</v>
      </c>
      <c r="V606" s="7" t="b">
        <v>0</v>
      </c>
      <c r="W606" s="7" t="s">
        <v>32</v>
      </c>
      <c r="X606" s="7" t="str" cm="1">
        <f t="array" ref="X606:Y606">_xlfn.TEXTSPLIT($W606,"/")</f>
        <v>theater</v>
      </c>
      <c r="Y606" s="7" t="str">
        <v>plays</v>
      </c>
    </row>
    <row r="607" spans="1:25" ht="23" x14ac:dyDescent="0.3">
      <c r="A607" s="7">
        <v>605</v>
      </c>
      <c r="B607" s="7" t="s">
        <v>1251</v>
      </c>
      <c r="C607" s="15" t="s">
        <v>1252</v>
      </c>
      <c r="D607" s="5">
        <v>3300</v>
      </c>
      <c r="E607" s="5">
        <v>6178</v>
      </c>
      <c r="G607" s="6">
        <f t="shared" si="73"/>
        <v>1.8721212121212121</v>
      </c>
      <c r="H607" s="7" t="s">
        <v>19</v>
      </c>
      <c r="I607" s="10">
        <v>107</v>
      </c>
      <c r="J607" s="10">
        <f t="shared" si="74"/>
        <v>57.738317757009348</v>
      </c>
      <c r="K607" s="7" t="s">
        <v>20</v>
      </c>
      <c r="L607" s="7" t="s">
        <v>21</v>
      </c>
      <c r="M607" s="7">
        <v>1443848400</v>
      </c>
      <c r="N607" s="7">
        <v>1447394400</v>
      </c>
      <c r="O607" s="16">
        <f t="shared" si="75"/>
        <v>42280.208333333328</v>
      </c>
      <c r="P607" s="23" t="str">
        <f t="shared" si="76"/>
        <v>Oct</v>
      </c>
      <c r="Q607" s="18">
        <f t="shared" si="77"/>
        <v>42280.208333333328</v>
      </c>
      <c r="R607" s="16">
        <f t="shared" si="78"/>
        <v>42321.25</v>
      </c>
      <c r="S607" s="23" t="str">
        <f t="shared" si="79"/>
        <v>Nov</v>
      </c>
      <c r="T607" s="18">
        <f t="shared" si="80"/>
        <v>42321.25</v>
      </c>
      <c r="U607" s="7" t="b">
        <v>0</v>
      </c>
      <c r="V607" s="7" t="b">
        <v>0</v>
      </c>
      <c r="W607" s="7" t="s">
        <v>67</v>
      </c>
      <c r="X607" s="7" t="str" cm="1">
        <f t="array" ref="X607:Y607">_xlfn.TEXTSPLIT($W607,"/")</f>
        <v>publishing</v>
      </c>
      <c r="Y607" s="7" t="str">
        <v>nonfiction</v>
      </c>
    </row>
    <row r="608" spans="1:25" ht="23" x14ac:dyDescent="0.3">
      <c r="A608" s="7">
        <v>606</v>
      </c>
      <c r="B608" s="7" t="s">
        <v>1253</v>
      </c>
      <c r="C608" s="15" t="s">
        <v>1254</v>
      </c>
      <c r="D608" s="5">
        <v>3400</v>
      </c>
      <c r="E608" s="5">
        <v>6405</v>
      </c>
      <c r="G608" s="6">
        <f t="shared" si="73"/>
        <v>1.8838235294117647</v>
      </c>
      <c r="H608" s="7" t="s">
        <v>19</v>
      </c>
      <c r="I608" s="10">
        <v>160</v>
      </c>
      <c r="J608" s="10">
        <f t="shared" si="74"/>
        <v>40.03125</v>
      </c>
      <c r="K608" s="7" t="s">
        <v>39</v>
      </c>
      <c r="L608" s="7" t="s">
        <v>40</v>
      </c>
      <c r="M608" s="7">
        <v>1457330400</v>
      </c>
      <c r="N608" s="7">
        <v>1458277200</v>
      </c>
      <c r="O608" s="16">
        <f t="shared" si="75"/>
        <v>42436.25</v>
      </c>
      <c r="P608" s="23" t="str">
        <f t="shared" si="76"/>
        <v>Mar</v>
      </c>
      <c r="Q608" s="18">
        <f t="shared" si="77"/>
        <v>42436.25</v>
      </c>
      <c r="R608" s="16">
        <f t="shared" si="78"/>
        <v>42447.208333333328</v>
      </c>
      <c r="S608" s="23" t="str">
        <f t="shared" si="79"/>
        <v>Mar</v>
      </c>
      <c r="T608" s="18">
        <f t="shared" si="80"/>
        <v>42447.208333333328</v>
      </c>
      <c r="U608" s="7" t="b">
        <v>0</v>
      </c>
      <c r="V608" s="7" t="b">
        <v>0</v>
      </c>
      <c r="W608" s="7" t="s">
        <v>22</v>
      </c>
      <c r="X608" s="7" t="str" cm="1">
        <f t="array" ref="X608:Y608">_xlfn.TEXTSPLIT($W608,"/")</f>
        <v>music</v>
      </c>
      <c r="Y608" s="7" t="str">
        <v>rock</v>
      </c>
    </row>
    <row r="609" spans="1:25" ht="23" x14ac:dyDescent="0.3">
      <c r="A609" s="7">
        <v>607</v>
      </c>
      <c r="B609" s="7" t="s">
        <v>1255</v>
      </c>
      <c r="C609" s="15" t="s">
        <v>1256</v>
      </c>
      <c r="D609" s="5">
        <v>137600</v>
      </c>
      <c r="E609" s="5">
        <v>180667</v>
      </c>
      <c r="G609" s="6">
        <f t="shared" si="73"/>
        <v>1.3129869186046512</v>
      </c>
      <c r="H609" s="7" t="s">
        <v>19</v>
      </c>
      <c r="I609" s="10">
        <v>2230</v>
      </c>
      <c r="J609" s="10">
        <f t="shared" si="74"/>
        <v>81.016591928251117</v>
      </c>
      <c r="K609" s="7" t="s">
        <v>20</v>
      </c>
      <c r="L609" s="7" t="s">
        <v>21</v>
      </c>
      <c r="M609" s="7">
        <v>1395550800</v>
      </c>
      <c r="N609" s="7">
        <v>1395723600</v>
      </c>
      <c r="O609" s="16">
        <f t="shared" si="75"/>
        <v>41721.208333333336</v>
      </c>
      <c r="P609" s="23" t="str">
        <f t="shared" si="76"/>
        <v>Mar</v>
      </c>
      <c r="Q609" s="18">
        <f t="shared" si="77"/>
        <v>41721.208333333336</v>
      </c>
      <c r="R609" s="16">
        <f t="shared" si="78"/>
        <v>41723.208333333336</v>
      </c>
      <c r="S609" s="23" t="str">
        <f t="shared" si="79"/>
        <v>Mar</v>
      </c>
      <c r="T609" s="18">
        <f t="shared" si="80"/>
        <v>41723.208333333336</v>
      </c>
      <c r="U609" s="7" t="b">
        <v>0</v>
      </c>
      <c r="V609" s="7" t="b">
        <v>0</v>
      </c>
      <c r="W609" s="7" t="s">
        <v>16</v>
      </c>
      <c r="X609" s="7" t="str" cm="1">
        <f t="array" ref="X609:Y609">_xlfn.TEXTSPLIT($W609,"/")</f>
        <v>food</v>
      </c>
      <c r="Y609" s="7" t="str">
        <v>food trucks</v>
      </c>
    </row>
    <row r="610" spans="1:25" ht="23" x14ac:dyDescent="0.3">
      <c r="A610" s="7">
        <v>608</v>
      </c>
      <c r="B610" s="7" t="s">
        <v>1257</v>
      </c>
      <c r="C610" s="15" t="s">
        <v>1258</v>
      </c>
      <c r="D610" s="5">
        <v>3900</v>
      </c>
      <c r="E610" s="5">
        <v>11075</v>
      </c>
      <c r="G610" s="6">
        <f t="shared" si="73"/>
        <v>2.8397435897435899</v>
      </c>
      <c r="H610" s="7" t="s">
        <v>19</v>
      </c>
      <c r="I610" s="10">
        <v>316</v>
      </c>
      <c r="J610" s="10">
        <f t="shared" si="74"/>
        <v>35.047468354430379</v>
      </c>
      <c r="K610" s="7" t="s">
        <v>20</v>
      </c>
      <c r="L610" s="7" t="s">
        <v>21</v>
      </c>
      <c r="M610" s="7">
        <v>1551852000</v>
      </c>
      <c r="N610" s="7">
        <v>1552197600</v>
      </c>
      <c r="O610" s="16">
        <f t="shared" si="75"/>
        <v>43530.25</v>
      </c>
      <c r="P610" s="23" t="str">
        <f t="shared" si="76"/>
        <v>Mar</v>
      </c>
      <c r="Q610" s="18">
        <f t="shared" si="77"/>
        <v>43530.25</v>
      </c>
      <c r="R610" s="16">
        <f t="shared" si="78"/>
        <v>43534.25</v>
      </c>
      <c r="S610" s="23" t="str">
        <f t="shared" si="79"/>
        <v>Mar</v>
      </c>
      <c r="T610" s="18">
        <f t="shared" si="80"/>
        <v>43534.25</v>
      </c>
      <c r="U610" s="7" t="b">
        <v>0</v>
      </c>
      <c r="V610" s="7" t="b">
        <v>1</v>
      </c>
      <c r="W610" s="7" t="s">
        <v>158</v>
      </c>
      <c r="X610" s="7" t="str" cm="1">
        <f t="array" ref="X610:Y610">_xlfn.TEXTSPLIT($W610,"/")</f>
        <v>music</v>
      </c>
      <c r="Y610" s="7" t="str">
        <v>jazz</v>
      </c>
    </row>
    <row r="611" spans="1:25" ht="23" x14ac:dyDescent="0.3">
      <c r="A611" s="7">
        <v>609</v>
      </c>
      <c r="B611" s="7" t="s">
        <v>1259</v>
      </c>
      <c r="C611" s="15" t="s">
        <v>1260</v>
      </c>
      <c r="D611" s="5">
        <v>10000</v>
      </c>
      <c r="E611" s="5">
        <v>12042</v>
      </c>
      <c r="G611" s="6">
        <f t="shared" si="73"/>
        <v>1.2041999999999999</v>
      </c>
      <c r="H611" s="7" t="s">
        <v>19</v>
      </c>
      <c r="I611" s="10">
        <v>117</v>
      </c>
      <c r="J611" s="10">
        <f t="shared" si="74"/>
        <v>102.92307692307692</v>
      </c>
      <c r="K611" s="7" t="s">
        <v>20</v>
      </c>
      <c r="L611" s="7" t="s">
        <v>21</v>
      </c>
      <c r="M611" s="7">
        <v>1547618400</v>
      </c>
      <c r="N611" s="7">
        <v>1549087200</v>
      </c>
      <c r="O611" s="16">
        <f t="shared" si="75"/>
        <v>43481.25</v>
      </c>
      <c r="P611" s="23" t="str">
        <f t="shared" si="76"/>
        <v>Jan</v>
      </c>
      <c r="Q611" s="18">
        <f t="shared" si="77"/>
        <v>43481.25</v>
      </c>
      <c r="R611" s="16">
        <f t="shared" si="78"/>
        <v>43498.25</v>
      </c>
      <c r="S611" s="23" t="str">
        <f t="shared" si="79"/>
        <v>Feb</v>
      </c>
      <c r="T611" s="18">
        <f t="shared" si="80"/>
        <v>43498.25</v>
      </c>
      <c r="U611" s="7" t="b">
        <v>0</v>
      </c>
      <c r="V611" s="7" t="b">
        <v>0</v>
      </c>
      <c r="W611" s="7" t="s">
        <v>473</v>
      </c>
      <c r="X611" s="7" t="str" cm="1">
        <f t="array" ref="X611:Y611">_xlfn.TEXTSPLIT($W611,"/")</f>
        <v>film &amp; video</v>
      </c>
      <c r="Y611" s="7" t="str">
        <v>science fiction</v>
      </c>
    </row>
    <row r="612" spans="1:25" ht="36" x14ac:dyDescent="0.3">
      <c r="A612" s="7">
        <v>610</v>
      </c>
      <c r="B612" s="7" t="s">
        <v>1261</v>
      </c>
      <c r="C612" s="15" t="s">
        <v>1262</v>
      </c>
      <c r="D612" s="5">
        <v>42800</v>
      </c>
      <c r="E612" s="5">
        <v>179356</v>
      </c>
      <c r="G612" s="6">
        <f t="shared" si="73"/>
        <v>4.1905607476635511</v>
      </c>
      <c r="H612" s="7" t="s">
        <v>19</v>
      </c>
      <c r="I612" s="10">
        <v>6406</v>
      </c>
      <c r="J612" s="10">
        <f t="shared" si="74"/>
        <v>27.998126756166094</v>
      </c>
      <c r="K612" s="7" t="s">
        <v>20</v>
      </c>
      <c r="L612" s="7" t="s">
        <v>21</v>
      </c>
      <c r="M612" s="7">
        <v>1355637600</v>
      </c>
      <c r="N612" s="7">
        <v>1356847200</v>
      </c>
      <c r="O612" s="16">
        <f t="shared" si="75"/>
        <v>41259.25</v>
      </c>
      <c r="P612" s="23" t="str">
        <f t="shared" si="76"/>
        <v>Dec</v>
      </c>
      <c r="Q612" s="18">
        <f t="shared" si="77"/>
        <v>41259.25</v>
      </c>
      <c r="R612" s="16">
        <f t="shared" si="78"/>
        <v>41273.25</v>
      </c>
      <c r="S612" s="23" t="str">
        <f t="shared" si="79"/>
        <v>Dec</v>
      </c>
      <c r="T612" s="18">
        <f t="shared" si="80"/>
        <v>41273.25</v>
      </c>
      <c r="U612" s="7" t="b">
        <v>0</v>
      </c>
      <c r="V612" s="7" t="b">
        <v>0</v>
      </c>
      <c r="W612" s="7" t="s">
        <v>32</v>
      </c>
      <c r="X612" s="7" t="str" cm="1">
        <f t="array" ref="X612:Y612">_xlfn.TEXTSPLIT($W612,"/")</f>
        <v>theater</v>
      </c>
      <c r="Y612" s="7" t="str">
        <v>plays</v>
      </c>
    </row>
    <row r="613" spans="1:25" ht="23" x14ac:dyDescent="0.3">
      <c r="A613" s="7">
        <v>611</v>
      </c>
      <c r="B613" s="7" t="s">
        <v>1263</v>
      </c>
      <c r="C613" s="15" t="s">
        <v>1264</v>
      </c>
      <c r="D613" s="5">
        <v>8200</v>
      </c>
      <c r="E613" s="5">
        <v>1136</v>
      </c>
      <c r="G613" s="6">
        <f t="shared" si="73"/>
        <v>0.13853658536585367</v>
      </c>
      <c r="H613" s="7" t="s">
        <v>73</v>
      </c>
      <c r="I613" s="10">
        <v>15</v>
      </c>
      <c r="J613" s="10">
        <f t="shared" si="74"/>
        <v>75.733333333333334</v>
      </c>
      <c r="K613" s="7" t="s">
        <v>20</v>
      </c>
      <c r="L613" s="7" t="s">
        <v>21</v>
      </c>
      <c r="M613" s="7">
        <v>1374728400</v>
      </c>
      <c r="N613" s="7">
        <v>1375765200</v>
      </c>
      <c r="O613" s="16">
        <f t="shared" si="75"/>
        <v>41480.208333333336</v>
      </c>
      <c r="P613" s="23" t="str">
        <f t="shared" si="76"/>
        <v>Jul</v>
      </c>
      <c r="Q613" s="18">
        <f t="shared" si="77"/>
        <v>41480.208333333336</v>
      </c>
      <c r="R613" s="16">
        <f t="shared" si="78"/>
        <v>41492.208333333336</v>
      </c>
      <c r="S613" s="23" t="str">
        <f t="shared" si="79"/>
        <v>Aug</v>
      </c>
      <c r="T613" s="18">
        <f t="shared" si="80"/>
        <v>41492.208333333336</v>
      </c>
      <c r="U613" s="7" t="b">
        <v>0</v>
      </c>
      <c r="V613" s="7" t="b">
        <v>0</v>
      </c>
      <c r="W613" s="7" t="s">
        <v>32</v>
      </c>
      <c r="X613" s="7" t="str" cm="1">
        <f t="array" ref="X613:Y613">_xlfn.TEXTSPLIT($W613,"/")</f>
        <v>theater</v>
      </c>
      <c r="Y613" s="7" t="str">
        <v>plays</v>
      </c>
    </row>
    <row r="614" spans="1:25" ht="23" x14ac:dyDescent="0.3">
      <c r="A614" s="7">
        <v>612</v>
      </c>
      <c r="B614" s="7" t="s">
        <v>1265</v>
      </c>
      <c r="C614" s="15" t="s">
        <v>1266</v>
      </c>
      <c r="D614" s="5">
        <v>6200</v>
      </c>
      <c r="E614" s="5">
        <v>8645</v>
      </c>
      <c r="G614" s="6">
        <f t="shared" si="73"/>
        <v>1.3943548387096774</v>
      </c>
      <c r="H614" s="7" t="s">
        <v>19</v>
      </c>
      <c r="I614" s="10">
        <v>192</v>
      </c>
      <c r="J614" s="10">
        <f t="shared" si="74"/>
        <v>45.026041666666664</v>
      </c>
      <c r="K614" s="7" t="s">
        <v>20</v>
      </c>
      <c r="L614" s="7" t="s">
        <v>21</v>
      </c>
      <c r="M614" s="7">
        <v>1287810000</v>
      </c>
      <c r="N614" s="7">
        <v>1289800800</v>
      </c>
      <c r="O614" s="16">
        <f t="shared" si="75"/>
        <v>40474.208333333336</v>
      </c>
      <c r="P614" s="23" t="str">
        <f t="shared" si="76"/>
        <v>Oct</v>
      </c>
      <c r="Q614" s="18">
        <f t="shared" si="77"/>
        <v>40474.208333333336</v>
      </c>
      <c r="R614" s="16">
        <f t="shared" si="78"/>
        <v>40497.25</v>
      </c>
      <c r="S614" s="23" t="str">
        <f t="shared" si="79"/>
        <v>Nov</v>
      </c>
      <c r="T614" s="18">
        <f t="shared" si="80"/>
        <v>40497.25</v>
      </c>
      <c r="U614" s="7" t="b">
        <v>0</v>
      </c>
      <c r="V614" s="7" t="b">
        <v>0</v>
      </c>
      <c r="W614" s="7" t="s">
        <v>49</v>
      </c>
      <c r="X614" s="7" t="str" cm="1">
        <f t="array" ref="X614:Y614">_xlfn.TEXTSPLIT($W614,"/")</f>
        <v>music</v>
      </c>
      <c r="Y614" s="7" t="str">
        <v>electric music</v>
      </c>
    </row>
    <row r="615" spans="1:25" ht="36" x14ac:dyDescent="0.3">
      <c r="A615" s="7">
        <v>613</v>
      </c>
      <c r="B615" s="7" t="s">
        <v>1267</v>
      </c>
      <c r="C615" s="15" t="s">
        <v>1268</v>
      </c>
      <c r="D615" s="5">
        <v>1100</v>
      </c>
      <c r="E615" s="5">
        <v>1914</v>
      </c>
      <c r="G615" s="6">
        <f t="shared" si="73"/>
        <v>1.74</v>
      </c>
      <c r="H615" s="7" t="s">
        <v>19</v>
      </c>
      <c r="I615" s="10">
        <v>26</v>
      </c>
      <c r="J615" s="10">
        <f t="shared" si="74"/>
        <v>73.615384615384613</v>
      </c>
      <c r="K615" s="7" t="s">
        <v>14</v>
      </c>
      <c r="L615" s="7" t="s">
        <v>15</v>
      </c>
      <c r="M615" s="7">
        <v>1503723600</v>
      </c>
      <c r="N615" s="7">
        <v>1504501200</v>
      </c>
      <c r="O615" s="16">
        <f t="shared" si="75"/>
        <v>42973.208333333328</v>
      </c>
      <c r="P615" s="23" t="str">
        <f t="shared" si="76"/>
        <v>Aug</v>
      </c>
      <c r="Q615" s="18">
        <f t="shared" si="77"/>
        <v>42973.208333333328</v>
      </c>
      <c r="R615" s="16">
        <f t="shared" si="78"/>
        <v>42982.208333333328</v>
      </c>
      <c r="S615" s="23" t="str">
        <f t="shared" si="79"/>
        <v>Sep</v>
      </c>
      <c r="T615" s="18">
        <f t="shared" si="80"/>
        <v>42982.208333333328</v>
      </c>
      <c r="U615" s="7" t="b">
        <v>0</v>
      </c>
      <c r="V615" s="7" t="b">
        <v>0</v>
      </c>
      <c r="W615" s="7" t="s">
        <v>32</v>
      </c>
      <c r="X615" s="7" t="str" cm="1">
        <f t="array" ref="X615:Y615">_xlfn.TEXTSPLIT($W615,"/")</f>
        <v>theater</v>
      </c>
      <c r="Y615" s="7" t="str">
        <v>plays</v>
      </c>
    </row>
    <row r="616" spans="1:25" ht="36" x14ac:dyDescent="0.3">
      <c r="A616" s="7">
        <v>614</v>
      </c>
      <c r="B616" s="7" t="s">
        <v>1269</v>
      </c>
      <c r="C616" s="15" t="s">
        <v>1270</v>
      </c>
      <c r="D616" s="5">
        <v>26500</v>
      </c>
      <c r="E616" s="5">
        <v>41205</v>
      </c>
      <c r="G616" s="6">
        <f t="shared" si="73"/>
        <v>1.5549056603773586</v>
      </c>
      <c r="H616" s="7" t="s">
        <v>19</v>
      </c>
      <c r="I616" s="10">
        <v>723</v>
      </c>
      <c r="J616" s="10">
        <f t="shared" si="74"/>
        <v>56.991701244813278</v>
      </c>
      <c r="K616" s="7" t="s">
        <v>20</v>
      </c>
      <c r="L616" s="7" t="s">
        <v>21</v>
      </c>
      <c r="M616" s="7">
        <v>1484114400</v>
      </c>
      <c r="N616" s="7">
        <v>1485669600</v>
      </c>
      <c r="O616" s="16">
        <f t="shared" si="75"/>
        <v>42746.25</v>
      </c>
      <c r="P616" s="23" t="str">
        <f t="shared" si="76"/>
        <v>Jan</v>
      </c>
      <c r="Q616" s="18">
        <f t="shared" si="77"/>
        <v>42746.25</v>
      </c>
      <c r="R616" s="16">
        <f t="shared" si="78"/>
        <v>42764.25</v>
      </c>
      <c r="S616" s="23" t="str">
        <f t="shared" si="79"/>
        <v>Jan</v>
      </c>
      <c r="T616" s="18">
        <f t="shared" si="80"/>
        <v>42764.25</v>
      </c>
      <c r="U616" s="7" t="b">
        <v>0</v>
      </c>
      <c r="V616" s="7" t="b">
        <v>0</v>
      </c>
      <c r="W616" s="7" t="s">
        <v>32</v>
      </c>
      <c r="X616" s="7" t="str" cm="1">
        <f t="array" ref="X616:Y616">_xlfn.TEXTSPLIT($W616,"/")</f>
        <v>theater</v>
      </c>
      <c r="Y616" s="7" t="str">
        <v>plays</v>
      </c>
    </row>
    <row r="617" spans="1:25" ht="23" x14ac:dyDescent="0.3">
      <c r="A617" s="7">
        <v>615</v>
      </c>
      <c r="B617" s="7" t="s">
        <v>1271</v>
      </c>
      <c r="C617" s="15" t="s">
        <v>1272</v>
      </c>
      <c r="D617" s="5">
        <v>8500</v>
      </c>
      <c r="E617" s="5">
        <v>14488</v>
      </c>
      <c r="G617" s="6">
        <f t="shared" si="73"/>
        <v>1.7044705882352942</v>
      </c>
      <c r="H617" s="7" t="s">
        <v>19</v>
      </c>
      <c r="I617" s="10">
        <v>170</v>
      </c>
      <c r="J617" s="10">
        <f t="shared" si="74"/>
        <v>85.223529411764702</v>
      </c>
      <c r="K617" s="7" t="s">
        <v>106</v>
      </c>
      <c r="L617" s="7" t="s">
        <v>107</v>
      </c>
      <c r="M617" s="7">
        <v>1461906000</v>
      </c>
      <c r="N617" s="7">
        <v>1462770000</v>
      </c>
      <c r="O617" s="16">
        <f t="shared" si="75"/>
        <v>42489.208333333328</v>
      </c>
      <c r="P617" s="23" t="str">
        <f t="shared" si="76"/>
        <v>Apr</v>
      </c>
      <c r="Q617" s="18">
        <f t="shared" si="77"/>
        <v>42489.208333333328</v>
      </c>
      <c r="R617" s="16">
        <f t="shared" si="78"/>
        <v>42499.208333333328</v>
      </c>
      <c r="S617" s="23" t="str">
        <f t="shared" si="79"/>
        <v>May</v>
      </c>
      <c r="T617" s="18">
        <f t="shared" si="80"/>
        <v>42499.208333333328</v>
      </c>
      <c r="U617" s="7" t="b">
        <v>0</v>
      </c>
      <c r="V617" s="7" t="b">
        <v>0</v>
      </c>
      <c r="W617" s="7" t="s">
        <v>32</v>
      </c>
      <c r="X617" s="7" t="str" cm="1">
        <f t="array" ref="X617:Y617">_xlfn.TEXTSPLIT($W617,"/")</f>
        <v>theater</v>
      </c>
      <c r="Y617" s="7" t="str">
        <v>plays</v>
      </c>
    </row>
    <row r="618" spans="1:25" ht="23" x14ac:dyDescent="0.3">
      <c r="A618" s="7">
        <v>616</v>
      </c>
      <c r="B618" s="7" t="s">
        <v>1273</v>
      </c>
      <c r="C618" s="15" t="s">
        <v>1274</v>
      </c>
      <c r="D618" s="5">
        <v>6400</v>
      </c>
      <c r="E618" s="5">
        <v>12129</v>
      </c>
      <c r="G618" s="6">
        <f t="shared" si="73"/>
        <v>1.8951562500000001</v>
      </c>
      <c r="H618" s="7" t="s">
        <v>19</v>
      </c>
      <c r="I618" s="10">
        <v>238</v>
      </c>
      <c r="J618" s="10">
        <f t="shared" si="74"/>
        <v>50.962184873949582</v>
      </c>
      <c r="K618" s="7" t="s">
        <v>39</v>
      </c>
      <c r="L618" s="7" t="s">
        <v>40</v>
      </c>
      <c r="M618" s="7">
        <v>1379653200</v>
      </c>
      <c r="N618" s="7">
        <v>1379739600</v>
      </c>
      <c r="O618" s="16">
        <f t="shared" si="75"/>
        <v>41537.208333333336</v>
      </c>
      <c r="P618" s="23" t="str">
        <f t="shared" si="76"/>
        <v>Sep</v>
      </c>
      <c r="Q618" s="18">
        <f t="shared" si="77"/>
        <v>41537.208333333336</v>
      </c>
      <c r="R618" s="16">
        <f t="shared" si="78"/>
        <v>41538.208333333336</v>
      </c>
      <c r="S618" s="23" t="str">
        <f t="shared" si="79"/>
        <v>Sep</v>
      </c>
      <c r="T618" s="18">
        <f t="shared" si="80"/>
        <v>41538.208333333336</v>
      </c>
      <c r="U618" s="7" t="b">
        <v>0</v>
      </c>
      <c r="V618" s="7" t="b">
        <v>1</v>
      </c>
      <c r="W618" s="7" t="s">
        <v>59</v>
      </c>
      <c r="X618" s="7" t="str" cm="1">
        <f t="array" ref="X618:Y618">_xlfn.TEXTSPLIT($W618,"/")</f>
        <v>music</v>
      </c>
      <c r="Y618" s="7" t="str">
        <v>indie rock</v>
      </c>
    </row>
    <row r="619" spans="1:25" ht="23" x14ac:dyDescent="0.3">
      <c r="A619" s="7">
        <v>617</v>
      </c>
      <c r="B619" s="7" t="s">
        <v>1275</v>
      </c>
      <c r="C619" s="15" t="s">
        <v>1276</v>
      </c>
      <c r="D619" s="5">
        <v>1400</v>
      </c>
      <c r="E619" s="5">
        <v>3496</v>
      </c>
      <c r="G619" s="6">
        <f t="shared" si="73"/>
        <v>2.4971428571428573</v>
      </c>
      <c r="H619" s="7" t="s">
        <v>19</v>
      </c>
      <c r="I619" s="10">
        <v>55</v>
      </c>
      <c r="J619" s="10">
        <f t="shared" si="74"/>
        <v>63.563636363636363</v>
      </c>
      <c r="K619" s="7" t="s">
        <v>20</v>
      </c>
      <c r="L619" s="7" t="s">
        <v>21</v>
      </c>
      <c r="M619" s="7">
        <v>1401858000</v>
      </c>
      <c r="N619" s="7">
        <v>1402722000</v>
      </c>
      <c r="O619" s="16">
        <f t="shared" si="75"/>
        <v>41794.208333333336</v>
      </c>
      <c r="P619" s="23" t="str">
        <f t="shared" si="76"/>
        <v>Jun</v>
      </c>
      <c r="Q619" s="18">
        <f t="shared" si="77"/>
        <v>41794.208333333336</v>
      </c>
      <c r="R619" s="16">
        <f t="shared" si="78"/>
        <v>41804.208333333336</v>
      </c>
      <c r="S619" s="23" t="str">
        <f t="shared" si="79"/>
        <v>Jun</v>
      </c>
      <c r="T619" s="18">
        <f t="shared" si="80"/>
        <v>41804.208333333336</v>
      </c>
      <c r="U619" s="7" t="b">
        <v>0</v>
      </c>
      <c r="V619" s="7" t="b">
        <v>0</v>
      </c>
      <c r="W619" s="7" t="s">
        <v>32</v>
      </c>
      <c r="X619" s="7" t="str" cm="1">
        <f t="array" ref="X619:Y619">_xlfn.TEXTSPLIT($W619,"/")</f>
        <v>theater</v>
      </c>
      <c r="Y619" s="7" t="str">
        <v>plays</v>
      </c>
    </row>
    <row r="620" spans="1:25" ht="23" x14ac:dyDescent="0.3">
      <c r="A620" s="7">
        <v>618</v>
      </c>
      <c r="B620" s="7" t="s">
        <v>1277</v>
      </c>
      <c r="C620" s="15" t="s">
        <v>1278</v>
      </c>
      <c r="D620" s="5">
        <v>198600</v>
      </c>
      <c r="E620" s="5">
        <v>97037</v>
      </c>
      <c r="G620" s="6">
        <f t="shared" si="73"/>
        <v>0.48860523665659616</v>
      </c>
      <c r="H620" s="7" t="s">
        <v>13</v>
      </c>
      <c r="I620" s="10">
        <v>1198</v>
      </c>
      <c r="J620" s="10">
        <f t="shared" si="74"/>
        <v>80.999165275459092</v>
      </c>
      <c r="K620" s="7" t="s">
        <v>20</v>
      </c>
      <c r="L620" s="7" t="s">
        <v>21</v>
      </c>
      <c r="M620" s="7">
        <v>1367470800</v>
      </c>
      <c r="N620" s="7">
        <v>1369285200</v>
      </c>
      <c r="O620" s="16">
        <f t="shared" si="75"/>
        <v>41396.208333333336</v>
      </c>
      <c r="P620" s="23" t="str">
        <f t="shared" si="76"/>
        <v>May</v>
      </c>
      <c r="Q620" s="18">
        <f t="shared" si="77"/>
        <v>41396.208333333336</v>
      </c>
      <c r="R620" s="16">
        <f t="shared" si="78"/>
        <v>41417.208333333336</v>
      </c>
      <c r="S620" s="23" t="str">
        <f t="shared" si="79"/>
        <v>May</v>
      </c>
      <c r="T620" s="18">
        <f t="shared" si="80"/>
        <v>41417.208333333336</v>
      </c>
      <c r="U620" s="7" t="b">
        <v>0</v>
      </c>
      <c r="V620" s="7" t="b">
        <v>0</v>
      </c>
      <c r="W620" s="7" t="s">
        <v>67</v>
      </c>
      <c r="X620" s="7" t="str" cm="1">
        <f t="array" ref="X620:Y620">_xlfn.TEXTSPLIT($W620,"/")</f>
        <v>publishing</v>
      </c>
      <c r="Y620" s="7" t="str">
        <v>nonfiction</v>
      </c>
    </row>
    <row r="621" spans="1:25" ht="23" x14ac:dyDescent="0.3">
      <c r="A621" s="7">
        <v>619</v>
      </c>
      <c r="B621" s="7" t="s">
        <v>1279</v>
      </c>
      <c r="C621" s="15" t="s">
        <v>1280</v>
      </c>
      <c r="D621" s="5">
        <v>195900</v>
      </c>
      <c r="E621" s="5">
        <v>55757</v>
      </c>
      <c r="G621" s="6">
        <f t="shared" si="73"/>
        <v>0.28461970393057684</v>
      </c>
      <c r="H621" s="7" t="s">
        <v>13</v>
      </c>
      <c r="I621" s="10">
        <v>648</v>
      </c>
      <c r="J621" s="10">
        <f t="shared" si="74"/>
        <v>86.044753086419746</v>
      </c>
      <c r="K621" s="7" t="s">
        <v>20</v>
      </c>
      <c r="L621" s="7" t="s">
        <v>21</v>
      </c>
      <c r="M621" s="7">
        <v>1304658000</v>
      </c>
      <c r="N621" s="7">
        <v>1304744400</v>
      </c>
      <c r="O621" s="16">
        <f t="shared" si="75"/>
        <v>40669.208333333336</v>
      </c>
      <c r="P621" s="23" t="str">
        <f t="shared" si="76"/>
        <v>May</v>
      </c>
      <c r="Q621" s="18">
        <f t="shared" si="77"/>
        <v>40669.208333333336</v>
      </c>
      <c r="R621" s="16">
        <f t="shared" si="78"/>
        <v>40670.208333333336</v>
      </c>
      <c r="S621" s="23" t="str">
        <f t="shared" si="79"/>
        <v>May</v>
      </c>
      <c r="T621" s="18">
        <f t="shared" si="80"/>
        <v>40670.208333333336</v>
      </c>
      <c r="U621" s="7" t="b">
        <v>1</v>
      </c>
      <c r="V621" s="7" t="b">
        <v>1</v>
      </c>
      <c r="W621" s="7" t="s">
        <v>32</v>
      </c>
      <c r="X621" s="7" t="str" cm="1">
        <f t="array" ref="X621:Y621">_xlfn.TEXTSPLIT($W621,"/")</f>
        <v>theater</v>
      </c>
      <c r="Y621" s="7" t="str">
        <v>plays</v>
      </c>
    </row>
    <row r="622" spans="1:25" ht="23" x14ac:dyDescent="0.3">
      <c r="A622" s="7">
        <v>620</v>
      </c>
      <c r="B622" s="7" t="s">
        <v>1281</v>
      </c>
      <c r="C622" s="15" t="s">
        <v>1282</v>
      </c>
      <c r="D622" s="5">
        <v>4300</v>
      </c>
      <c r="E622" s="5">
        <v>11525</v>
      </c>
      <c r="G622" s="6">
        <f t="shared" si="73"/>
        <v>2.6802325581395348</v>
      </c>
      <c r="H622" s="7" t="s">
        <v>19</v>
      </c>
      <c r="I622" s="10">
        <v>128</v>
      </c>
      <c r="J622" s="10">
        <f t="shared" si="74"/>
        <v>90.0390625</v>
      </c>
      <c r="K622" s="7" t="s">
        <v>25</v>
      </c>
      <c r="L622" s="7" t="s">
        <v>26</v>
      </c>
      <c r="M622" s="7">
        <v>1467954000</v>
      </c>
      <c r="N622" s="7">
        <v>1468299600</v>
      </c>
      <c r="O622" s="16">
        <f t="shared" si="75"/>
        <v>42559.208333333328</v>
      </c>
      <c r="P622" s="23" t="str">
        <f t="shared" si="76"/>
        <v>Jul</v>
      </c>
      <c r="Q622" s="18">
        <f t="shared" si="77"/>
        <v>42559.208333333328</v>
      </c>
      <c r="R622" s="16">
        <f t="shared" si="78"/>
        <v>42563.208333333328</v>
      </c>
      <c r="S622" s="23" t="str">
        <f t="shared" si="79"/>
        <v>Jul</v>
      </c>
      <c r="T622" s="18">
        <f t="shared" si="80"/>
        <v>42563.208333333328</v>
      </c>
      <c r="U622" s="7" t="b">
        <v>0</v>
      </c>
      <c r="V622" s="7" t="b">
        <v>0</v>
      </c>
      <c r="W622" s="7" t="s">
        <v>121</v>
      </c>
      <c r="X622" s="7" t="str" cm="1">
        <f t="array" ref="X622:Y622">_xlfn.TEXTSPLIT($W622,"/")</f>
        <v>photography</v>
      </c>
      <c r="Y622" s="7" t="str">
        <v>photography books</v>
      </c>
    </row>
    <row r="623" spans="1:25" ht="23" x14ac:dyDescent="0.3">
      <c r="A623" s="7">
        <v>621</v>
      </c>
      <c r="B623" s="7" t="s">
        <v>1283</v>
      </c>
      <c r="C623" s="15" t="s">
        <v>1284</v>
      </c>
      <c r="D623" s="5">
        <v>25600</v>
      </c>
      <c r="E623" s="5">
        <v>158669</v>
      </c>
      <c r="G623" s="6">
        <f t="shared" si="73"/>
        <v>6.1980078125000002</v>
      </c>
      <c r="H623" s="7" t="s">
        <v>19</v>
      </c>
      <c r="I623" s="10">
        <v>2144</v>
      </c>
      <c r="J623" s="10">
        <f t="shared" si="74"/>
        <v>74.006063432835816</v>
      </c>
      <c r="K623" s="7" t="s">
        <v>20</v>
      </c>
      <c r="L623" s="7" t="s">
        <v>21</v>
      </c>
      <c r="M623" s="7">
        <v>1473742800</v>
      </c>
      <c r="N623" s="7">
        <v>1474174800</v>
      </c>
      <c r="O623" s="16">
        <f t="shared" si="75"/>
        <v>42626.208333333328</v>
      </c>
      <c r="P623" s="23" t="str">
        <f t="shared" si="76"/>
        <v>Sep</v>
      </c>
      <c r="Q623" s="18">
        <f t="shared" si="77"/>
        <v>42626.208333333328</v>
      </c>
      <c r="R623" s="16">
        <f t="shared" si="78"/>
        <v>42631.208333333328</v>
      </c>
      <c r="S623" s="23" t="str">
        <f t="shared" si="79"/>
        <v>Sep</v>
      </c>
      <c r="T623" s="18">
        <f t="shared" si="80"/>
        <v>42631.208333333328</v>
      </c>
      <c r="U623" s="7" t="b">
        <v>0</v>
      </c>
      <c r="V623" s="7" t="b">
        <v>0</v>
      </c>
      <c r="W623" s="7" t="s">
        <v>32</v>
      </c>
      <c r="X623" s="7" t="str" cm="1">
        <f t="array" ref="X623:Y623">_xlfn.TEXTSPLIT($W623,"/")</f>
        <v>theater</v>
      </c>
      <c r="Y623" s="7" t="str">
        <v>plays</v>
      </c>
    </row>
    <row r="624" spans="1:25" ht="23" x14ac:dyDescent="0.3">
      <c r="A624" s="7">
        <v>622</v>
      </c>
      <c r="B624" s="7" t="s">
        <v>1285</v>
      </c>
      <c r="C624" s="15" t="s">
        <v>1286</v>
      </c>
      <c r="D624" s="5">
        <v>189000</v>
      </c>
      <c r="E624" s="5">
        <v>5916</v>
      </c>
      <c r="G624" s="6">
        <f t="shared" si="73"/>
        <v>3.1301587301587303E-2</v>
      </c>
      <c r="H624" s="7" t="s">
        <v>13</v>
      </c>
      <c r="I624" s="10">
        <v>64</v>
      </c>
      <c r="J624" s="10">
        <f t="shared" si="74"/>
        <v>92.4375</v>
      </c>
      <c r="K624" s="7" t="s">
        <v>20</v>
      </c>
      <c r="L624" s="7" t="s">
        <v>21</v>
      </c>
      <c r="M624" s="7">
        <v>1523768400</v>
      </c>
      <c r="N624" s="7">
        <v>1526014800</v>
      </c>
      <c r="O624" s="16">
        <f t="shared" si="75"/>
        <v>43205.208333333328</v>
      </c>
      <c r="P624" s="23" t="str">
        <f t="shared" si="76"/>
        <v>Apr</v>
      </c>
      <c r="Q624" s="18">
        <f t="shared" si="77"/>
        <v>43205.208333333328</v>
      </c>
      <c r="R624" s="16">
        <f t="shared" si="78"/>
        <v>43231.208333333328</v>
      </c>
      <c r="S624" s="23" t="str">
        <f t="shared" si="79"/>
        <v>May</v>
      </c>
      <c r="T624" s="18">
        <f t="shared" si="80"/>
        <v>43231.208333333328</v>
      </c>
      <c r="U624" s="7" t="b">
        <v>0</v>
      </c>
      <c r="V624" s="7" t="b">
        <v>0</v>
      </c>
      <c r="W624" s="7" t="s">
        <v>59</v>
      </c>
      <c r="X624" s="7" t="str" cm="1">
        <f t="array" ref="X624:Y624">_xlfn.TEXTSPLIT($W624,"/")</f>
        <v>music</v>
      </c>
      <c r="Y624" s="7" t="str">
        <v>indie rock</v>
      </c>
    </row>
    <row r="625" spans="1:25" ht="23" x14ac:dyDescent="0.3">
      <c r="A625" s="7">
        <v>623</v>
      </c>
      <c r="B625" s="7" t="s">
        <v>1287</v>
      </c>
      <c r="C625" s="15" t="s">
        <v>1288</v>
      </c>
      <c r="D625" s="5">
        <v>94300</v>
      </c>
      <c r="E625" s="5">
        <v>150806</v>
      </c>
      <c r="G625" s="6">
        <f t="shared" si="73"/>
        <v>1.5992152704135738</v>
      </c>
      <c r="H625" s="7" t="s">
        <v>19</v>
      </c>
      <c r="I625" s="10">
        <v>2693</v>
      </c>
      <c r="J625" s="10">
        <f t="shared" si="74"/>
        <v>55.999257333828446</v>
      </c>
      <c r="K625" s="7" t="s">
        <v>39</v>
      </c>
      <c r="L625" s="7" t="s">
        <v>40</v>
      </c>
      <c r="M625" s="7">
        <v>1437022800</v>
      </c>
      <c r="N625" s="7">
        <v>1437454800</v>
      </c>
      <c r="O625" s="16">
        <f t="shared" si="75"/>
        <v>42201.208333333328</v>
      </c>
      <c r="P625" s="23" t="str">
        <f t="shared" si="76"/>
        <v>Jul</v>
      </c>
      <c r="Q625" s="18">
        <f t="shared" si="77"/>
        <v>42201.208333333328</v>
      </c>
      <c r="R625" s="16">
        <f t="shared" si="78"/>
        <v>42206.208333333328</v>
      </c>
      <c r="S625" s="23" t="str">
        <f t="shared" si="79"/>
        <v>Jul</v>
      </c>
      <c r="T625" s="18">
        <f t="shared" si="80"/>
        <v>42206.208333333328</v>
      </c>
      <c r="U625" s="7" t="b">
        <v>0</v>
      </c>
      <c r="V625" s="7" t="b">
        <v>0</v>
      </c>
      <c r="W625" s="7" t="s">
        <v>32</v>
      </c>
      <c r="X625" s="7" t="str" cm="1">
        <f t="array" ref="X625:Y625">_xlfn.TEXTSPLIT($W625,"/")</f>
        <v>theater</v>
      </c>
      <c r="Y625" s="7" t="str">
        <v>plays</v>
      </c>
    </row>
    <row r="626" spans="1:25" ht="23" x14ac:dyDescent="0.3">
      <c r="A626" s="7">
        <v>624</v>
      </c>
      <c r="B626" s="7" t="s">
        <v>1289</v>
      </c>
      <c r="C626" s="15" t="s">
        <v>1290</v>
      </c>
      <c r="D626" s="5">
        <v>5100</v>
      </c>
      <c r="E626" s="5">
        <v>14249</v>
      </c>
      <c r="G626" s="6">
        <f t="shared" si="73"/>
        <v>2.793921568627451</v>
      </c>
      <c r="H626" s="7" t="s">
        <v>19</v>
      </c>
      <c r="I626" s="10">
        <v>432</v>
      </c>
      <c r="J626" s="10">
        <f t="shared" si="74"/>
        <v>32.983796296296298</v>
      </c>
      <c r="K626" s="7" t="s">
        <v>20</v>
      </c>
      <c r="L626" s="7" t="s">
        <v>21</v>
      </c>
      <c r="M626" s="7">
        <v>1422165600</v>
      </c>
      <c r="N626" s="7">
        <v>1422684000</v>
      </c>
      <c r="O626" s="16">
        <f t="shared" si="75"/>
        <v>42029.25</v>
      </c>
      <c r="P626" s="23" t="str">
        <f t="shared" si="76"/>
        <v>Jan</v>
      </c>
      <c r="Q626" s="18">
        <f t="shared" si="77"/>
        <v>42029.25</v>
      </c>
      <c r="R626" s="16">
        <f t="shared" si="78"/>
        <v>42035.25</v>
      </c>
      <c r="S626" s="23" t="str">
        <f t="shared" si="79"/>
        <v>Jan</v>
      </c>
      <c r="T626" s="18">
        <f t="shared" si="80"/>
        <v>42035.25</v>
      </c>
      <c r="U626" s="7" t="b">
        <v>0</v>
      </c>
      <c r="V626" s="7" t="b">
        <v>0</v>
      </c>
      <c r="W626" s="7" t="s">
        <v>121</v>
      </c>
      <c r="X626" s="7" t="str" cm="1">
        <f t="array" ref="X626:Y626">_xlfn.TEXTSPLIT($W626,"/")</f>
        <v>photography</v>
      </c>
      <c r="Y626" s="7" t="str">
        <v>photography books</v>
      </c>
    </row>
    <row r="627" spans="1:25" ht="36" x14ac:dyDescent="0.3">
      <c r="A627" s="7">
        <v>625</v>
      </c>
      <c r="B627" s="7" t="s">
        <v>1291</v>
      </c>
      <c r="C627" s="15" t="s">
        <v>1292</v>
      </c>
      <c r="D627" s="5">
        <v>7500</v>
      </c>
      <c r="E627" s="5">
        <v>5803</v>
      </c>
      <c r="G627" s="6">
        <f t="shared" si="73"/>
        <v>0.77373333333333338</v>
      </c>
      <c r="H627" s="7" t="s">
        <v>13</v>
      </c>
      <c r="I627" s="10">
        <v>62</v>
      </c>
      <c r="J627" s="10">
        <f t="shared" si="74"/>
        <v>93.596774193548384</v>
      </c>
      <c r="K627" s="7" t="s">
        <v>20</v>
      </c>
      <c r="L627" s="7" t="s">
        <v>21</v>
      </c>
      <c r="M627" s="7">
        <v>1580104800</v>
      </c>
      <c r="N627" s="7">
        <v>1581314400</v>
      </c>
      <c r="O627" s="16">
        <f t="shared" si="75"/>
        <v>43857.25</v>
      </c>
      <c r="P627" s="23" t="str">
        <f t="shared" si="76"/>
        <v>Jan</v>
      </c>
      <c r="Q627" s="18">
        <f t="shared" si="77"/>
        <v>43857.25</v>
      </c>
      <c r="R627" s="16">
        <f t="shared" si="78"/>
        <v>43871.25</v>
      </c>
      <c r="S627" s="23" t="str">
        <f t="shared" si="79"/>
        <v>Feb</v>
      </c>
      <c r="T627" s="18">
        <f t="shared" si="80"/>
        <v>43871.25</v>
      </c>
      <c r="U627" s="7" t="b">
        <v>0</v>
      </c>
      <c r="V627" s="7" t="b">
        <v>0</v>
      </c>
      <c r="W627" s="7" t="s">
        <v>32</v>
      </c>
      <c r="X627" s="7" t="str" cm="1">
        <f t="array" ref="X627:Y627">_xlfn.TEXTSPLIT($W627,"/")</f>
        <v>theater</v>
      </c>
      <c r="Y627" s="7" t="str">
        <v>plays</v>
      </c>
    </row>
    <row r="628" spans="1:25" ht="36" x14ac:dyDescent="0.3">
      <c r="A628" s="7">
        <v>626</v>
      </c>
      <c r="B628" s="7" t="s">
        <v>1293</v>
      </c>
      <c r="C628" s="15" t="s">
        <v>1294</v>
      </c>
      <c r="D628" s="5">
        <v>6400</v>
      </c>
      <c r="E628" s="5">
        <v>13205</v>
      </c>
      <c r="G628" s="6">
        <f t="shared" si="73"/>
        <v>2.0632812500000002</v>
      </c>
      <c r="H628" s="7" t="s">
        <v>19</v>
      </c>
      <c r="I628" s="10">
        <v>189</v>
      </c>
      <c r="J628" s="10">
        <f t="shared" si="74"/>
        <v>69.867724867724874</v>
      </c>
      <c r="K628" s="7" t="s">
        <v>20</v>
      </c>
      <c r="L628" s="7" t="s">
        <v>21</v>
      </c>
      <c r="M628" s="7">
        <v>1285650000</v>
      </c>
      <c r="N628" s="7">
        <v>1286427600</v>
      </c>
      <c r="O628" s="16">
        <f t="shared" si="75"/>
        <v>40449.208333333336</v>
      </c>
      <c r="P628" s="23" t="str">
        <f t="shared" si="76"/>
        <v>Sep</v>
      </c>
      <c r="Q628" s="18">
        <f t="shared" si="77"/>
        <v>40449.208333333336</v>
      </c>
      <c r="R628" s="16">
        <f t="shared" si="78"/>
        <v>40458.208333333336</v>
      </c>
      <c r="S628" s="23" t="str">
        <f t="shared" si="79"/>
        <v>Oct</v>
      </c>
      <c r="T628" s="18">
        <f t="shared" si="80"/>
        <v>40458.208333333336</v>
      </c>
      <c r="U628" s="7" t="b">
        <v>0</v>
      </c>
      <c r="V628" s="7" t="b">
        <v>1</v>
      </c>
      <c r="W628" s="7" t="s">
        <v>32</v>
      </c>
      <c r="X628" s="7" t="str" cm="1">
        <f t="array" ref="X628:Y628">_xlfn.TEXTSPLIT($W628,"/")</f>
        <v>theater</v>
      </c>
      <c r="Y628" s="7" t="str">
        <v>plays</v>
      </c>
    </row>
    <row r="629" spans="1:25" ht="23" x14ac:dyDescent="0.3">
      <c r="A629" s="7">
        <v>627</v>
      </c>
      <c r="B629" s="7" t="s">
        <v>1295</v>
      </c>
      <c r="C629" s="15" t="s">
        <v>1296</v>
      </c>
      <c r="D629" s="5">
        <v>1600</v>
      </c>
      <c r="E629" s="5">
        <v>11108</v>
      </c>
      <c r="G629" s="6">
        <f t="shared" si="73"/>
        <v>6.9424999999999999</v>
      </c>
      <c r="H629" s="7" t="s">
        <v>19</v>
      </c>
      <c r="I629" s="10">
        <v>154</v>
      </c>
      <c r="J629" s="10">
        <f t="shared" si="74"/>
        <v>72.129870129870127</v>
      </c>
      <c r="K629" s="7" t="s">
        <v>39</v>
      </c>
      <c r="L629" s="7" t="s">
        <v>40</v>
      </c>
      <c r="M629" s="7">
        <v>1276664400</v>
      </c>
      <c r="N629" s="7">
        <v>1278738000</v>
      </c>
      <c r="O629" s="16">
        <f t="shared" si="75"/>
        <v>40345.208333333336</v>
      </c>
      <c r="P629" s="23" t="str">
        <f t="shared" si="76"/>
        <v>Jun</v>
      </c>
      <c r="Q629" s="18">
        <f t="shared" si="77"/>
        <v>40345.208333333336</v>
      </c>
      <c r="R629" s="16">
        <f t="shared" si="78"/>
        <v>40369.208333333336</v>
      </c>
      <c r="S629" s="23" t="str">
        <f t="shared" si="79"/>
        <v>Jul</v>
      </c>
      <c r="T629" s="18">
        <f t="shared" si="80"/>
        <v>40369.208333333336</v>
      </c>
      <c r="U629" s="7" t="b">
        <v>1</v>
      </c>
      <c r="V629" s="7" t="b">
        <v>0</v>
      </c>
      <c r="W629" s="7" t="s">
        <v>16</v>
      </c>
      <c r="X629" s="7" t="str" cm="1">
        <f t="array" ref="X629:Y629">_xlfn.TEXTSPLIT($W629,"/")</f>
        <v>food</v>
      </c>
      <c r="Y629" s="7" t="str">
        <v>food trucks</v>
      </c>
    </row>
    <row r="630" spans="1:25" ht="23" x14ac:dyDescent="0.3">
      <c r="A630" s="7">
        <v>628</v>
      </c>
      <c r="B630" s="7" t="s">
        <v>1297</v>
      </c>
      <c r="C630" s="15" t="s">
        <v>1298</v>
      </c>
      <c r="D630" s="5">
        <v>1900</v>
      </c>
      <c r="E630" s="5">
        <v>2884</v>
      </c>
      <c r="G630" s="6">
        <f t="shared" si="73"/>
        <v>1.5178947368421052</v>
      </c>
      <c r="H630" s="7" t="s">
        <v>19</v>
      </c>
      <c r="I630" s="10">
        <v>96</v>
      </c>
      <c r="J630" s="10">
        <f t="shared" si="74"/>
        <v>30.041666666666668</v>
      </c>
      <c r="K630" s="7" t="s">
        <v>20</v>
      </c>
      <c r="L630" s="7" t="s">
        <v>21</v>
      </c>
      <c r="M630" s="7">
        <v>1286168400</v>
      </c>
      <c r="N630" s="7">
        <v>1286427600</v>
      </c>
      <c r="O630" s="16">
        <f t="shared" si="75"/>
        <v>40455.208333333336</v>
      </c>
      <c r="P630" s="23" t="str">
        <f t="shared" si="76"/>
        <v>Oct</v>
      </c>
      <c r="Q630" s="18">
        <f t="shared" si="77"/>
        <v>40455.208333333336</v>
      </c>
      <c r="R630" s="16">
        <f t="shared" si="78"/>
        <v>40458.208333333336</v>
      </c>
      <c r="S630" s="23" t="str">
        <f t="shared" si="79"/>
        <v>Oct</v>
      </c>
      <c r="T630" s="18">
        <f t="shared" si="80"/>
        <v>40458.208333333336</v>
      </c>
      <c r="U630" s="7" t="b">
        <v>0</v>
      </c>
      <c r="V630" s="7" t="b">
        <v>0</v>
      </c>
      <c r="W630" s="7" t="s">
        <v>59</v>
      </c>
      <c r="X630" s="7" t="str" cm="1">
        <f t="array" ref="X630:Y630">_xlfn.TEXTSPLIT($W630,"/")</f>
        <v>music</v>
      </c>
      <c r="Y630" s="7" t="str">
        <v>indie rock</v>
      </c>
    </row>
    <row r="631" spans="1:25" ht="23" x14ac:dyDescent="0.3">
      <c r="A631" s="7">
        <v>629</v>
      </c>
      <c r="B631" s="7" t="s">
        <v>1299</v>
      </c>
      <c r="C631" s="15" t="s">
        <v>1300</v>
      </c>
      <c r="D631" s="5">
        <v>85900</v>
      </c>
      <c r="E631" s="5">
        <v>55476</v>
      </c>
      <c r="G631" s="6">
        <f t="shared" si="73"/>
        <v>0.64582072176949945</v>
      </c>
      <c r="H631" s="7" t="s">
        <v>13</v>
      </c>
      <c r="I631" s="10">
        <v>750</v>
      </c>
      <c r="J631" s="10">
        <f t="shared" si="74"/>
        <v>73.968000000000004</v>
      </c>
      <c r="K631" s="7" t="s">
        <v>20</v>
      </c>
      <c r="L631" s="7" t="s">
        <v>21</v>
      </c>
      <c r="M631" s="7">
        <v>1467781200</v>
      </c>
      <c r="N631" s="7">
        <v>1467954000</v>
      </c>
      <c r="O631" s="16">
        <f t="shared" si="75"/>
        <v>42557.208333333328</v>
      </c>
      <c r="P631" s="23" t="str">
        <f t="shared" si="76"/>
        <v>Jul</v>
      </c>
      <c r="Q631" s="18">
        <f t="shared" si="77"/>
        <v>42557.208333333328</v>
      </c>
      <c r="R631" s="16">
        <f t="shared" si="78"/>
        <v>42559.208333333328</v>
      </c>
      <c r="S631" s="23" t="str">
        <f t="shared" si="79"/>
        <v>Jul</v>
      </c>
      <c r="T631" s="18">
        <f t="shared" si="80"/>
        <v>42559.208333333328</v>
      </c>
      <c r="U631" s="7" t="b">
        <v>0</v>
      </c>
      <c r="V631" s="7" t="b">
        <v>1</v>
      </c>
      <c r="W631" s="7" t="s">
        <v>32</v>
      </c>
      <c r="X631" s="7" t="str" cm="1">
        <f t="array" ref="X631:Y631">_xlfn.TEXTSPLIT($W631,"/")</f>
        <v>theater</v>
      </c>
      <c r="Y631" s="7" t="str">
        <v>plays</v>
      </c>
    </row>
    <row r="632" spans="1:25" ht="23" x14ac:dyDescent="0.3">
      <c r="A632" s="7">
        <v>630</v>
      </c>
      <c r="B632" s="7" t="s">
        <v>1301</v>
      </c>
      <c r="C632" s="15" t="s">
        <v>1302</v>
      </c>
      <c r="D632" s="5">
        <v>9500</v>
      </c>
      <c r="E632" s="5">
        <v>5973</v>
      </c>
      <c r="G632" s="6">
        <f t="shared" si="73"/>
        <v>0.62873684210526315</v>
      </c>
      <c r="H632" s="7" t="s">
        <v>73</v>
      </c>
      <c r="I632" s="10">
        <v>87</v>
      </c>
      <c r="J632" s="10">
        <f t="shared" si="74"/>
        <v>68.65517241379311</v>
      </c>
      <c r="K632" s="7" t="s">
        <v>20</v>
      </c>
      <c r="L632" s="7" t="s">
        <v>21</v>
      </c>
      <c r="M632" s="7">
        <v>1556686800</v>
      </c>
      <c r="N632" s="7">
        <v>1557637200</v>
      </c>
      <c r="O632" s="16">
        <f t="shared" si="75"/>
        <v>43586.208333333328</v>
      </c>
      <c r="P632" s="23" t="str">
        <f t="shared" si="76"/>
        <v>May</v>
      </c>
      <c r="Q632" s="18">
        <f t="shared" si="77"/>
        <v>43586.208333333328</v>
      </c>
      <c r="R632" s="16">
        <f t="shared" si="78"/>
        <v>43597.208333333328</v>
      </c>
      <c r="S632" s="23" t="str">
        <f t="shared" si="79"/>
        <v>May</v>
      </c>
      <c r="T632" s="18">
        <f t="shared" si="80"/>
        <v>43597.208333333328</v>
      </c>
      <c r="U632" s="7" t="b">
        <v>0</v>
      </c>
      <c r="V632" s="7" t="b">
        <v>1</v>
      </c>
      <c r="W632" s="7" t="s">
        <v>32</v>
      </c>
      <c r="X632" s="7" t="str" cm="1">
        <f t="array" ref="X632:Y632">_xlfn.TEXTSPLIT($W632,"/")</f>
        <v>theater</v>
      </c>
      <c r="Y632" s="7" t="str">
        <v>plays</v>
      </c>
    </row>
    <row r="633" spans="1:25" ht="23" x14ac:dyDescent="0.3">
      <c r="A633" s="7">
        <v>631</v>
      </c>
      <c r="B633" s="7" t="s">
        <v>1303</v>
      </c>
      <c r="C633" s="15" t="s">
        <v>1304</v>
      </c>
      <c r="D633" s="5">
        <v>59200</v>
      </c>
      <c r="E633" s="5">
        <v>183756</v>
      </c>
      <c r="G633" s="6">
        <f t="shared" si="73"/>
        <v>3.1039864864864866</v>
      </c>
      <c r="H633" s="7" t="s">
        <v>19</v>
      </c>
      <c r="I633" s="10">
        <v>3063</v>
      </c>
      <c r="J633" s="10">
        <f t="shared" si="74"/>
        <v>59.992164544564154</v>
      </c>
      <c r="K633" s="7" t="s">
        <v>20</v>
      </c>
      <c r="L633" s="7" t="s">
        <v>21</v>
      </c>
      <c r="M633" s="7">
        <v>1553576400</v>
      </c>
      <c r="N633" s="7">
        <v>1553922000</v>
      </c>
      <c r="O633" s="16">
        <f t="shared" si="75"/>
        <v>43550.208333333328</v>
      </c>
      <c r="P633" s="23" t="str">
        <f t="shared" si="76"/>
        <v>Mar</v>
      </c>
      <c r="Q633" s="18">
        <f t="shared" si="77"/>
        <v>43550.208333333328</v>
      </c>
      <c r="R633" s="16">
        <f t="shared" si="78"/>
        <v>43554.208333333328</v>
      </c>
      <c r="S633" s="23" t="str">
        <f t="shared" si="79"/>
        <v>Mar</v>
      </c>
      <c r="T633" s="18">
        <f t="shared" si="80"/>
        <v>43554.208333333328</v>
      </c>
      <c r="U633" s="7" t="b">
        <v>0</v>
      </c>
      <c r="V633" s="7" t="b">
        <v>0</v>
      </c>
      <c r="W633" s="7" t="s">
        <v>32</v>
      </c>
      <c r="X633" s="7" t="str" cm="1">
        <f t="array" ref="X633:Y633">_xlfn.TEXTSPLIT($W633,"/")</f>
        <v>theater</v>
      </c>
      <c r="Y633" s="7" t="str">
        <v>plays</v>
      </c>
    </row>
    <row r="634" spans="1:25" ht="23" x14ac:dyDescent="0.3">
      <c r="A634" s="7">
        <v>632</v>
      </c>
      <c r="B634" s="7" t="s">
        <v>1305</v>
      </c>
      <c r="C634" s="15" t="s">
        <v>1306</v>
      </c>
      <c r="D634" s="5">
        <v>72100</v>
      </c>
      <c r="E634" s="5">
        <v>30902</v>
      </c>
      <c r="G634" s="6">
        <f t="shared" si="73"/>
        <v>0.42859916782246882</v>
      </c>
      <c r="H634" s="7" t="s">
        <v>46</v>
      </c>
      <c r="I634" s="10">
        <v>278</v>
      </c>
      <c r="J634" s="10">
        <f t="shared" si="74"/>
        <v>111.15827338129496</v>
      </c>
      <c r="K634" s="7" t="s">
        <v>20</v>
      </c>
      <c r="L634" s="7" t="s">
        <v>21</v>
      </c>
      <c r="M634" s="7">
        <v>1414904400</v>
      </c>
      <c r="N634" s="7">
        <v>1416463200</v>
      </c>
      <c r="O634" s="16">
        <f t="shared" si="75"/>
        <v>41945.208333333336</v>
      </c>
      <c r="P634" s="23" t="str">
        <f t="shared" si="76"/>
        <v>Nov</v>
      </c>
      <c r="Q634" s="18">
        <f t="shared" si="77"/>
        <v>41945.208333333336</v>
      </c>
      <c r="R634" s="16">
        <f t="shared" si="78"/>
        <v>41963.25</v>
      </c>
      <c r="S634" s="23" t="str">
        <f t="shared" si="79"/>
        <v>Nov</v>
      </c>
      <c r="T634" s="18">
        <f t="shared" si="80"/>
        <v>41963.25</v>
      </c>
      <c r="U634" s="7" t="b">
        <v>0</v>
      </c>
      <c r="V634" s="7" t="b">
        <v>0</v>
      </c>
      <c r="W634" s="7" t="s">
        <v>32</v>
      </c>
      <c r="X634" s="7" t="str" cm="1">
        <f t="array" ref="X634:Y634">_xlfn.TEXTSPLIT($W634,"/")</f>
        <v>theater</v>
      </c>
      <c r="Y634" s="7" t="str">
        <v>plays</v>
      </c>
    </row>
    <row r="635" spans="1:25" ht="36" x14ac:dyDescent="0.3">
      <c r="A635" s="7">
        <v>633</v>
      </c>
      <c r="B635" s="7" t="s">
        <v>1307</v>
      </c>
      <c r="C635" s="15" t="s">
        <v>1308</v>
      </c>
      <c r="D635" s="5">
        <v>6700</v>
      </c>
      <c r="E635" s="5">
        <v>5569</v>
      </c>
      <c r="G635" s="6">
        <f t="shared" si="73"/>
        <v>0.83119402985074631</v>
      </c>
      <c r="H635" s="7" t="s">
        <v>13</v>
      </c>
      <c r="I635" s="10">
        <v>105</v>
      </c>
      <c r="J635" s="10">
        <f t="shared" si="74"/>
        <v>53.038095238095238</v>
      </c>
      <c r="K635" s="7" t="s">
        <v>20</v>
      </c>
      <c r="L635" s="7" t="s">
        <v>21</v>
      </c>
      <c r="M635" s="7">
        <v>1446876000</v>
      </c>
      <c r="N635" s="7">
        <v>1447221600</v>
      </c>
      <c r="O635" s="16">
        <f t="shared" si="75"/>
        <v>42315.25</v>
      </c>
      <c r="P635" s="23" t="str">
        <f t="shared" si="76"/>
        <v>Nov</v>
      </c>
      <c r="Q635" s="18">
        <f t="shared" si="77"/>
        <v>42315.25</v>
      </c>
      <c r="R635" s="16">
        <f t="shared" si="78"/>
        <v>42319.25</v>
      </c>
      <c r="S635" s="23" t="str">
        <f t="shared" si="79"/>
        <v>Nov</v>
      </c>
      <c r="T635" s="18">
        <f t="shared" si="80"/>
        <v>42319.25</v>
      </c>
      <c r="U635" s="7" t="b">
        <v>0</v>
      </c>
      <c r="V635" s="7" t="b">
        <v>0</v>
      </c>
      <c r="W635" s="7" t="s">
        <v>70</v>
      </c>
      <c r="X635" s="7" t="str" cm="1">
        <f t="array" ref="X635:Y635">_xlfn.TEXTSPLIT($W635,"/")</f>
        <v>film &amp; video</v>
      </c>
      <c r="Y635" s="7" t="str">
        <v>animation</v>
      </c>
    </row>
    <row r="636" spans="1:25" ht="23" x14ac:dyDescent="0.3">
      <c r="A636" s="7">
        <v>634</v>
      </c>
      <c r="B636" s="7" t="s">
        <v>1309</v>
      </c>
      <c r="C636" s="15" t="s">
        <v>1310</v>
      </c>
      <c r="D636" s="5">
        <v>118200</v>
      </c>
      <c r="E636" s="5">
        <v>92824</v>
      </c>
      <c r="G636" s="6">
        <f t="shared" si="73"/>
        <v>0.78531302876480547</v>
      </c>
      <c r="H636" s="7" t="s">
        <v>73</v>
      </c>
      <c r="I636" s="10">
        <v>1658</v>
      </c>
      <c r="J636" s="10">
        <f t="shared" si="74"/>
        <v>55.985524728588658</v>
      </c>
      <c r="K636" s="7" t="s">
        <v>20</v>
      </c>
      <c r="L636" s="7" t="s">
        <v>21</v>
      </c>
      <c r="M636" s="7">
        <v>1490418000</v>
      </c>
      <c r="N636" s="7">
        <v>1491627600</v>
      </c>
      <c r="O636" s="16">
        <f t="shared" si="75"/>
        <v>42819.208333333328</v>
      </c>
      <c r="P636" s="23" t="str">
        <f t="shared" si="76"/>
        <v>Mar</v>
      </c>
      <c r="Q636" s="18">
        <f t="shared" si="77"/>
        <v>42819.208333333328</v>
      </c>
      <c r="R636" s="16">
        <f t="shared" si="78"/>
        <v>42833.208333333328</v>
      </c>
      <c r="S636" s="23" t="str">
        <f t="shared" si="79"/>
        <v>Apr</v>
      </c>
      <c r="T636" s="18">
        <f t="shared" si="80"/>
        <v>42833.208333333328</v>
      </c>
      <c r="U636" s="7" t="b">
        <v>0</v>
      </c>
      <c r="V636" s="7" t="b">
        <v>0</v>
      </c>
      <c r="W636" s="7" t="s">
        <v>268</v>
      </c>
      <c r="X636" s="7" t="str" cm="1">
        <f t="array" ref="X636:Y636">_xlfn.TEXTSPLIT($W636,"/")</f>
        <v>film &amp; video</v>
      </c>
      <c r="Y636" s="7" t="str">
        <v>television</v>
      </c>
    </row>
    <row r="637" spans="1:25" ht="23" x14ac:dyDescent="0.3">
      <c r="A637" s="7">
        <v>635</v>
      </c>
      <c r="B637" s="7" t="s">
        <v>1311</v>
      </c>
      <c r="C637" s="15" t="s">
        <v>1312</v>
      </c>
      <c r="D637" s="5">
        <v>139000</v>
      </c>
      <c r="E637" s="5">
        <v>158590</v>
      </c>
      <c r="G637" s="6">
        <f t="shared" si="73"/>
        <v>1.1409352517985611</v>
      </c>
      <c r="H637" s="7" t="s">
        <v>19</v>
      </c>
      <c r="I637" s="10">
        <v>2266</v>
      </c>
      <c r="J637" s="10">
        <f t="shared" si="74"/>
        <v>69.986760812003524</v>
      </c>
      <c r="K637" s="7" t="s">
        <v>20</v>
      </c>
      <c r="L637" s="7" t="s">
        <v>21</v>
      </c>
      <c r="M637" s="7">
        <v>1360389600</v>
      </c>
      <c r="N637" s="7">
        <v>1363150800</v>
      </c>
      <c r="O637" s="16">
        <f t="shared" si="75"/>
        <v>41314.25</v>
      </c>
      <c r="P637" s="23" t="str">
        <f t="shared" si="76"/>
        <v>Feb</v>
      </c>
      <c r="Q637" s="18">
        <f t="shared" si="77"/>
        <v>41314.25</v>
      </c>
      <c r="R637" s="16">
        <f t="shared" si="78"/>
        <v>41346.208333333336</v>
      </c>
      <c r="S637" s="23" t="str">
        <f t="shared" si="79"/>
        <v>Mar</v>
      </c>
      <c r="T637" s="18">
        <f t="shared" si="80"/>
        <v>41346.208333333336</v>
      </c>
      <c r="U637" s="7" t="b">
        <v>0</v>
      </c>
      <c r="V637" s="7" t="b">
        <v>0</v>
      </c>
      <c r="W637" s="7" t="s">
        <v>268</v>
      </c>
      <c r="X637" s="7" t="str" cm="1">
        <f t="array" ref="X637:Y637">_xlfn.TEXTSPLIT($W637,"/")</f>
        <v>film &amp; video</v>
      </c>
      <c r="Y637" s="7" t="str">
        <v>television</v>
      </c>
    </row>
    <row r="638" spans="1:25" ht="23" x14ac:dyDescent="0.3">
      <c r="A638" s="7">
        <v>636</v>
      </c>
      <c r="B638" s="7" t="s">
        <v>1313</v>
      </c>
      <c r="C638" s="15" t="s">
        <v>1314</v>
      </c>
      <c r="D638" s="5">
        <v>197700</v>
      </c>
      <c r="E638" s="5">
        <v>127591</v>
      </c>
      <c r="G638" s="6">
        <f t="shared" si="73"/>
        <v>0.64537683358624176</v>
      </c>
      <c r="H638" s="7" t="s">
        <v>13</v>
      </c>
      <c r="I638" s="10">
        <v>2604</v>
      </c>
      <c r="J638" s="10">
        <f t="shared" si="74"/>
        <v>48.998079877112133</v>
      </c>
      <c r="K638" s="7" t="s">
        <v>35</v>
      </c>
      <c r="L638" s="7" t="s">
        <v>36</v>
      </c>
      <c r="M638" s="7">
        <v>1326866400</v>
      </c>
      <c r="N638" s="7">
        <v>1330754400</v>
      </c>
      <c r="O638" s="16">
        <f t="shared" si="75"/>
        <v>40926.25</v>
      </c>
      <c r="P638" s="23" t="str">
        <f t="shared" si="76"/>
        <v>Jan</v>
      </c>
      <c r="Q638" s="18">
        <f t="shared" si="77"/>
        <v>40926.25</v>
      </c>
      <c r="R638" s="16">
        <f t="shared" si="78"/>
        <v>40971.25</v>
      </c>
      <c r="S638" s="23" t="str">
        <f t="shared" si="79"/>
        <v>Mar</v>
      </c>
      <c r="T638" s="18">
        <f t="shared" si="80"/>
        <v>40971.25</v>
      </c>
      <c r="U638" s="7" t="b">
        <v>0</v>
      </c>
      <c r="V638" s="7" t="b">
        <v>1</v>
      </c>
      <c r="W638" s="7" t="s">
        <v>70</v>
      </c>
      <c r="X638" s="7" t="str" cm="1">
        <f t="array" ref="X638:Y638">_xlfn.TEXTSPLIT($W638,"/")</f>
        <v>film &amp; video</v>
      </c>
      <c r="Y638" s="7" t="str">
        <v>animation</v>
      </c>
    </row>
    <row r="639" spans="1:25" ht="23" x14ac:dyDescent="0.3">
      <c r="A639" s="7">
        <v>637</v>
      </c>
      <c r="B639" s="7" t="s">
        <v>1315</v>
      </c>
      <c r="C639" s="15" t="s">
        <v>1316</v>
      </c>
      <c r="D639" s="5">
        <v>8500</v>
      </c>
      <c r="E639" s="5">
        <v>6750</v>
      </c>
      <c r="G639" s="6">
        <f t="shared" si="73"/>
        <v>0.79411764705882348</v>
      </c>
      <c r="H639" s="7" t="s">
        <v>13</v>
      </c>
      <c r="I639" s="10">
        <v>65</v>
      </c>
      <c r="J639" s="10">
        <f t="shared" si="74"/>
        <v>103.84615384615384</v>
      </c>
      <c r="K639" s="7" t="s">
        <v>20</v>
      </c>
      <c r="L639" s="7" t="s">
        <v>21</v>
      </c>
      <c r="M639" s="7">
        <v>1479103200</v>
      </c>
      <c r="N639" s="7">
        <v>1479794400</v>
      </c>
      <c r="O639" s="16">
        <f t="shared" si="75"/>
        <v>42688.25</v>
      </c>
      <c r="P639" s="23" t="str">
        <f t="shared" si="76"/>
        <v>Nov</v>
      </c>
      <c r="Q639" s="18">
        <f t="shared" si="77"/>
        <v>42688.25</v>
      </c>
      <c r="R639" s="16">
        <f t="shared" si="78"/>
        <v>42696.25</v>
      </c>
      <c r="S639" s="23" t="str">
        <f t="shared" si="79"/>
        <v>Nov</v>
      </c>
      <c r="T639" s="18">
        <f t="shared" si="80"/>
        <v>42696.25</v>
      </c>
      <c r="U639" s="7" t="b">
        <v>0</v>
      </c>
      <c r="V639" s="7" t="b">
        <v>0</v>
      </c>
      <c r="W639" s="7" t="s">
        <v>32</v>
      </c>
      <c r="X639" s="7" t="str" cm="1">
        <f t="array" ref="X639:Y639">_xlfn.TEXTSPLIT($W639,"/")</f>
        <v>theater</v>
      </c>
      <c r="Y639" s="7" t="str">
        <v>plays</v>
      </c>
    </row>
    <row r="640" spans="1:25" ht="23" x14ac:dyDescent="0.3">
      <c r="A640" s="7">
        <v>638</v>
      </c>
      <c r="B640" s="7" t="s">
        <v>1317</v>
      </c>
      <c r="C640" s="15" t="s">
        <v>1318</v>
      </c>
      <c r="D640" s="5">
        <v>81600</v>
      </c>
      <c r="E640" s="5">
        <v>9318</v>
      </c>
      <c r="G640" s="6">
        <f t="shared" si="73"/>
        <v>0.11419117647058824</v>
      </c>
      <c r="H640" s="7" t="s">
        <v>13</v>
      </c>
      <c r="I640" s="10">
        <v>94</v>
      </c>
      <c r="J640" s="10">
        <f t="shared" si="74"/>
        <v>99.127659574468083</v>
      </c>
      <c r="K640" s="7" t="s">
        <v>20</v>
      </c>
      <c r="L640" s="7" t="s">
        <v>21</v>
      </c>
      <c r="M640" s="7">
        <v>1280206800</v>
      </c>
      <c r="N640" s="7">
        <v>1281243600</v>
      </c>
      <c r="O640" s="16">
        <f t="shared" si="75"/>
        <v>40386.208333333336</v>
      </c>
      <c r="P640" s="23" t="str">
        <f t="shared" si="76"/>
        <v>Jul</v>
      </c>
      <c r="Q640" s="18">
        <f t="shared" si="77"/>
        <v>40386.208333333336</v>
      </c>
      <c r="R640" s="16">
        <f t="shared" si="78"/>
        <v>40398.208333333336</v>
      </c>
      <c r="S640" s="23" t="str">
        <f t="shared" si="79"/>
        <v>Aug</v>
      </c>
      <c r="T640" s="18">
        <f t="shared" si="80"/>
        <v>40398.208333333336</v>
      </c>
      <c r="U640" s="7" t="b">
        <v>0</v>
      </c>
      <c r="V640" s="7" t="b">
        <v>1</v>
      </c>
      <c r="W640" s="7" t="s">
        <v>32</v>
      </c>
      <c r="X640" s="7" t="str" cm="1">
        <f t="array" ref="X640:Y640">_xlfn.TEXTSPLIT($W640,"/")</f>
        <v>theater</v>
      </c>
      <c r="Y640" s="7" t="str">
        <v>plays</v>
      </c>
    </row>
    <row r="641" spans="1:25" ht="23" x14ac:dyDescent="0.3">
      <c r="A641" s="7">
        <v>639</v>
      </c>
      <c r="B641" s="7" t="s">
        <v>1319</v>
      </c>
      <c r="C641" s="15" t="s">
        <v>1320</v>
      </c>
      <c r="D641" s="5">
        <v>8600</v>
      </c>
      <c r="E641" s="5">
        <v>4832</v>
      </c>
      <c r="G641" s="6">
        <f t="shared" si="73"/>
        <v>0.56186046511627907</v>
      </c>
      <c r="H641" s="7" t="s">
        <v>46</v>
      </c>
      <c r="I641" s="10">
        <v>45</v>
      </c>
      <c r="J641" s="10">
        <f t="shared" si="74"/>
        <v>107.37777777777778</v>
      </c>
      <c r="K641" s="7" t="s">
        <v>20</v>
      </c>
      <c r="L641" s="7" t="s">
        <v>21</v>
      </c>
      <c r="M641" s="7">
        <v>1532754000</v>
      </c>
      <c r="N641" s="7">
        <v>1532754000</v>
      </c>
      <c r="O641" s="16">
        <f t="shared" si="75"/>
        <v>43309.208333333328</v>
      </c>
      <c r="P641" s="23" t="str">
        <f t="shared" si="76"/>
        <v>Jul</v>
      </c>
      <c r="Q641" s="18">
        <f t="shared" si="77"/>
        <v>43309.208333333328</v>
      </c>
      <c r="R641" s="16">
        <f t="shared" si="78"/>
        <v>43309.208333333328</v>
      </c>
      <c r="S641" s="23" t="str">
        <f t="shared" si="79"/>
        <v>Jul</v>
      </c>
      <c r="T641" s="18">
        <f t="shared" si="80"/>
        <v>43309.208333333328</v>
      </c>
      <c r="U641" s="7" t="b">
        <v>0</v>
      </c>
      <c r="V641" s="7" t="b">
        <v>1</v>
      </c>
      <c r="W641" s="7" t="s">
        <v>52</v>
      </c>
      <c r="X641" s="7" t="str" cm="1">
        <f t="array" ref="X641:Y641">_xlfn.TEXTSPLIT($W641,"/")</f>
        <v>film &amp; video</v>
      </c>
      <c r="Y641" s="7" t="str">
        <v>drama</v>
      </c>
    </row>
    <row r="642" spans="1:25" ht="23" x14ac:dyDescent="0.3">
      <c r="A642" s="7">
        <v>640</v>
      </c>
      <c r="B642" s="7" t="s">
        <v>1321</v>
      </c>
      <c r="C642" s="15" t="s">
        <v>1322</v>
      </c>
      <c r="D642" s="5">
        <v>119800</v>
      </c>
      <c r="E642" s="5">
        <v>19769</v>
      </c>
      <c r="G642" s="6">
        <f t="shared" si="73"/>
        <v>0.16501669449081802</v>
      </c>
      <c r="H642" s="7" t="s">
        <v>13</v>
      </c>
      <c r="I642" s="10">
        <v>257</v>
      </c>
      <c r="J642" s="10">
        <f t="shared" si="74"/>
        <v>76.922178988326849</v>
      </c>
      <c r="K642" s="7" t="s">
        <v>20</v>
      </c>
      <c r="L642" s="7" t="s">
        <v>21</v>
      </c>
      <c r="M642" s="7">
        <v>1453096800</v>
      </c>
      <c r="N642" s="7">
        <v>1453356000</v>
      </c>
      <c r="O642" s="16">
        <f t="shared" si="75"/>
        <v>42387.25</v>
      </c>
      <c r="P642" s="23" t="str">
        <f t="shared" si="76"/>
        <v>Jan</v>
      </c>
      <c r="Q642" s="18">
        <f t="shared" si="77"/>
        <v>42387.25</v>
      </c>
      <c r="R642" s="16">
        <f t="shared" si="78"/>
        <v>42390.25</v>
      </c>
      <c r="S642" s="23" t="str">
        <f t="shared" si="79"/>
        <v>Jan</v>
      </c>
      <c r="T642" s="18">
        <f t="shared" si="80"/>
        <v>42390.25</v>
      </c>
      <c r="U642" s="7" t="b">
        <v>0</v>
      </c>
      <c r="V642" s="7" t="b">
        <v>0</v>
      </c>
      <c r="W642" s="7" t="s">
        <v>32</v>
      </c>
      <c r="X642" s="7" t="str" cm="1">
        <f t="array" ref="X642:Y642">_xlfn.TEXTSPLIT($W642,"/")</f>
        <v>theater</v>
      </c>
      <c r="Y642" s="7" t="str">
        <v>plays</v>
      </c>
    </row>
    <row r="643" spans="1:25" ht="36" x14ac:dyDescent="0.3">
      <c r="A643" s="7">
        <v>641</v>
      </c>
      <c r="B643" s="7" t="s">
        <v>1323</v>
      </c>
      <c r="C643" s="15" t="s">
        <v>1324</v>
      </c>
      <c r="D643" s="5">
        <v>9400</v>
      </c>
      <c r="E643" s="5">
        <v>11277</v>
      </c>
      <c r="G643" s="6">
        <f t="shared" ref="G643:G706" si="81">E643/D643</f>
        <v>1.1996808510638297</v>
      </c>
      <c r="H643" s="7" t="s">
        <v>19</v>
      </c>
      <c r="I643" s="10">
        <v>194</v>
      </c>
      <c r="J643" s="10">
        <f t="shared" ref="J643:J706" si="82">IF(I643=0,0,E643/I643)</f>
        <v>58.128865979381445</v>
      </c>
      <c r="K643" s="7" t="s">
        <v>97</v>
      </c>
      <c r="L643" s="7" t="s">
        <v>98</v>
      </c>
      <c r="M643" s="7">
        <v>1487570400</v>
      </c>
      <c r="N643" s="7">
        <v>1489986000</v>
      </c>
      <c r="O643" s="16">
        <f t="shared" ref="O643:O706" si="83">((((M643/60)/60)/24)+DATE(1970,1,1))</f>
        <v>42786.25</v>
      </c>
      <c r="P643" s="23" t="str">
        <f t="shared" ref="P643:P706" si="84">VLOOKUP(MONTH(O643),$AB$2:$AC$13,2,FALSE)</f>
        <v>Feb</v>
      </c>
      <c r="Q643" s="18">
        <f t="shared" ref="Q643:Q706" si="85">O643</f>
        <v>42786.25</v>
      </c>
      <c r="R643" s="16">
        <f t="shared" ref="R643:R706" si="86">((((N643/60)/60)/24)+DATE(1970,1,1))</f>
        <v>42814.208333333328</v>
      </c>
      <c r="S643" s="23" t="str">
        <f t="shared" ref="S643:S706" si="87">VLOOKUP(MONTH(R643),$AB$2:$AC$13,2,FALSE)</f>
        <v>Mar</v>
      </c>
      <c r="T643" s="18">
        <f t="shared" ref="T643:T706" si="88">R643</f>
        <v>42814.208333333328</v>
      </c>
      <c r="U643" s="7" t="b">
        <v>0</v>
      </c>
      <c r="V643" s="7" t="b">
        <v>0</v>
      </c>
      <c r="W643" s="7" t="s">
        <v>32</v>
      </c>
      <c r="X643" s="7" t="str" cm="1">
        <f t="array" ref="X643:Y643">_xlfn.TEXTSPLIT($W643,"/")</f>
        <v>theater</v>
      </c>
      <c r="Y643" s="7" t="str">
        <v>plays</v>
      </c>
    </row>
    <row r="644" spans="1:25" ht="23" x14ac:dyDescent="0.3">
      <c r="A644" s="7">
        <v>642</v>
      </c>
      <c r="B644" s="7" t="s">
        <v>1325</v>
      </c>
      <c r="C644" s="15" t="s">
        <v>1326</v>
      </c>
      <c r="D644" s="5">
        <v>9200</v>
      </c>
      <c r="E644" s="5">
        <v>13382</v>
      </c>
      <c r="G644" s="6">
        <f t="shared" si="81"/>
        <v>1.4545652173913044</v>
      </c>
      <c r="H644" s="7" t="s">
        <v>19</v>
      </c>
      <c r="I644" s="10">
        <v>129</v>
      </c>
      <c r="J644" s="10">
        <f t="shared" si="82"/>
        <v>103.73643410852713</v>
      </c>
      <c r="K644" s="7" t="s">
        <v>14</v>
      </c>
      <c r="L644" s="7" t="s">
        <v>15</v>
      </c>
      <c r="M644" s="7">
        <v>1545026400</v>
      </c>
      <c r="N644" s="7">
        <v>1545804000</v>
      </c>
      <c r="O644" s="16">
        <f t="shared" si="83"/>
        <v>43451.25</v>
      </c>
      <c r="P644" s="23" t="str">
        <f t="shared" si="84"/>
        <v>Dec</v>
      </c>
      <c r="Q644" s="18">
        <f t="shared" si="85"/>
        <v>43451.25</v>
      </c>
      <c r="R644" s="16">
        <f t="shared" si="86"/>
        <v>43460.25</v>
      </c>
      <c r="S644" s="23" t="str">
        <f t="shared" si="87"/>
        <v>Dec</v>
      </c>
      <c r="T644" s="18">
        <f t="shared" si="88"/>
        <v>43460.25</v>
      </c>
      <c r="U644" s="7" t="b">
        <v>0</v>
      </c>
      <c r="V644" s="7" t="b">
        <v>0</v>
      </c>
      <c r="W644" s="7" t="s">
        <v>64</v>
      </c>
      <c r="X644" s="7" t="str" cm="1">
        <f t="array" ref="X644:Y644">_xlfn.TEXTSPLIT($W644,"/")</f>
        <v>technology</v>
      </c>
      <c r="Y644" s="7" t="str">
        <v>wearables</v>
      </c>
    </row>
    <row r="645" spans="1:25" ht="23" x14ac:dyDescent="0.3">
      <c r="A645" s="7">
        <v>643</v>
      </c>
      <c r="B645" s="7" t="s">
        <v>1327</v>
      </c>
      <c r="C645" s="15" t="s">
        <v>1328</v>
      </c>
      <c r="D645" s="5">
        <v>14900</v>
      </c>
      <c r="E645" s="5">
        <v>32986</v>
      </c>
      <c r="G645" s="6">
        <f t="shared" si="81"/>
        <v>2.2138255033557046</v>
      </c>
      <c r="H645" s="7" t="s">
        <v>19</v>
      </c>
      <c r="I645" s="10">
        <v>375</v>
      </c>
      <c r="J645" s="10">
        <f t="shared" si="82"/>
        <v>87.962666666666664</v>
      </c>
      <c r="K645" s="7" t="s">
        <v>20</v>
      </c>
      <c r="L645" s="7" t="s">
        <v>21</v>
      </c>
      <c r="M645" s="7">
        <v>1488348000</v>
      </c>
      <c r="N645" s="7">
        <v>1489899600</v>
      </c>
      <c r="O645" s="16">
        <f t="shared" si="83"/>
        <v>42795.25</v>
      </c>
      <c r="P645" s="23" t="str">
        <f t="shared" si="84"/>
        <v>Mar</v>
      </c>
      <c r="Q645" s="18">
        <f t="shared" si="85"/>
        <v>42795.25</v>
      </c>
      <c r="R645" s="16">
        <f t="shared" si="86"/>
        <v>42813.208333333328</v>
      </c>
      <c r="S645" s="23" t="str">
        <f t="shared" si="87"/>
        <v>Mar</v>
      </c>
      <c r="T645" s="18">
        <f t="shared" si="88"/>
        <v>42813.208333333328</v>
      </c>
      <c r="U645" s="7" t="b">
        <v>0</v>
      </c>
      <c r="V645" s="7" t="b">
        <v>0</v>
      </c>
      <c r="W645" s="7" t="s">
        <v>32</v>
      </c>
      <c r="X645" s="7" t="str" cm="1">
        <f t="array" ref="X645:Y645">_xlfn.TEXTSPLIT($W645,"/")</f>
        <v>theater</v>
      </c>
      <c r="Y645" s="7" t="str">
        <v>plays</v>
      </c>
    </row>
    <row r="646" spans="1:25" ht="23" x14ac:dyDescent="0.3">
      <c r="A646" s="7">
        <v>644</v>
      </c>
      <c r="B646" s="7" t="s">
        <v>1329</v>
      </c>
      <c r="C646" s="15" t="s">
        <v>1330</v>
      </c>
      <c r="D646" s="5">
        <v>169400</v>
      </c>
      <c r="E646" s="5">
        <v>81984</v>
      </c>
      <c r="G646" s="6">
        <f t="shared" si="81"/>
        <v>0.48396694214876035</v>
      </c>
      <c r="H646" s="7" t="s">
        <v>13</v>
      </c>
      <c r="I646" s="10">
        <v>2928</v>
      </c>
      <c r="J646" s="10">
        <f t="shared" si="82"/>
        <v>28</v>
      </c>
      <c r="K646" s="7" t="s">
        <v>14</v>
      </c>
      <c r="L646" s="7" t="s">
        <v>15</v>
      </c>
      <c r="M646" s="7">
        <v>1545112800</v>
      </c>
      <c r="N646" s="7">
        <v>1546495200</v>
      </c>
      <c r="O646" s="16">
        <f t="shared" si="83"/>
        <v>43452.25</v>
      </c>
      <c r="P646" s="23" t="str">
        <f t="shared" si="84"/>
        <v>Dec</v>
      </c>
      <c r="Q646" s="18">
        <f t="shared" si="85"/>
        <v>43452.25</v>
      </c>
      <c r="R646" s="16">
        <f t="shared" si="86"/>
        <v>43468.25</v>
      </c>
      <c r="S646" s="23" t="str">
        <f t="shared" si="87"/>
        <v>Jan</v>
      </c>
      <c r="T646" s="18">
        <f t="shared" si="88"/>
        <v>43468.25</v>
      </c>
      <c r="U646" s="7" t="b">
        <v>0</v>
      </c>
      <c r="V646" s="7" t="b">
        <v>0</v>
      </c>
      <c r="W646" s="7" t="s">
        <v>32</v>
      </c>
      <c r="X646" s="7" t="str" cm="1">
        <f t="array" ref="X646:Y646">_xlfn.TEXTSPLIT($W646,"/")</f>
        <v>theater</v>
      </c>
      <c r="Y646" s="7" t="str">
        <v>plays</v>
      </c>
    </row>
    <row r="647" spans="1:25" ht="23" x14ac:dyDescent="0.3">
      <c r="A647" s="7">
        <v>645</v>
      </c>
      <c r="B647" s="7" t="s">
        <v>1331</v>
      </c>
      <c r="C647" s="15" t="s">
        <v>1332</v>
      </c>
      <c r="D647" s="5">
        <v>192100</v>
      </c>
      <c r="E647" s="5">
        <v>178483</v>
      </c>
      <c r="G647" s="6">
        <f t="shared" si="81"/>
        <v>0.92911504424778757</v>
      </c>
      <c r="H647" s="7" t="s">
        <v>13</v>
      </c>
      <c r="I647" s="10">
        <v>4697</v>
      </c>
      <c r="J647" s="10">
        <f t="shared" si="82"/>
        <v>37.999361294443261</v>
      </c>
      <c r="K647" s="7" t="s">
        <v>20</v>
      </c>
      <c r="L647" s="7" t="s">
        <v>21</v>
      </c>
      <c r="M647" s="7">
        <v>1537938000</v>
      </c>
      <c r="N647" s="7">
        <v>1539752400</v>
      </c>
      <c r="O647" s="16">
        <f t="shared" si="83"/>
        <v>43369.208333333328</v>
      </c>
      <c r="P647" s="23" t="str">
        <f t="shared" si="84"/>
        <v>Sep</v>
      </c>
      <c r="Q647" s="18">
        <f t="shared" si="85"/>
        <v>43369.208333333328</v>
      </c>
      <c r="R647" s="16">
        <f t="shared" si="86"/>
        <v>43390.208333333328</v>
      </c>
      <c r="S647" s="23" t="str">
        <f t="shared" si="87"/>
        <v>Oct</v>
      </c>
      <c r="T647" s="18">
        <f t="shared" si="88"/>
        <v>43390.208333333328</v>
      </c>
      <c r="U647" s="7" t="b">
        <v>0</v>
      </c>
      <c r="V647" s="7" t="b">
        <v>1</v>
      </c>
      <c r="W647" s="7" t="s">
        <v>22</v>
      </c>
      <c r="X647" s="7" t="str" cm="1">
        <f t="array" ref="X647:Y647">_xlfn.TEXTSPLIT($W647,"/")</f>
        <v>music</v>
      </c>
      <c r="Y647" s="7" t="str">
        <v>rock</v>
      </c>
    </row>
    <row r="648" spans="1:25" ht="23" x14ac:dyDescent="0.3">
      <c r="A648" s="7">
        <v>646</v>
      </c>
      <c r="B648" s="7" t="s">
        <v>1333</v>
      </c>
      <c r="C648" s="15" t="s">
        <v>1334</v>
      </c>
      <c r="D648" s="5">
        <v>98700</v>
      </c>
      <c r="E648" s="5">
        <v>87448</v>
      </c>
      <c r="G648" s="6">
        <f t="shared" si="81"/>
        <v>0.88599797365754818</v>
      </c>
      <c r="H648" s="7" t="s">
        <v>13</v>
      </c>
      <c r="I648" s="10">
        <v>2915</v>
      </c>
      <c r="J648" s="10">
        <f t="shared" si="82"/>
        <v>29.999313893653515</v>
      </c>
      <c r="K648" s="7" t="s">
        <v>20</v>
      </c>
      <c r="L648" s="7" t="s">
        <v>21</v>
      </c>
      <c r="M648" s="7">
        <v>1363150800</v>
      </c>
      <c r="N648" s="7">
        <v>1364101200</v>
      </c>
      <c r="O648" s="16">
        <f t="shared" si="83"/>
        <v>41346.208333333336</v>
      </c>
      <c r="P648" s="23" t="str">
        <f t="shared" si="84"/>
        <v>Mar</v>
      </c>
      <c r="Q648" s="18">
        <f t="shared" si="85"/>
        <v>41346.208333333336</v>
      </c>
      <c r="R648" s="16">
        <f t="shared" si="86"/>
        <v>41357.208333333336</v>
      </c>
      <c r="S648" s="23" t="str">
        <f t="shared" si="87"/>
        <v>Mar</v>
      </c>
      <c r="T648" s="18">
        <f t="shared" si="88"/>
        <v>41357.208333333336</v>
      </c>
      <c r="U648" s="7" t="b">
        <v>0</v>
      </c>
      <c r="V648" s="7" t="b">
        <v>0</v>
      </c>
      <c r="W648" s="7" t="s">
        <v>88</v>
      </c>
      <c r="X648" s="7" t="str" cm="1">
        <f t="array" ref="X648:Y648">_xlfn.TEXTSPLIT($W648,"/")</f>
        <v>games</v>
      </c>
      <c r="Y648" s="7" t="str">
        <v>video games</v>
      </c>
    </row>
    <row r="649" spans="1:25" ht="23" x14ac:dyDescent="0.3">
      <c r="A649" s="7">
        <v>647</v>
      </c>
      <c r="B649" s="7" t="s">
        <v>1335</v>
      </c>
      <c r="C649" s="15" t="s">
        <v>1336</v>
      </c>
      <c r="D649" s="5">
        <v>4500</v>
      </c>
      <c r="E649" s="5">
        <v>1863</v>
      </c>
      <c r="G649" s="6">
        <f t="shared" si="81"/>
        <v>0.41399999999999998</v>
      </c>
      <c r="H649" s="7" t="s">
        <v>13</v>
      </c>
      <c r="I649" s="10">
        <v>18</v>
      </c>
      <c r="J649" s="10">
        <f t="shared" si="82"/>
        <v>103.5</v>
      </c>
      <c r="K649" s="7" t="s">
        <v>20</v>
      </c>
      <c r="L649" s="7" t="s">
        <v>21</v>
      </c>
      <c r="M649" s="7">
        <v>1523250000</v>
      </c>
      <c r="N649" s="7">
        <v>1525323600</v>
      </c>
      <c r="O649" s="16">
        <f t="shared" si="83"/>
        <v>43199.208333333328</v>
      </c>
      <c r="P649" s="23" t="str">
        <f t="shared" si="84"/>
        <v>Apr</v>
      </c>
      <c r="Q649" s="18">
        <f t="shared" si="85"/>
        <v>43199.208333333328</v>
      </c>
      <c r="R649" s="16">
        <f t="shared" si="86"/>
        <v>43223.208333333328</v>
      </c>
      <c r="S649" s="23" t="str">
        <f t="shared" si="87"/>
        <v>May</v>
      </c>
      <c r="T649" s="18">
        <f t="shared" si="88"/>
        <v>43223.208333333328</v>
      </c>
      <c r="U649" s="7" t="b">
        <v>0</v>
      </c>
      <c r="V649" s="7" t="b">
        <v>0</v>
      </c>
      <c r="W649" s="7" t="s">
        <v>205</v>
      </c>
      <c r="X649" s="7" t="str" cm="1">
        <f t="array" ref="X649:Y649">_xlfn.TEXTSPLIT($W649,"/")</f>
        <v>publishing</v>
      </c>
      <c r="Y649" s="7" t="str">
        <v>translations</v>
      </c>
    </row>
    <row r="650" spans="1:25" ht="23" x14ac:dyDescent="0.3">
      <c r="A650" s="7">
        <v>648</v>
      </c>
      <c r="B650" s="7" t="s">
        <v>1337</v>
      </c>
      <c r="C650" s="15" t="s">
        <v>1338</v>
      </c>
      <c r="D650" s="5">
        <v>98600</v>
      </c>
      <c r="E650" s="5">
        <v>62174</v>
      </c>
      <c r="G650" s="6">
        <f t="shared" si="81"/>
        <v>0.63056795131845844</v>
      </c>
      <c r="H650" s="7" t="s">
        <v>73</v>
      </c>
      <c r="I650" s="10">
        <v>723</v>
      </c>
      <c r="J650" s="10">
        <f t="shared" si="82"/>
        <v>85.994467496542185</v>
      </c>
      <c r="K650" s="7" t="s">
        <v>20</v>
      </c>
      <c r="L650" s="7" t="s">
        <v>21</v>
      </c>
      <c r="M650" s="7">
        <v>1499317200</v>
      </c>
      <c r="N650" s="7">
        <v>1500872400</v>
      </c>
      <c r="O650" s="16">
        <f t="shared" si="83"/>
        <v>42922.208333333328</v>
      </c>
      <c r="P650" s="23" t="str">
        <f t="shared" si="84"/>
        <v>Jul</v>
      </c>
      <c r="Q650" s="18">
        <f t="shared" si="85"/>
        <v>42922.208333333328</v>
      </c>
      <c r="R650" s="16">
        <f t="shared" si="86"/>
        <v>42940.208333333328</v>
      </c>
      <c r="S650" s="23" t="str">
        <f t="shared" si="87"/>
        <v>Jul</v>
      </c>
      <c r="T650" s="18">
        <f t="shared" si="88"/>
        <v>42940.208333333328</v>
      </c>
      <c r="U650" s="7" t="b">
        <v>1</v>
      </c>
      <c r="V650" s="7" t="b">
        <v>0</v>
      </c>
      <c r="W650" s="7" t="s">
        <v>16</v>
      </c>
      <c r="X650" s="7" t="str" cm="1">
        <f t="array" ref="X650:Y650">_xlfn.TEXTSPLIT($W650,"/")</f>
        <v>food</v>
      </c>
      <c r="Y650" s="7" t="str">
        <v>food trucks</v>
      </c>
    </row>
    <row r="651" spans="1:25" ht="23" x14ac:dyDescent="0.3">
      <c r="A651" s="7">
        <v>649</v>
      </c>
      <c r="B651" s="7" t="s">
        <v>1339</v>
      </c>
      <c r="C651" s="15" t="s">
        <v>1340</v>
      </c>
      <c r="D651" s="5">
        <v>121700</v>
      </c>
      <c r="E651" s="5">
        <v>59003</v>
      </c>
      <c r="G651" s="6">
        <f t="shared" si="81"/>
        <v>0.48482333607230893</v>
      </c>
      <c r="H651" s="7" t="s">
        <v>13</v>
      </c>
      <c r="I651" s="10">
        <v>602</v>
      </c>
      <c r="J651" s="10">
        <f t="shared" si="82"/>
        <v>98.011627906976742</v>
      </c>
      <c r="K651" s="7" t="s">
        <v>97</v>
      </c>
      <c r="L651" s="7" t="s">
        <v>98</v>
      </c>
      <c r="M651" s="7">
        <v>1287550800</v>
      </c>
      <c r="N651" s="7">
        <v>1288501200</v>
      </c>
      <c r="O651" s="16">
        <f t="shared" si="83"/>
        <v>40471.208333333336</v>
      </c>
      <c r="P651" s="23" t="str">
        <f t="shared" si="84"/>
        <v>Oct</v>
      </c>
      <c r="Q651" s="18">
        <f t="shared" si="85"/>
        <v>40471.208333333336</v>
      </c>
      <c r="R651" s="16">
        <f t="shared" si="86"/>
        <v>40482.208333333336</v>
      </c>
      <c r="S651" s="23" t="str">
        <f t="shared" si="87"/>
        <v>Oct</v>
      </c>
      <c r="T651" s="18">
        <f t="shared" si="88"/>
        <v>40482.208333333336</v>
      </c>
      <c r="U651" s="7" t="b">
        <v>1</v>
      </c>
      <c r="V651" s="7" t="b">
        <v>1</v>
      </c>
      <c r="W651" s="7" t="s">
        <v>32</v>
      </c>
      <c r="X651" s="7" t="str" cm="1">
        <f t="array" ref="X651:Y651">_xlfn.TEXTSPLIT($W651,"/")</f>
        <v>theater</v>
      </c>
      <c r="Y651" s="7" t="str">
        <v>plays</v>
      </c>
    </row>
    <row r="652" spans="1:25" ht="23" x14ac:dyDescent="0.3">
      <c r="A652" s="7">
        <v>650</v>
      </c>
      <c r="B652" s="7" t="s">
        <v>1341</v>
      </c>
      <c r="C652" s="15" t="s">
        <v>1342</v>
      </c>
      <c r="D652" s="5">
        <v>100</v>
      </c>
      <c r="E652" s="5">
        <v>2</v>
      </c>
      <c r="G652" s="6">
        <f t="shared" si="81"/>
        <v>0.02</v>
      </c>
      <c r="H652" s="7" t="s">
        <v>13</v>
      </c>
      <c r="I652" s="10">
        <v>1</v>
      </c>
      <c r="J652" s="10">
        <f t="shared" si="82"/>
        <v>2</v>
      </c>
      <c r="K652" s="7" t="s">
        <v>20</v>
      </c>
      <c r="L652" s="7" t="s">
        <v>21</v>
      </c>
      <c r="M652" s="7">
        <v>1404795600</v>
      </c>
      <c r="N652" s="7">
        <v>1407128400</v>
      </c>
      <c r="O652" s="16">
        <f t="shared" si="83"/>
        <v>41828.208333333336</v>
      </c>
      <c r="P652" s="23" t="str">
        <f t="shared" si="84"/>
        <v>Jul</v>
      </c>
      <c r="Q652" s="18">
        <f t="shared" si="85"/>
        <v>41828.208333333336</v>
      </c>
      <c r="R652" s="16">
        <f t="shared" si="86"/>
        <v>41855.208333333336</v>
      </c>
      <c r="S652" s="23" t="str">
        <f t="shared" si="87"/>
        <v>Aug</v>
      </c>
      <c r="T652" s="18">
        <f t="shared" si="88"/>
        <v>41855.208333333336</v>
      </c>
      <c r="U652" s="7" t="b">
        <v>0</v>
      </c>
      <c r="V652" s="7" t="b">
        <v>0</v>
      </c>
      <c r="W652" s="7" t="s">
        <v>158</v>
      </c>
      <c r="X652" s="7" t="str" cm="1">
        <f t="array" ref="X652:Y652">_xlfn.TEXTSPLIT($W652,"/")</f>
        <v>music</v>
      </c>
      <c r="Y652" s="7" t="str">
        <v>jazz</v>
      </c>
    </row>
    <row r="653" spans="1:25" ht="23" x14ac:dyDescent="0.3">
      <c r="A653" s="7">
        <v>651</v>
      </c>
      <c r="B653" s="7" t="s">
        <v>1343</v>
      </c>
      <c r="C653" s="15" t="s">
        <v>1344</v>
      </c>
      <c r="D653" s="5">
        <v>196700</v>
      </c>
      <c r="E653" s="5">
        <v>174039</v>
      </c>
      <c r="G653" s="6">
        <f t="shared" si="81"/>
        <v>0.88479410269445857</v>
      </c>
      <c r="H653" s="7" t="s">
        <v>13</v>
      </c>
      <c r="I653" s="10">
        <v>3868</v>
      </c>
      <c r="J653" s="10">
        <f t="shared" si="82"/>
        <v>44.994570837642193</v>
      </c>
      <c r="K653" s="7" t="s">
        <v>106</v>
      </c>
      <c r="L653" s="7" t="s">
        <v>107</v>
      </c>
      <c r="M653" s="7">
        <v>1393048800</v>
      </c>
      <c r="N653" s="7">
        <v>1394344800</v>
      </c>
      <c r="O653" s="16">
        <f t="shared" si="83"/>
        <v>41692.25</v>
      </c>
      <c r="P653" s="23" t="str">
        <f t="shared" si="84"/>
        <v>Feb</v>
      </c>
      <c r="Q653" s="18">
        <f t="shared" si="85"/>
        <v>41692.25</v>
      </c>
      <c r="R653" s="16">
        <f t="shared" si="86"/>
        <v>41707.25</v>
      </c>
      <c r="S653" s="23" t="str">
        <f t="shared" si="87"/>
        <v>Mar</v>
      </c>
      <c r="T653" s="18">
        <f t="shared" si="88"/>
        <v>41707.25</v>
      </c>
      <c r="U653" s="7" t="b">
        <v>0</v>
      </c>
      <c r="V653" s="7" t="b">
        <v>0</v>
      </c>
      <c r="W653" s="7" t="s">
        <v>99</v>
      </c>
      <c r="X653" s="7" t="str" cm="1">
        <f t="array" ref="X653:Y653">_xlfn.TEXTSPLIT($W653,"/")</f>
        <v>film &amp; video</v>
      </c>
      <c r="Y653" s="7" t="str">
        <v>shorts</v>
      </c>
    </row>
    <row r="654" spans="1:25" ht="23" x14ac:dyDescent="0.3">
      <c r="A654" s="7">
        <v>652</v>
      </c>
      <c r="B654" s="7" t="s">
        <v>1345</v>
      </c>
      <c r="C654" s="15" t="s">
        <v>1346</v>
      </c>
      <c r="D654" s="5">
        <v>10000</v>
      </c>
      <c r="E654" s="5">
        <v>12684</v>
      </c>
      <c r="G654" s="6">
        <f t="shared" si="81"/>
        <v>1.2684</v>
      </c>
      <c r="H654" s="7" t="s">
        <v>19</v>
      </c>
      <c r="I654" s="10">
        <v>409</v>
      </c>
      <c r="J654" s="10">
        <f t="shared" si="82"/>
        <v>31.012224938875306</v>
      </c>
      <c r="K654" s="7" t="s">
        <v>20</v>
      </c>
      <c r="L654" s="7" t="s">
        <v>21</v>
      </c>
      <c r="M654" s="7">
        <v>1470373200</v>
      </c>
      <c r="N654" s="7">
        <v>1474088400</v>
      </c>
      <c r="O654" s="16">
        <f t="shared" si="83"/>
        <v>42587.208333333328</v>
      </c>
      <c r="P654" s="23" t="str">
        <f t="shared" si="84"/>
        <v>Aug</v>
      </c>
      <c r="Q654" s="18">
        <f t="shared" si="85"/>
        <v>42587.208333333328</v>
      </c>
      <c r="R654" s="16">
        <f t="shared" si="86"/>
        <v>42630.208333333328</v>
      </c>
      <c r="S654" s="23" t="str">
        <f t="shared" si="87"/>
        <v>Sep</v>
      </c>
      <c r="T654" s="18">
        <f t="shared" si="88"/>
        <v>42630.208333333328</v>
      </c>
      <c r="U654" s="7" t="b">
        <v>0</v>
      </c>
      <c r="V654" s="7" t="b">
        <v>0</v>
      </c>
      <c r="W654" s="7" t="s">
        <v>27</v>
      </c>
      <c r="X654" s="7" t="str" cm="1">
        <f t="array" ref="X654:Y654">_xlfn.TEXTSPLIT($W654,"/")</f>
        <v>technology</v>
      </c>
      <c r="Y654" s="7" t="str">
        <v>web</v>
      </c>
    </row>
    <row r="655" spans="1:25" ht="23" x14ac:dyDescent="0.3">
      <c r="A655" s="7">
        <v>653</v>
      </c>
      <c r="B655" s="7" t="s">
        <v>1347</v>
      </c>
      <c r="C655" s="15" t="s">
        <v>1348</v>
      </c>
      <c r="D655" s="5">
        <v>600</v>
      </c>
      <c r="E655" s="5">
        <v>14033</v>
      </c>
      <c r="G655" s="6">
        <f t="shared" si="81"/>
        <v>23.388333333333332</v>
      </c>
      <c r="H655" s="7" t="s">
        <v>19</v>
      </c>
      <c r="I655" s="10">
        <v>234</v>
      </c>
      <c r="J655" s="10">
        <f t="shared" si="82"/>
        <v>59.970085470085472</v>
      </c>
      <c r="K655" s="7" t="s">
        <v>20</v>
      </c>
      <c r="L655" s="7" t="s">
        <v>21</v>
      </c>
      <c r="M655" s="7">
        <v>1460091600</v>
      </c>
      <c r="N655" s="7">
        <v>1460264400</v>
      </c>
      <c r="O655" s="16">
        <f t="shared" si="83"/>
        <v>42468.208333333328</v>
      </c>
      <c r="P655" s="23" t="str">
        <f t="shared" si="84"/>
        <v>Apr</v>
      </c>
      <c r="Q655" s="18">
        <f t="shared" si="85"/>
        <v>42468.208333333328</v>
      </c>
      <c r="R655" s="16">
        <f t="shared" si="86"/>
        <v>42470.208333333328</v>
      </c>
      <c r="S655" s="23" t="str">
        <f t="shared" si="87"/>
        <v>Apr</v>
      </c>
      <c r="T655" s="18">
        <f t="shared" si="88"/>
        <v>42470.208333333328</v>
      </c>
      <c r="U655" s="7" t="b">
        <v>0</v>
      </c>
      <c r="V655" s="7" t="b">
        <v>0</v>
      </c>
      <c r="W655" s="7" t="s">
        <v>27</v>
      </c>
      <c r="X655" s="7" t="str" cm="1">
        <f t="array" ref="X655:Y655">_xlfn.TEXTSPLIT($W655,"/")</f>
        <v>technology</v>
      </c>
      <c r="Y655" s="7" t="str">
        <v>web</v>
      </c>
    </row>
    <row r="656" spans="1:25" ht="23" x14ac:dyDescent="0.3">
      <c r="A656" s="7">
        <v>654</v>
      </c>
      <c r="B656" s="7" t="s">
        <v>1349</v>
      </c>
      <c r="C656" s="15" t="s">
        <v>1350</v>
      </c>
      <c r="D656" s="5">
        <v>35000</v>
      </c>
      <c r="E656" s="5">
        <v>177936</v>
      </c>
      <c r="G656" s="6">
        <f t="shared" si="81"/>
        <v>5.0838857142857146</v>
      </c>
      <c r="H656" s="7" t="s">
        <v>19</v>
      </c>
      <c r="I656" s="10">
        <v>3016</v>
      </c>
      <c r="J656" s="10">
        <f t="shared" si="82"/>
        <v>58.9973474801061</v>
      </c>
      <c r="K656" s="7" t="s">
        <v>20</v>
      </c>
      <c r="L656" s="7" t="s">
        <v>21</v>
      </c>
      <c r="M656" s="7">
        <v>1440392400</v>
      </c>
      <c r="N656" s="7">
        <v>1440824400</v>
      </c>
      <c r="O656" s="16">
        <f t="shared" si="83"/>
        <v>42240.208333333328</v>
      </c>
      <c r="P656" s="23" t="str">
        <f t="shared" si="84"/>
        <v>Aug</v>
      </c>
      <c r="Q656" s="18">
        <f t="shared" si="85"/>
        <v>42240.208333333328</v>
      </c>
      <c r="R656" s="16">
        <f t="shared" si="86"/>
        <v>42245.208333333328</v>
      </c>
      <c r="S656" s="23" t="str">
        <f t="shared" si="87"/>
        <v>Aug</v>
      </c>
      <c r="T656" s="18">
        <f t="shared" si="88"/>
        <v>42245.208333333328</v>
      </c>
      <c r="U656" s="7" t="b">
        <v>0</v>
      </c>
      <c r="V656" s="7" t="b">
        <v>0</v>
      </c>
      <c r="W656" s="7" t="s">
        <v>147</v>
      </c>
      <c r="X656" s="7" t="str" cm="1">
        <f t="array" ref="X656:Y656">_xlfn.TEXTSPLIT($W656,"/")</f>
        <v>music</v>
      </c>
      <c r="Y656" s="7" t="str">
        <v>metal</v>
      </c>
    </row>
    <row r="657" spans="1:25" ht="23" x14ac:dyDescent="0.3">
      <c r="A657" s="7">
        <v>655</v>
      </c>
      <c r="B657" s="7" t="s">
        <v>1351</v>
      </c>
      <c r="C657" s="15" t="s">
        <v>1352</v>
      </c>
      <c r="D657" s="5">
        <v>6900</v>
      </c>
      <c r="E657" s="5">
        <v>13212</v>
      </c>
      <c r="G657" s="6">
        <f t="shared" si="81"/>
        <v>1.9147826086956521</v>
      </c>
      <c r="H657" s="7" t="s">
        <v>19</v>
      </c>
      <c r="I657" s="10">
        <v>264</v>
      </c>
      <c r="J657" s="10">
        <f t="shared" si="82"/>
        <v>50.045454545454547</v>
      </c>
      <c r="K657" s="7" t="s">
        <v>20</v>
      </c>
      <c r="L657" s="7" t="s">
        <v>21</v>
      </c>
      <c r="M657" s="7">
        <v>1488434400</v>
      </c>
      <c r="N657" s="7">
        <v>1489554000</v>
      </c>
      <c r="O657" s="16">
        <f t="shared" si="83"/>
        <v>42796.25</v>
      </c>
      <c r="P657" s="23" t="str">
        <f t="shared" si="84"/>
        <v>Mar</v>
      </c>
      <c r="Q657" s="18">
        <f t="shared" si="85"/>
        <v>42796.25</v>
      </c>
      <c r="R657" s="16">
        <f t="shared" si="86"/>
        <v>42809.208333333328</v>
      </c>
      <c r="S657" s="23" t="str">
        <f t="shared" si="87"/>
        <v>Mar</v>
      </c>
      <c r="T657" s="18">
        <f t="shared" si="88"/>
        <v>42809.208333333328</v>
      </c>
      <c r="U657" s="7" t="b">
        <v>1</v>
      </c>
      <c r="V657" s="7" t="b">
        <v>0</v>
      </c>
      <c r="W657" s="7" t="s">
        <v>121</v>
      </c>
      <c r="X657" s="7" t="str" cm="1">
        <f t="array" ref="X657:Y657">_xlfn.TEXTSPLIT($W657,"/")</f>
        <v>photography</v>
      </c>
      <c r="Y657" s="7" t="str">
        <v>photography books</v>
      </c>
    </row>
    <row r="658" spans="1:25" ht="36" x14ac:dyDescent="0.3">
      <c r="A658" s="7">
        <v>656</v>
      </c>
      <c r="B658" s="7" t="s">
        <v>1353</v>
      </c>
      <c r="C658" s="15" t="s">
        <v>1354</v>
      </c>
      <c r="D658" s="5">
        <v>118400</v>
      </c>
      <c r="E658" s="5">
        <v>49879</v>
      </c>
      <c r="G658" s="6">
        <f t="shared" si="81"/>
        <v>0.42127533783783783</v>
      </c>
      <c r="H658" s="7" t="s">
        <v>13</v>
      </c>
      <c r="I658" s="10">
        <v>504</v>
      </c>
      <c r="J658" s="10">
        <f t="shared" si="82"/>
        <v>98.966269841269835</v>
      </c>
      <c r="K658" s="7" t="s">
        <v>25</v>
      </c>
      <c r="L658" s="7" t="s">
        <v>26</v>
      </c>
      <c r="M658" s="7">
        <v>1514440800</v>
      </c>
      <c r="N658" s="7">
        <v>1514872800</v>
      </c>
      <c r="O658" s="16">
        <f t="shared" si="83"/>
        <v>43097.25</v>
      </c>
      <c r="P658" s="23" t="str">
        <f t="shared" si="84"/>
        <v>Dec</v>
      </c>
      <c r="Q658" s="18">
        <f t="shared" si="85"/>
        <v>43097.25</v>
      </c>
      <c r="R658" s="16">
        <f t="shared" si="86"/>
        <v>43102.25</v>
      </c>
      <c r="S658" s="23" t="str">
        <f t="shared" si="87"/>
        <v>Jan</v>
      </c>
      <c r="T658" s="18">
        <f t="shared" si="88"/>
        <v>43102.25</v>
      </c>
      <c r="U658" s="7" t="b">
        <v>0</v>
      </c>
      <c r="V658" s="7" t="b">
        <v>0</v>
      </c>
      <c r="W658" s="7" t="s">
        <v>16</v>
      </c>
      <c r="X658" s="7" t="str" cm="1">
        <f t="array" ref="X658:Y658">_xlfn.TEXTSPLIT($W658,"/")</f>
        <v>food</v>
      </c>
      <c r="Y658" s="7" t="str">
        <v>food trucks</v>
      </c>
    </row>
    <row r="659" spans="1:25" ht="23" x14ac:dyDescent="0.3">
      <c r="A659" s="7">
        <v>657</v>
      </c>
      <c r="B659" s="7" t="s">
        <v>1355</v>
      </c>
      <c r="C659" s="15" t="s">
        <v>1356</v>
      </c>
      <c r="D659" s="5">
        <v>10000</v>
      </c>
      <c r="E659" s="5">
        <v>824</v>
      </c>
      <c r="G659" s="6">
        <f t="shared" si="81"/>
        <v>8.2400000000000001E-2</v>
      </c>
      <c r="H659" s="7" t="s">
        <v>13</v>
      </c>
      <c r="I659" s="10">
        <v>14</v>
      </c>
      <c r="J659" s="10">
        <f t="shared" si="82"/>
        <v>58.857142857142854</v>
      </c>
      <c r="K659" s="7" t="s">
        <v>20</v>
      </c>
      <c r="L659" s="7" t="s">
        <v>21</v>
      </c>
      <c r="M659" s="7">
        <v>1514354400</v>
      </c>
      <c r="N659" s="7">
        <v>1515736800</v>
      </c>
      <c r="O659" s="16">
        <f t="shared" si="83"/>
        <v>43096.25</v>
      </c>
      <c r="P659" s="23" t="str">
        <f t="shared" si="84"/>
        <v>Dec</v>
      </c>
      <c r="Q659" s="18">
        <f t="shared" si="85"/>
        <v>43096.25</v>
      </c>
      <c r="R659" s="16">
        <f t="shared" si="86"/>
        <v>43112.25</v>
      </c>
      <c r="S659" s="23" t="str">
        <f t="shared" si="87"/>
        <v>Jan</v>
      </c>
      <c r="T659" s="18">
        <f t="shared" si="88"/>
        <v>43112.25</v>
      </c>
      <c r="U659" s="7" t="b">
        <v>0</v>
      </c>
      <c r="V659" s="7" t="b">
        <v>0</v>
      </c>
      <c r="W659" s="7" t="s">
        <v>473</v>
      </c>
      <c r="X659" s="7" t="str" cm="1">
        <f t="array" ref="X659:Y659">_xlfn.TEXTSPLIT($W659,"/")</f>
        <v>film &amp; video</v>
      </c>
      <c r="Y659" s="7" t="str">
        <v>science fiction</v>
      </c>
    </row>
    <row r="660" spans="1:25" ht="23" x14ac:dyDescent="0.3">
      <c r="A660" s="7">
        <v>658</v>
      </c>
      <c r="B660" s="7" t="s">
        <v>1357</v>
      </c>
      <c r="C660" s="15" t="s">
        <v>1358</v>
      </c>
      <c r="D660" s="5">
        <v>52600</v>
      </c>
      <c r="E660" s="5">
        <v>31594</v>
      </c>
      <c r="G660" s="6">
        <f t="shared" si="81"/>
        <v>0.60064638783269964</v>
      </c>
      <c r="H660" s="7" t="s">
        <v>73</v>
      </c>
      <c r="I660" s="10">
        <v>390</v>
      </c>
      <c r="J660" s="10">
        <f t="shared" si="82"/>
        <v>81.010256410256417</v>
      </c>
      <c r="K660" s="7" t="s">
        <v>20</v>
      </c>
      <c r="L660" s="7" t="s">
        <v>21</v>
      </c>
      <c r="M660" s="7">
        <v>1440910800</v>
      </c>
      <c r="N660" s="7">
        <v>1442898000</v>
      </c>
      <c r="O660" s="16">
        <f t="shared" si="83"/>
        <v>42246.208333333328</v>
      </c>
      <c r="P660" s="23" t="str">
        <f t="shared" si="84"/>
        <v>Aug</v>
      </c>
      <c r="Q660" s="18">
        <f t="shared" si="85"/>
        <v>42246.208333333328</v>
      </c>
      <c r="R660" s="16">
        <f t="shared" si="86"/>
        <v>42269.208333333328</v>
      </c>
      <c r="S660" s="23" t="str">
        <f t="shared" si="87"/>
        <v>Sep</v>
      </c>
      <c r="T660" s="18">
        <f t="shared" si="88"/>
        <v>42269.208333333328</v>
      </c>
      <c r="U660" s="7" t="b">
        <v>0</v>
      </c>
      <c r="V660" s="7" t="b">
        <v>0</v>
      </c>
      <c r="W660" s="7" t="s">
        <v>22</v>
      </c>
      <c r="X660" s="7" t="str" cm="1">
        <f t="array" ref="X660:Y660">_xlfn.TEXTSPLIT($W660,"/")</f>
        <v>music</v>
      </c>
      <c r="Y660" s="7" t="str">
        <v>rock</v>
      </c>
    </row>
    <row r="661" spans="1:25" ht="23" x14ac:dyDescent="0.3">
      <c r="A661" s="7">
        <v>659</v>
      </c>
      <c r="B661" s="7" t="s">
        <v>1359</v>
      </c>
      <c r="C661" s="15" t="s">
        <v>1360</v>
      </c>
      <c r="D661" s="5">
        <v>120700</v>
      </c>
      <c r="E661" s="5">
        <v>57010</v>
      </c>
      <c r="G661" s="6">
        <f t="shared" si="81"/>
        <v>0.47232808616404309</v>
      </c>
      <c r="H661" s="7" t="s">
        <v>13</v>
      </c>
      <c r="I661" s="10">
        <v>750</v>
      </c>
      <c r="J661" s="10">
        <f t="shared" si="82"/>
        <v>76.013333333333335</v>
      </c>
      <c r="K661" s="7" t="s">
        <v>39</v>
      </c>
      <c r="L661" s="7" t="s">
        <v>40</v>
      </c>
      <c r="M661" s="7">
        <v>1296108000</v>
      </c>
      <c r="N661" s="7">
        <v>1296194400</v>
      </c>
      <c r="O661" s="16">
        <f t="shared" si="83"/>
        <v>40570.25</v>
      </c>
      <c r="P661" s="23" t="str">
        <f t="shared" si="84"/>
        <v>Jan</v>
      </c>
      <c r="Q661" s="18">
        <f t="shared" si="85"/>
        <v>40570.25</v>
      </c>
      <c r="R661" s="16">
        <f t="shared" si="86"/>
        <v>40571.25</v>
      </c>
      <c r="S661" s="23" t="str">
        <f t="shared" si="87"/>
        <v>Jan</v>
      </c>
      <c r="T661" s="18">
        <f t="shared" si="88"/>
        <v>40571.25</v>
      </c>
      <c r="U661" s="7" t="b">
        <v>0</v>
      </c>
      <c r="V661" s="7" t="b">
        <v>0</v>
      </c>
      <c r="W661" s="7" t="s">
        <v>41</v>
      </c>
      <c r="X661" s="7" t="str" cm="1">
        <f t="array" ref="X661:Y661">_xlfn.TEXTSPLIT($W661,"/")</f>
        <v>film &amp; video</v>
      </c>
      <c r="Y661" s="7" t="str">
        <v>documentary</v>
      </c>
    </row>
    <row r="662" spans="1:25" ht="23" x14ac:dyDescent="0.3">
      <c r="A662" s="7">
        <v>660</v>
      </c>
      <c r="B662" s="7" t="s">
        <v>1361</v>
      </c>
      <c r="C662" s="15" t="s">
        <v>1362</v>
      </c>
      <c r="D662" s="5">
        <v>9100</v>
      </c>
      <c r="E662" s="5">
        <v>7438</v>
      </c>
      <c r="G662" s="6">
        <f t="shared" si="81"/>
        <v>0.81736263736263737</v>
      </c>
      <c r="H662" s="7" t="s">
        <v>13</v>
      </c>
      <c r="I662" s="10">
        <v>77</v>
      </c>
      <c r="J662" s="10">
        <f t="shared" si="82"/>
        <v>96.597402597402592</v>
      </c>
      <c r="K662" s="7" t="s">
        <v>20</v>
      </c>
      <c r="L662" s="7" t="s">
        <v>21</v>
      </c>
      <c r="M662" s="7">
        <v>1440133200</v>
      </c>
      <c r="N662" s="7">
        <v>1440910800</v>
      </c>
      <c r="O662" s="16">
        <f t="shared" si="83"/>
        <v>42237.208333333328</v>
      </c>
      <c r="P662" s="23" t="str">
        <f t="shared" si="84"/>
        <v>Aug</v>
      </c>
      <c r="Q662" s="18">
        <f t="shared" si="85"/>
        <v>42237.208333333328</v>
      </c>
      <c r="R662" s="16">
        <f t="shared" si="86"/>
        <v>42246.208333333328</v>
      </c>
      <c r="S662" s="23" t="str">
        <f t="shared" si="87"/>
        <v>Aug</v>
      </c>
      <c r="T662" s="18">
        <f t="shared" si="88"/>
        <v>42246.208333333328</v>
      </c>
      <c r="U662" s="7" t="b">
        <v>1</v>
      </c>
      <c r="V662" s="7" t="b">
        <v>0</v>
      </c>
      <c r="W662" s="7" t="s">
        <v>32</v>
      </c>
      <c r="X662" s="7" t="str" cm="1">
        <f t="array" ref="X662:Y662">_xlfn.TEXTSPLIT($W662,"/")</f>
        <v>theater</v>
      </c>
      <c r="Y662" s="7" t="str">
        <v>plays</v>
      </c>
    </row>
    <row r="663" spans="1:25" ht="23" x14ac:dyDescent="0.3">
      <c r="A663" s="7">
        <v>661</v>
      </c>
      <c r="B663" s="7" t="s">
        <v>1363</v>
      </c>
      <c r="C663" s="15" t="s">
        <v>1364</v>
      </c>
      <c r="D663" s="5">
        <v>106800</v>
      </c>
      <c r="E663" s="5">
        <v>57872</v>
      </c>
      <c r="G663" s="6">
        <f t="shared" si="81"/>
        <v>0.54187265917603</v>
      </c>
      <c r="H663" s="7" t="s">
        <v>13</v>
      </c>
      <c r="I663" s="10">
        <v>752</v>
      </c>
      <c r="J663" s="10">
        <f t="shared" si="82"/>
        <v>76.957446808510639</v>
      </c>
      <c r="K663" s="7" t="s">
        <v>35</v>
      </c>
      <c r="L663" s="7" t="s">
        <v>36</v>
      </c>
      <c r="M663" s="7">
        <v>1332910800</v>
      </c>
      <c r="N663" s="7">
        <v>1335502800</v>
      </c>
      <c r="O663" s="16">
        <f t="shared" si="83"/>
        <v>40996.208333333336</v>
      </c>
      <c r="P663" s="23" t="str">
        <f t="shared" si="84"/>
        <v>Mar</v>
      </c>
      <c r="Q663" s="18">
        <f t="shared" si="85"/>
        <v>40996.208333333336</v>
      </c>
      <c r="R663" s="16">
        <f t="shared" si="86"/>
        <v>41026.208333333336</v>
      </c>
      <c r="S663" s="23" t="str">
        <f t="shared" si="87"/>
        <v>Apr</v>
      </c>
      <c r="T663" s="18">
        <f t="shared" si="88"/>
        <v>41026.208333333336</v>
      </c>
      <c r="U663" s="7" t="b">
        <v>0</v>
      </c>
      <c r="V663" s="7" t="b">
        <v>0</v>
      </c>
      <c r="W663" s="7" t="s">
        <v>158</v>
      </c>
      <c r="X663" s="7" t="str" cm="1">
        <f t="array" ref="X663:Y663">_xlfn.TEXTSPLIT($W663,"/")</f>
        <v>music</v>
      </c>
      <c r="Y663" s="7" t="str">
        <v>jazz</v>
      </c>
    </row>
    <row r="664" spans="1:25" ht="23" x14ac:dyDescent="0.3">
      <c r="A664" s="7">
        <v>662</v>
      </c>
      <c r="B664" s="7" t="s">
        <v>1365</v>
      </c>
      <c r="C664" s="15" t="s">
        <v>1366</v>
      </c>
      <c r="D664" s="5">
        <v>9100</v>
      </c>
      <c r="E664" s="5">
        <v>8906</v>
      </c>
      <c r="G664" s="6">
        <f t="shared" si="81"/>
        <v>0.97868131868131869</v>
      </c>
      <c r="H664" s="7" t="s">
        <v>13</v>
      </c>
      <c r="I664" s="10">
        <v>131</v>
      </c>
      <c r="J664" s="10">
        <f t="shared" si="82"/>
        <v>67.984732824427482</v>
      </c>
      <c r="K664" s="7" t="s">
        <v>20</v>
      </c>
      <c r="L664" s="7" t="s">
        <v>21</v>
      </c>
      <c r="M664" s="7">
        <v>1544335200</v>
      </c>
      <c r="N664" s="7">
        <v>1544680800</v>
      </c>
      <c r="O664" s="16">
        <f t="shared" si="83"/>
        <v>43443.25</v>
      </c>
      <c r="P664" s="23" t="str">
        <f t="shared" si="84"/>
        <v>Dec</v>
      </c>
      <c r="Q664" s="18">
        <f t="shared" si="85"/>
        <v>43443.25</v>
      </c>
      <c r="R664" s="16">
        <f t="shared" si="86"/>
        <v>43447.25</v>
      </c>
      <c r="S664" s="23" t="str">
        <f t="shared" si="87"/>
        <v>Dec</v>
      </c>
      <c r="T664" s="18">
        <f t="shared" si="88"/>
        <v>43447.25</v>
      </c>
      <c r="U664" s="7" t="b">
        <v>0</v>
      </c>
      <c r="V664" s="7" t="b">
        <v>0</v>
      </c>
      <c r="W664" s="7" t="s">
        <v>32</v>
      </c>
      <c r="X664" s="7" t="str" cm="1">
        <f t="array" ref="X664:Y664">_xlfn.TEXTSPLIT($W664,"/")</f>
        <v>theater</v>
      </c>
      <c r="Y664" s="7" t="str">
        <v>plays</v>
      </c>
    </row>
    <row r="665" spans="1:25" ht="23" x14ac:dyDescent="0.3">
      <c r="A665" s="7">
        <v>663</v>
      </c>
      <c r="B665" s="7" t="s">
        <v>1367</v>
      </c>
      <c r="C665" s="15" t="s">
        <v>1368</v>
      </c>
      <c r="D665" s="5">
        <v>10000</v>
      </c>
      <c r="E665" s="5">
        <v>7724</v>
      </c>
      <c r="G665" s="6">
        <f t="shared" si="81"/>
        <v>0.77239999999999998</v>
      </c>
      <c r="H665" s="7" t="s">
        <v>13</v>
      </c>
      <c r="I665" s="10">
        <v>87</v>
      </c>
      <c r="J665" s="10">
        <f t="shared" si="82"/>
        <v>88.781609195402297</v>
      </c>
      <c r="K665" s="7" t="s">
        <v>20</v>
      </c>
      <c r="L665" s="7" t="s">
        <v>21</v>
      </c>
      <c r="M665" s="7">
        <v>1286427600</v>
      </c>
      <c r="N665" s="7">
        <v>1288414800</v>
      </c>
      <c r="O665" s="16">
        <f t="shared" si="83"/>
        <v>40458.208333333336</v>
      </c>
      <c r="P665" s="23" t="str">
        <f t="shared" si="84"/>
        <v>Oct</v>
      </c>
      <c r="Q665" s="18">
        <f t="shared" si="85"/>
        <v>40458.208333333336</v>
      </c>
      <c r="R665" s="16">
        <f t="shared" si="86"/>
        <v>40481.208333333336</v>
      </c>
      <c r="S665" s="23" t="str">
        <f t="shared" si="87"/>
        <v>Oct</v>
      </c>
      <c r="T665" s="18">
        <f t="shared" si="88"/>
        <v>40481.208333333336</v>
      </c>
      <c r="U665" s="7" t="b">
        <v>0</v>
      </c>
      <c r="V665" s="7" t="b">
        <v>0</v>
      </c>
      <c r="W665" s="7" t="s">
        <v>32</v>
      </c>
      <c r="X665" s="7" t="str" cm="1">
        <f t="array" ref="X665:Y665">_xlfn.TEXTSPLIT($W665,"/")</f>
        <v>theater</v>
      </c>
      <c r="Y665" s="7" t="str">
        <v>plays</v>
      </c>
    </row>
    <row r="666" spans="1:25" ht="23" x14ac:dyDescent="0.3">
      <c r="A666" s="7">
        <v>664</v>
      </c>
      <c r="B666" s="7" t="s">
        <v>707</v>
      </c>
      <c r="C666" s="15" t="s">
        <v>1369</v>
      </c>
      <c r="D666" s="5">
        <v>79400</v>
      </c>
      <c r="E666" s="5">
        <v>26571</v>
      </c>
      <c r="G666" s="6">
        <f t="shared" si="81"/>
        <v>0.33464735516372796</v>
      </c>
      <c r="H666" s="7" t="s">
        <v>13</v>
      </c>
      <c r="I666" s="10">
        <v>1063</v>
      </c>
      <c r="J666" s="10">
        <f t="shared" si="82"/>
        <v>24.99623706491063</v>
      </c>
      <c r="K666" s="7" t="s">
        <v>20</v>
      </c>
      <c r="L666" s="7" t="s">
        <v>21</v>
      </c>
      <c r="M666" s="7">
        <v>1329717600</v>
      </c>
      <c r="N666" s="7">
        <v>1330581600</v>
      </c>
      <c r="O666" s="16">
        <f t="shared" si="83"/>
        <v>40959.25</v>
      </c>
      <c r="P666" s="23" t="str">
        <f t="shared" si="84"/>
        <v>Feb</v>
      </c>
      <c r="Q666" s="18">
        <f t="shared" si="85"/>
        <v>40959.25</v>
      </c>
      <c r="R666" s="16">
        <f t="shared" si="86"/>
        <v>40969.25</v>
      </c>
      <c r="S666" s="23" t="str">
        <f t="shared" si="87"/>
        <v>Mar</v>
      </c>
      <c r="T666" s="18">
        <f t="shared" si="88"/>
        <v>40969.25</v>
      </c>
      <c r="U666" s="7" t="b">
        <v>0</v>
      </c>
      <c r="V666" s="7" t="b">
        <v>0</v>
      </c>
      <c r="W666" s="7" t="s">
        <v>158</v>
      </c>
      <c r="X666" s="7" t="str" cm="1">
        <f t="array" ref="X666:Y666">_xlfn.TEXTSPLIT($W666,"/")</f>
        <v>music</v>
      </c>
      <c r="Y666" s="7" t="str">
        <v>jazz</v>
      </c>
    </row>
    <row r="667" spans="1:25" ht="23" x14ac:dyDescent="0.3">
      <c r="A667" s="7">
        <v>665</v>
      </c>
      <c r="B667" s="7" t="s">
        <v>1370</v>
      </c>
      <c r="C667" s="15" t="s">
        <v>1371</v>
      </c>
      <c r="D667" s="5">
        <v>5100</v>
      </c>
      <c r="E667" s="5">
        <v>12219</v>
      </c>
      <c r="G667" s="6">
        <f t="shared" si="81"/>
        <v>2.3958823529411766</v>
      </c>
      <c r="H667" s="7" t="s">
        <v>19</v>
      </c>
      <c r="I667" s="10">
        <v>272</v>
      </c>
      <c r="J667" s="10">
        <f t="shared" si="82"/>
        <v>44.922794117647058</v>
      </c>
      <c r="K667" s="7" t="s">
        <v>20</v>
      </c>
      <c r="L667" s="7" t="s">
        <v>21</v>
      </c>
      <c r="M667" s="7">
        <v>1310187600</v>
      </c>
      <c r="N667" s="7">
        <v>1311397200</v>
      </c>
      <c r="O667" s="16">
        <f t="shared" si="83"/>
        <v>40733.208333333336</v>
      </c>
      <c r="P667" s="23" t="str">
        <f t="shared" si="84"/>
        <v>Jul</v>
      </c>
      <c r="Q667" s="18">
        <f t="shared" si="85"/>
        <v>40733.208333333336</v>
      </c>
      <c r="R667" s="16">
        <f t="shared" si="86"/>
        <v>40747.208333333336</v>
      </c>
      <c r="S667" s="23" t="str">
        <f t="shared" si="87"/>
        <v>Jul</v>
      </c>
      <c r="T667" s="18">
        <f t="shared" si="88"/>
        <v>40747.208333333336</v>
      </c>
      <c r="U667" s="7" t="b">
        <v>0</v>
      </c>
      <c r="V667" s="7" t="b">
        <v>1</v>
      </c>
      <c r="W667" s="7" t="s">
        <v>41</v>
      </c>
      <c r="X667" s="7" t="str" cm="1">
        <f t="array" ref="X667:Y667">_xlfn.TEXTSPLIT($W667,"/")</f>
        <v>film &amp; video</v>
      </c>
      <c r="Y667" s="7" t="str">
        <v>documentary</v>
      </c>
    </row>
    <row r="668" spans="1:25" ht="23" x14ac:dyDescent="0.3">
      <c r="A668" s="7">
        <v>666</v>
      </c>
      <c r="B668" s="7" t="s">
        <v>1372</v>
      </c>
      <c r="C668" s="15" t="s">
        <v>1373</v>
      </c>
      <c r="D668" s="5">
        <v>3100</v>
      </c>
      <c r="E668" s="5">
        <v>1985</v>
      </c>
      <c r="G668" s="6">
        <f t="shared" si="81"/>
        <v>0.64032258064516134</v>
      </c>
      <c r="H668" s="7" t="s">
        <v>73</v>
      </c>
      <c r="I668" s="10">
        <v>25</v>
      </c>
      <c r="J668" s="10">
        <f t="shared" si="82"/>
        <v>79.400000000000006</v>
      </c>
      <c r="K668" s="7" t="s">
        <v>20</v>
      </c>
      <c r="L668" s="7" t="s">
        <v>21</v>
      </c>
      <c r="M668" s="7">
        <v>1377838800</v>
      </c>
      <c r="N668" s="7">
        <v>1378357200</v>
      </c>
      <c r="O668" s="16">
        <f t="shared" si="83"/>
        <v>41516.208333333336</v>
      </c>
      <c r="P668" s="23" t="str">
        <f t="shared" si="84"/>
        <v>Aug</v>
      </c>
      <c r="Q668" s="18">
        <f t="shared" si="85"/>
        <v>41516.208333333336</v>
      </c>
      <c r="R668" s="16">
        <f t="shared" si="86"/>
        <v>41522.208333333336</v>
      </c>
      <c r="S668" s="23" t="str">
        <f t="shared" si="87"/>
        <v>Sep</v>
      </c>
      <c r="T668" s="18">
        <f t="shared" si="88"/>
        <v>41522.208333333336</v>
      </c>
      <c r="U668" s="7" t="b">
        <v>0</v>
      </c>
      <c r="V668" s="7" t="b">
        <v>1</v>
      </c>
      <c r="W668" s="7" t="s">
        <v>32</v>
      </c>
      <c r="X668" s="7" t="str" cm="1">
        <f t="array" ref="X668:Y668">_xlfn.TEXTSPLIT($W668,"/")</f>
        <v>theater</v>
      </c>
      <c r="Y668" s="7" t="str">
        <v>plays</v>
      </c>
    </row>
    <row r="669" spans="1:25" ht="36" x14ac:dyDescent="0.3">
      <c r="A669" s="7">
        <v>667</v>
      </c>
      <c r="B669" s="7" t="s">
        <v>1374</v>
      </c>
      <c r="C669" s="15" t="s">
        <v>1375</v>
      </c>
      <c r="D669" s="5">
        <v>6900</v>
      </c>
      <c r="E669" s="5">
        <v>12155</v>
      </c>
      <c r="G669" s="6">
        <f t="shared" si="81"/>
        <v>1.7615942028985507</v>
      </c>
      <c r="H669" s="7" t="s">
        <v>19</v>
      </c>
      <c r="I669" s="10">
        <v>419</v>
      </c>
      <c r="J669" s="10">
        <f t="shared" si="82"/>
        <v>29.009546539379475</v>
      </c>
      <c r="K669" s="7" t="s">
        <v>20</v>
      </c>
      <c r="L669" s="7" t="s">
        <v>21</v>
      </c>
      <c r="M669" s="7">
        <v>1410325200</v>
      </c>
      <c r="N669" s="7">
        <v>1411102800</v>
      </c>
      <c r="O669" s="16">
        <f t="shared" si="83"/>
        <v>41892.208333333336</v>
      </c>
      <c r="P669" s="23" t="str">
        <f t="shared" si="84"/>
        <v>Sep</v>
      </c>
      <c r="Q669" s="18">
        <f t="shared" si="85"/>
        <v>41892.208333333336</v>
      </c>
      <c r="R669" s="16">
        <f t="shared" si="86"/>
        <v>41901.208333333336</v>
      </c>
      <c r="S669" s="23" t="str">
        <f t="shared" si="87"/>
        <v>Sep</v>
      </c>
      <c r="T669" s="18">
        <f t="shared" si="88"/>
        <v>41901.208333333336</v>
      </c>
      <c r="U669" s="7" t="b">
        <v>0</v>
      </c>
      <c r="V669" s="7" t="b">
        <v>0</v>
      </c>
      <c r="W669" s="7" t="s">
        <v>1028</v>
      </c>
      <c r="X669" s="7" t="str" cm="1">
        <f t="array" ref="X669:Y669">_xlfn.TEXTSPLIT($W669,"/")</f>
        <v>journalism</v>
      </c>
      <c r="Y669" s="7" t="str">
        <v>audio</v>
      </c>
    </row>
    <row r="670" spans="1:25" ht="36" x14ac:dyDescent="0.3">
      <c r="A670" s="7">
        <v>668</v>
      </c>
      <c r="B670" s="7" t="s">
        <v>1376</v>
      </c>
      <c r="C670" s="15" t="s">
        <v>1377</v>
      </c>
      <c r="D670" s="5">
        <v>27500</v>
      </c>
      <c r="E670" s="5">
        <v>5593</v>
      </c>
      <c r="G670" s="6">
        <f t="shared" si="81"/>
        <v>0.20338181818181819</v>
      </c>
      <c r="H670" s="7" t="s">
        <v>13</v>
      </c>
      <c r="I670" s="10">
        <v>76</v>
      </c>
      <c r="J670" s="10">
        <f t="shared" si="82"/>
        <v>73.59210526315789</v>
      </c>
      <c r="K670" s="7" t="s">
        <v>20</v>
      </c>
      <c r="L670" s="7" t="s">
        <v>21</v>
      </c>
      <c r="M670" s="7">
        <v>1343797200</v>
      </c>
      <c r="N670" s="7">
        <v>1344834000</v>
      </c>
      <c r="O670" s="16">
        <f t="shared" si="83"/>
        <v>41122.208333333336</v>
      </c>
      <c r="P670" s="23" t="str">
        <f t="shared" si="84"/>
        <v>Aug</v>
      </c>
      <c r="Q670" s="18">
        <f t="shared" si="85"/>
        <v>41122.208333333336</v>
      </c>
      <c r="R670" s="16">
        <f t="shared" si="86"/>
        <v>41134.208333333336</v>
      </c>
      <c r="S670" s="23" t="str">
        <f t="shared" si="87"/>
        <v>Aug</v>
      </c>
      <c r="T670" s="18">
        <f t="shared" si="88"/>
        <v>41134.208333333336</v>
      </c>
      <c r="U670" s="7" t="b">
        <v>0</v>
      </c>
      <c r="V670" s="7" t="b">
        <v>0</v>
      </c>
      <c r="W670" s="7" t="s">
        <v>32</v>
      </c>
      <c r="X670" s="7" t="str" cm="1">
        <f t="array" ref="X670:Y670">_xlfn.TEXTSPLIT($W670,"/")</f>
        <v>theater</v>
      </c>
      <c r="Y670" s="7" t="str">
        <v>plays</v>
      </c>
    </row>
    <row r="671" spans="1:25" ht="23" x14ac:dyDescent="0.3">
      <c r="A671" s="7">
        <v>669</v>
      </c>
      <c r="B671" s="7" t="s">
        <v>1378</v>
      </c>
      <c r="C671" s="15" t="s">
        <v>1379</v>
      </c>
      <c r="D671" s="5">
        <v>48800</v>
      </c>
      <c r="E671" s="5">
        <v>175020</v>
      </c>
      <c r="G671" s="6">
        <f t="shared" si="81"/>
        <v>3.5864754098360656</v>
      </c>
      <c r="H671" s="7" t="s">
        <v>19</v>
      </c>
      <c r="I671" s="10">
        <v>1621</v>
      </c>
      <c r="J671" s="10">
        <f t="shared" si="82"/>
        <v>107.97038864898211</v>
      </c>
      <c r="K671" s="7" t="s">
        <v>106</v>
      </c>
      <c r="L671" s="7" t="s">
        <v>107</v>
      </c>
      <c r="M671" s="7">
        <v>1498453200</v>
      </c>
      <c r="N671" s="7">
        <v>1499230800</v>
      </c>
      <c r="O671" s="16">
        <f t="shared" si="83"/>
        <v>42912.208333333328</v>
      </c>
      <c r="P671" s="23" t="str">
        <f t="shared" si="84"/>
        <v>Jun</v>
      </c>
      <c r="Q671" s="18">
        <f t="shared" si="85"/>
        <v>42912.208333333328</v>
      </c>
      <c r="R671" s="16">
        <f t="shared" si="86"/>
        <v>42921.208333333328</v>
      </c>
      <c r="S671" s="23" t="str">
        <f t="shared" si="87"/>
        <v>Jul</v>
      </c>
      <c r="T671" s="18">
        <f t="shared" si="88"/>
        <v>42921.208333333328</v>
      </c>
      <c r="U671" s="7" t="b">
        <v>0</v>
      </c>
      <c r="V671" s="7" t="b">
        <v>0</v>
      </c>
      <c r="W671" s="7" t="s">
        <v>32</v>
      </c>
      <c r="X671" s="7" t="str" cm="1">
        <f t="array" ref="X671:Y671">_xlfn.TEXTSPLIT($W671,"/")</f>
        <v>theater</v>
      </c>
      <c r="Y671" s="7" t="str">
        <v>plays</v>
      </c>
    </row>
    <row r="672" spans="1:25" ht="36" x14ac:dyDescent="0.3">
      <c r="A672" s="7">
        <v>670</v>
      </c>
      <c r="B672" s="7" t="s">
        <v>1333</v>
      </c>
      <c r="C672" s="15" t="s">
        <v>1380</v>
      </c>
      <c r="D672" s="5">
        <v>16200</v>
      </c>
      <c r="E672" s="5">
        <v>75955</v>
      </c>
      <c r="G672" s="6">
        <f t="shared" si="81"/>
        <v>4.6885802469135802</v>
      </c>
      <c r="H672" s="7" t="s">
        <v>19</v>
      </c>
      <c r="I672" s="10">
        <v>1101</v>
      </c>
      <c r="J672" s="10">
        <f t="shared" si="82"/>
        <v>68.987284287011803</v>
      </c>
      <c r="K672" s="7" t="s">
        <v>20</v>
      </c>
      <c r="L672" s="7" t="s">
        <v>21</v>
      </c>
      <c r="M672" s="7">
        <v>1456380000</v>
      </c>
      <c r="N672" s="7">
        <v>1457416800</v>
      </c>
      <c r="O672" s="16">
        <f t="shared" si="83"/>
        <v>42425.25</v>
      </c>
      <c r="P672" s="23" t="str">
        <f t="shared" si="84"/>
        <v>Feb</v>
      </c>
      <c r="Q672" s="18">
        <f t="shared" si="85"/>
        <v>42425.25</v>
      </c>
      <c r="R672" s="16">
        <f t="shared" si="86"/>
        <v>42437.25</v>
      </c>
      <c r="S672" s="23" t="str">
        <f t="shared" si="87"/>
        <v>Mar</v>
      </c>
      <c r="T672" s="18">
        <f t="shared" si="88"/>
        <v>42437.25</v>
      </c>
      <c r="U672" s="7" t="b">
        <v>0</v>
      </c>
      <c r="V672" s="7" t="b">
        <v>0</v>
      </c>
      <c r="W672" s="7" t="s">
        <v>59</v>
      </c>
      <c r="X672" s="7" t="str" cm="1">
        <f t="array" ref="X672:Y672">_xlfn.TEXTSPLIT($W672,"/")</f>
        <v>music</v>
      </c>
      <c r="Y672" s="7" t="str">
        <v>indie rock</v>
      </c>
    </row>
    <row r="673" spans="1:25" ht="36" x14ac:dyDescent="0.3">
      <c r="A673" s="7">
        <v>671</v>
      </c>
      <c r="B673" s="7" t="s">
        <v>1381</v>
      </c>
      <c r="C673" s="15" t="s">
        <v>1382</v>
      </c>
      <c r="D673" s="5">
        <v>97600</v>
      </c>
      <c r="E673" s="5">
        <v>119127</v>
      </c>
      <c r="G673" s="6">
        <f t="shared" si="81"/>
        <v>1.220563524590164</v>
      </c>
      <c r="H673" s="7" t="s">
        <v>19</v>
      </c>
      <c r="I673" s="10">
        <v>1073</v>
      </c>
      <c r="J673" s="10">
        <f t="shared" si="82"/>
        <v>111.02236719478098</v>
      </c>
      <c r="K673" s="7" t="s">
        <v>20</v>
      </c>
      <c r="L673" s="7" t="s">
        <v>21</v>
      </c>
      <c r="M673" s="7">
        <v>1280552400</v>
      </c>
      <c r="N673" s="7">
        <v>1280898000</v>
      </c>
      <c r="O673" s="16">
        <f t="shared" si="83"/>
        <v>40390.208333333336</v>
      </c>
      <c r="P673" s="23" t="str">
        <f t="shared" si="84"/>
        <v>Jul</v>
      </c>
      <c r="Q673" s="18">
        <f t="shared" si="85"/>
        <v>40390.208333333336</v>
      </c>
      <c r="R673" s="16">
        <f t="shared" si="86"/>
        <v>40394.208333333336</v>
      </c>
      <c r="S673" s="23" t="str">
        <f t="shared" si="87"/>
        <v>Aug</v>
      </c>
      <c r="T673" s="18">
        <f t="shared" si="88"/>
        <v>40394.208333333336</v>
      </c>
      <c r="U673" s="7" t="b">
        <v>0</v>
      </c>
      <c r="V673" s="7" t="b">
        <v>1</v>
      </c>
      <c r="W673" s="7" t="s">
        <v>32</v>
      </c>
      <c r="X673" s="7" t="str" cm="1">
        <f t="array" ref="X673:Y673">_xlfn.TEXTSPLIT($W673,"/")</f>
        <v>theater</v>
      </c>
      <c r="Y673" s="7" t="str">
        <v>plays</v>
      </c>
    </row>
    <row r="674" spans="1:25" ht="23" x14ac:dyDescent="0.3">
      <c r="A674" s="7">
        <v>672</v>
      </c>
      <c r="B674" s="7" t="s">
        <v>1383</v>
      </c>
      <c r="C674" s="15" t="s">
        <v>1384</v>
      </c>
      <c r="D674" s="5">
        <v>197900</v>
      </c>
      <c r="E674" s="5">
        <v>110689</v>
      </c>
      <c r="G674" s="6">
        <f t="shared" si="81"/>
        <v>0.55931783729156137</v>
      </c>
      <c r="H674" s="7" t="s">
        <v>13</v>
      </c>
      <c r="I674" s="10">
        <v>4428</v>
      </c>
      <c r="J674" s="10">
        <f t="shared" si="82"/>
        <v>24.997515808491418</v>
      </c>
      <c r="K674" s="7" t="s">
        <v>25</v>
      </c>
      <c r="L674" s="7" t="s">
        <v>26</v>
      </c>
      <c r="M674" s="7">
        <v>1521608400</v>
      </c>
      <c r="N674" s="7">
        <v>1522472400</v>
      </c>
      <c r="O674" s="16">
        <f t="shared" si="83"/>
        <v>43180.208333333328</v>
      </c>
      <c r="P674" s="23" t="str">
        <f t="shared" si="84"/>
        <v>Mar</v>
      </c>
      <c r="Q674" s="18">
        <f t="shared" si="85"/>
        <v>43180.208333333328</v>
      </c>
      <c r="R674" s="16">
        <f t="shared" si="86"/>
        <v>43190.208333333328</v>
      </c>
      <c r="S674" s="23" t="str">
        <f t="shared" si="87"/>
        <v>Mar</v>
      </c>
      <c r="T674" s="18">
        <f t="shared" si="88"/>
        <v>43190.208333333328</v>
      </c>
      <c r="U674" s="7" t="b">
        <v>0</v>
      </c>
      <c r="V674" s="7" t="b">
        <v>0</v>
      </c>
      <c r="W674" s="7" t="s">
        <v>32</v>
      </c>
      <c r="X674" s="7" t="str" cm="1">
        <f t="array" ref="X674:Y674">_xlfn.TEXTSPLIT($W674,"/")</f>
        <v>theater</v>
      </c>
      <c r="Y674" s="7" t="str">
        <v>plays</v>
      </c>
    </row>
    <row r="675" spans="1:25" ht="23" x14ac:dyDescent="0.3">
      <c r="A675" s="7">
        <v>673</v>
      </c>
      <c r="B675" s="7" t="s">
        <v>1385</v>
      </c>
      <c r="C675" s="15" t="s">
        <v>1386</v>
      </c>
      <c r="D675" s="5">
        <v>5600</v>
      </c>
      <c r="E675" s="5">
        <v>2445</v>
      </c>
      <c r="G675" s="6">
        <f t="shared" si="81"/>
        <v>0.43660714285714286</v>
      </c>
      <c r="H675" s="7" t="s">
        <v>13</v>
      </c>
      <c r="I675" s="10">
        <v>58</v>
      </c>
      <c r="J675" s="10">
        <f t="shared" si="82"/>
        <v>42.155172413793103</v>
      </c>
      <c r="K675" s="7" t="s">
        <v>106</v>
      </c>
      <c r="L675" s="7" t="s">
        <v>107</v>
      </c>
      <c r="M675" s="7">
        <v>1460696400</v>
      </c>
      <c r="N675" s="7">
        <v>1462510800</v>
      </c>
      <c r="O675" s="16">
        <f t="shared" si="83"/>
        <v>42475.208333333328</v>
      </c>
      <c r="P675" s="23" t="str">
        <f t="shared" si="84"/>
        <v>Apr</v>
      </c>
      <c r="Q675" s="18">
        <f t="shared" si="85"/>
        <v>42475.208333333328</v>
      </c>
      <c r="R675" s="16">
        <f t="shared" si="86"/>
        <v>42496.208333333328</v>
      </c>
      <c r="S675" s="23" t="str">
        <f t="shared" si="87"/>
        <v>May</v>
      </c>
      <c r="T675" s="18">
        <f t="shared" si="88"/>
        <v>42496.208333333328</v>
      </c>
      <c r="U675" s="7" t="b">
        <v>0</v>
      </c>
      <c r="V675" s="7" t="b">
        <v>0</v>
      </c>
      <c r="W675" s="7" t="s">
        <v>59</v>
      </c>
      <c r="X675" s="7" t="str" cm="1">
        <f t="array" ref="X675:Y675">_xlfn.TEXTSPLIT($W675,"/")</f>
        <v>music</v>
      </c>
      <c r="Y675" s="7" t="str">
        <v>indie rock</v>
      </c>
    </row>
    <row r="676" spans="1:25" ht="23" x14ac:dyDescent="0.3">
      <c r="A676" s="7">
        <v>674</v>
      </c>
      <c r="B676" s="7" t="s">
        <v>1387</v>
      </c>
      <c r="C676" s="15" t="s">
        <v>1388</v>
      </c>
      <c r="D676" s="5">
        <v>170700</v>
      </c>
      <c r="E676" s="5">
        <v>57250</v>
      </c>
      <c r="G676" s="6">
        <f t="shared" si="81"/>
        <v>0.33538371411833628</v>
      </c>
      <c r="H676" s="7" t="s">
        <v>73</v>
      </c>
      <c r="I676" s="10">
        <v>1218</v>
      </c>
      <c r="J676" s="10">
        <f t="shared" si="82"/>
        <v>47.003284072249592</v>
      </c>
      <c r="K676" s="7" t="s">
        <v>20</v>
      </c>
      <c r="L676" s="7" t="s">
        <v>21</v>
      </c>
      <c r="M676" s="7">
        <v>1313730000</v>
      </c>
      <c r="N676" s="7">
        <v>1317790800</v>
      </c>
      <c r="O676" s="16">
        <f t="shared" si="83"/>
        <v>40774.208333333336</v>
      </c>
      <c r="P676" s="23" t="str">
        <f t="shared" si="84"/>
        <v>Aug</v>
      </c>
      <c r="Q676" s="18">
        <f t="shared" si="85"/>
        <v>40774.208333333336</v>
      </c>
      <c r="R676" s="16">
        <f t="shared" si="86"/>
        <v>40821.208333333336</v>
      </c>
      <c r="S676" s="23" t="str">
        <f t="shared" si="87"/>
        <v>Oct</v>
      </c>
      <c r="T676" s="18">
        <f t="shared" si="88"/>
        <v>40821.208333333336</v>
      </c>
      <c r="U676" s="7" t="b">
        <v>0</v>
      </c>
      <c r="V676" s="7" t="b">
        <v>0</v>
      </c>
      <c r="W676" s="7" t="s">
        <v>121</v>
      </c>
      <c r="X676" s="7" t="str" cm="1">
        <f t="array" ref="X676:Y676">_xlfn.TEXTSPLIT($W676,"/")</f>
        <v>photography</v>
      </c>
      <c r="Y676" s="7" t="str">
        <v>photography books</v>
      </c>
    </row>
    <row r="677" spans="1:25" ht="23" x14ac:dyDescent="0.3">
      <c r="A677" s="7">
        <v>675</v>
      </c>
      <c r="B677" s="7" t="s">
        <v>1389</v>
      </c>
      <c r="C677" s="15" t="s">
        <v>1390</v>
      </c>
      <c r="D677" s="5">
        <v>9700</v>
      </c>
      <c r="E677" s="5">
        <v>11929</v>
      </c>
      <c r="G677" s="6">
        <f t="shared" si="81"/>
        <v>1.2297938144329896</v>
      </c>
      <c r="H677" s="7" t="s">
        <v>19</v>
      </c>
      <c r="I677" s="10">
        <v>331</v>
      </c>
      <c r="J677" s="10">
        <f t="shared" si="82"/>
        <v>36.0392749244713</v>
      </c>
      <c r="K677" s="7" t="s">
        <v>20</v>
      </c>
      <c r="L677" s="7" t="s">
        <v>21</v>
      </c>
      <c r="M677" s="7">
        <v>1568178000</v>
      </c>
      <c r="N677" s="7">
        <v>1568782800</v>
      </c>
      <c r="O677" s="16">
        <f t="shared" si="83"/>
        <v>43719.208333333328</v>
      </c>
      <c r="P677" s="23" t="str">
        <f t="shared" si="84"/>
        <v>Sep</v>
      </c>
      <c r="Q677" s="18">
        <f t="shared" si="85"/>
        <v>43719.208333333328</v>
      </c>
      <c r="R677" s="16">
        <f t="shared" si="86"/>
        <v>43726.208333333328</v>
      </c>
      <c r="S677" s="23" t="str">
        <f t="shared" si="87"/>
        <v>Sep</v>
      </c>
      <c r="T677" s="18">
        <f t="shared" si="88"/>
        <v>43726.208333333328</v>
      </c>
      <c r="U677" s="7" t="b">
        <v>0</v>
      </c>
      <c r="V677" s="7" t="b">
        <v>0</v>
      </c>
      <c r="W677" s="7" t="s">
        <v>1028</v>
      </c>
      <c r="X677" s="7" t="str" cm="1">
        <f t="array" ref="X677:Y677">_xlfn.TEXTSPLIT($W677,"/")</f>
        <v>journalism</v>
      </c>
      <c r="Y677" s="7" t="str">
        <v>audio</v>
      </c>
    </row>
    <row r="678" spans="1:25" ht="23" x14ac:dyDescent="0.3">
      <c r="A678" s="7">
        <v>676</v>
      </c>
      <c r="B678" s="7" t="s">
        <v>1391</v>
      </c>
      <c r="C678" s="15" t="s">
        <v>1392</v>
      </c>
      <c r="D678" s="5">
        <v>62300</v>
      </c>
      <c r="E678" s="5">
        <v>118214</v>
      </c>
      <c r="G678" s="6">
        <f t="shared" si="81"/>
        <v>1.8974959871589085</v>
      </c>
      <c r="H678" s="7" t="s">
        <v>19</v>
      </c>
      <c r="I678" s="10">
        <v>1170</v>
      </c>
      <c r="J678" s="10">
        <f t="shared" si="82"/>
        <v>101.03760683760684</v>
      </c>
      <c r="K678" s="7" t="s">
        <v>20</v>
      </c>
      <c r="L678" s="7" t="s">
        <v>21</v>
      </c>
      <c r="M678" s="7">
        <v>1348635600</v>
      </c>
      <c r="N678" s="7">
        <v>1349413200</v>
      </c>
      <c r="O678" s="16">
        <f t="shared" si="83"/>
        <v>41178.208333333336</v>
      </c>
      <c r="P678" s="23" t="str">
        <f t="shared" si="84"/>
        <v>Sep</v>
      </c>
      <c r="Q678" s="18">
        <f t="shared" si="85"/>
        <v>41178.208333333336</v>
      </c>
      <c r="R678" s="16">
        <f t="shared" si="86"/>
        <v>41187.208333333336</v>
      </c>
      <c r="S678" s="23" t="str">
        <f t="shared" si="87"/>
        <v>Oct</v>
      </c>
      <c r="T678" s="18">
        <f t="shared" si="88"/>
        <v>41187.208333333336</v>
      </c>
      <c r="U678" s="7" t="b">
        <v>0</v>
      </c>
      <c r="V678" s="7" t="b">
        <v>0</v>
      </c>
      <c r="W678" s="7" t="s">
        <v>121</v>
      </c>
      <c r="X678" s="7" t="str" cm="1">
        <f t="array" ref="X678:Y678">_xlfn.TEXTSPLIT($W678,"/")</f>
        <v>photography</v>
      </c>
      <c r="Y678" s="7" t="str">
        <v>photography books</v>
      </c>
    </row>
    <row r="679" spans="1:25" ht="23" x14ac:dyDescent="0.3">
      <c r="A679" s="7">
        <v>677</v>
      </c>
      <c r="B679" s="7" t="s">
        <v>1393</v>
      </c>
      <c r="C679" s="15" t="s">
        <v>1394</v>
      </c>
      <c r="D679" s="5">
        <v>5300</v>
      </c>
      <c r="E679" s="5">
        <v>4432</v>
      </c>
      <c r="G679" s="6">
        <f t="shared" si="81"/>
        <v>0.83622641509433959</v>
      </c>
      <c r="H679" s="7" t="s">
        <v>13</v>
      </c>
      <c r="I679" s="10">
        <v>111</v>
      </c>
      <c r="J679" s="10">
        <f t="shared" si="82"/>
        <v>39.927927927927925</v>
      </c>
      <c r="K679" s="7" t="s">
        <v>20</v>
      </c>
      <c r="L679" s="7" t="s">
        <v>21</v>
      </c>
      <c r="M679" s="7">
        <v>1468126800</v>
      </c>
      <c r="N679" s="7">
        <v>1472446800</v>
      </c>
      <c r="O679" s="16">
        <f t="shared" si="83"/>
        <v>42561.208333333328</v>
      </c>
      <c r="P679" s="23" t="str">
        <f t="shared" si="84"/>
        <v>Jul</v>
      </c>
      <c r="Q679" s="18">
        <f t="shared" si="85"/>
        <v>42561.208333333328</v>
      </c>
      <c r="R679" s="16">
        <f t="shared" si="86"/>
        <v>42611.208333333328</v>
      </c>
      <c r="S679" s="23" t="str">
        <f t="shared" si="87"/>
        <v>Aug</v>
      </c>
      <c r="T679" s="18">
        <f t="shared" si="88"/>
        <v>42611.208333333328</v>
      </c>
      <c r="U679" s="7" t="b">
        <v>0</v>
      </c>
      <c r="V679" s="7" t="b">
        <v>0</v>
      </c>
      <c r="W679" s="7" t="s">
        <v>118</v>
      </c>
      <c r="X679" s="7" t="str" cm="1">
        <f t="array" ref="X679:Y679">_xlfn.TEXTSPLIT($W679,"/")</f>
        <v>publishing</v>
      </c>
      <c r="Y679" s="7" t="str">
        <v>fiction</v>
      </c>
    </row>
    <row r="680" spans="1:25" ht="23" x14ac:dyDescent="0.3">
      <c r="A680" s="7">
        <v>678</v>
      </c>
      <c r="B680" s="7" t="s">
        <v>1395</v>
      </c>
      <c r="C680" s="15" t="s">
        <v>1396</v>
      </c>
      <c r="D680" s="5">
        <v>99500</v>
      </c>
      <c r="E680" s="5">
        <v>17879</v>
      </c>
      <c r="G680" s="6">
        <f t="shared" si="81"/>
        <v>0.17968844221105529</v>
      </c>
      <c r="H680" s="7" t="s">
        <v>73</v>
      </c>
      <c r="I680" s="10">
        <v>215</v>
      </c>
      <c r="J680" s="10">
        <f t="shared" si="82"/>
        <v>83.158139534883716</v>
      </c>
      <c r="K680" s="7" t="s">
        <v>20</v>
      </c>
      <c r="L680" s="7" t="s">
        <v>21</v>
      </c>
      <c r="M680" s="7">
        <v>1547877600</v>
      </c>
      <c r="N680" s="7">
        <v>1548050400</v>
      </c>
      <c r="O680" s="16">
        <f t="shared" si="83"/>
        <v>43484.25</v>
      </c>
      <c r="P680" s="23" t="str">
        <f t="shared" si="84"/>
        <v>Jan</v>
      </c>
      <c r="Q680" s="18">
        <f t="shared" si="85"/>
        <v>43484.25</v>
      </c>
      <c r="R680" s="16">
        <f t="shared" si="86"/>
        <v>43486.25</v>
      </c>
      <c r="S680" s="23" t="str">
        <f t="shared" si="87"/>
        <v>Jan</v>
      </c>
      <c r="T680" s="18">
        <f t="shared" si="88"/>
        <v>43486.25</v>
      </c>
      <c r="U680" s="7" t="b">
        <v>0</v>
      </c>
      <c r="V680" s="7" t="b">
        <v>0</v>
      </c>
      <c r="W680" s="7" t="s">
        <v>52</v>
      </c>
      <c r="X680" s="7" t="str" cm="1">
        <f t="array" ref="X680:Y680">_xlfn.TEXTSPLIT($W680,"/")</f>
        <v>film &amp; video</v>
      </c>
      <c r="Y680" s="7" t="str">
        <v>drama</v>
      </c>
    </row>
    <row r="681" spans="1:25" ht="23" x14ac:dyDescent="0.3">
      <c r="A681" s="7">
        <v>679</v>
      </c>
      <c r="B681" s="7" t="s">
        <v>667</v>
      </c>
      <c r="C681" s="15" t="s">
        <v>1397</v>
      </c>
      <c r="D681" s="5">
        <v>1400</v>
      </c>
      <c r="E681" s="5">
        <v>14511</v>
      </c>
      <c r="G681" s="6">
        <f t="shared" si="81"/>
        <v>10.365</v>
      </c>
      <c r="H681" s="7" t="s">
        <v>19</v>
      </c>
      <c r="I681" s="10">
        <v>363</v>
      </c>
      <c r="J681" s="10">
        <f t="shared" si="82"/>
        <v>39.97520661157025</v>
      </c>
      <c r="K681" s="7" t="s">
        <v>20</v>
      </c>
      <c r="L681" s="7" t="s">
        <v>21</v>
      </c>
      <c r="M681" s="7">
        <v>1571374800</v>
      </c>
      <c r="N681" s="7">
        <v>1571806800</v>
      </c>
      <c r="O681" s="16">
        <f t="shared" si="83"/>
        <v>43756.208333333328</v>
      </c>
      <c r="P681" s="23" t="str">
        <f t="shared" si="84"/>
        <v>Oct</v>
      </c>
      <c r="Q681" s="18">
        <f t="shared" si="85"/>
        <v>43756.208333333328</v>
      </c>
      <c r="R681" s="16">
        <f t="shared" si="86"/>
        <v>43761.208333333328</v>
      </c>
      <c r="S681" s="23" t="str">
        <f t="shared" si="87"/>
        <v>Oct</v>
      </c>
      <c r="T681" s="18">
        <f t="shared" si="88"/>
        <v>43761.208333333328</v>
      </c>
      <c r="U681" s="7" t="b">
        <v>0</v>
      </c>
      <c r="V681" s="7" t="b">
        <v>1</v>
      </c>
      <c r="W681" s="7" t="s">
        <v>16</v>
      </c>
      <c r="X681" s="7" t="str" cm="1">
        <f t="array" ref="X681:Y681">_xlfn.TEXTSPLIT($W681,"/")</f>
        <v>food</v>
      </c>
      <c r="Y681" s="7" t="str">
        <v>food trucks</v>
      </c>
    </row>
    <row r="682" spans="1:25" ht="36" x14ac:dyDescent="0.3">
      <c r="A682" s="7">
        <v>680</v>
      </c>
      <c r="B682" s="7" t="s">
        <v>1398</v>
      </c>
      <c r="C682" s="15" t="s">
        <v>1399</v>
      </c>
      <c r="D682" s="5">
        <v>145600</v>
      </c>
      <c r="E682" s="5">
        <v>141822</v>
      </c>
      <c r="G682" s="6">
        <f t="shared" si="81"/>
        <v>0.97405219780219776</v>
      </c>
      <c r="H682" s="7" t="s">
        <v>13</v>
      </c>
      <c r="I682" s="10">
        <v>2955</v>
      </c>
      <c r="J682" s="10">
        <f t="shared" si="82"/>
        <v>47.993908629441627</v>
      </c>
      <c r="K682" s="7" t="s">
        <v>20</v>
      </c>
      <c r="L682" s="7" t="s">
        <v>21</v>
      </c>
      <c r="M682" s="7">
        <v>1576303200</v>
      </c>
      <c r="N682" s="7">
        <v>1576476000</v>
      </c>
      <c r="O682" s="16">
        <f t="shared" si="83"/>
        <v>43813.25</v>
      </c>
      <c r="P682" s="23" t="str">
        <f t="shared" si="84"/>
        <v>Dec</v>
      </c>
      <c r="Q682" s="18">
        <f t="shared" si="85"/>
        <v>43813.25</v>
      </c>
      <c r="R682" s="16">
        <f t="shared" si="86"/>
        <v>43815.25</v>
      </c>
      <c r="S682" s="23" t="str">
        <f t="shared" si="87"/>
        <v>Dec</v>
      </c>
      <c r="T682" s="18">
        <f t="shared" si="88"/>
        <v>43815.25</v>
      </c>
      <c r="U682" s="7" t="b">
        <v>0</v>
      </c>
      <c r="V682" s="7" t="b">
        <v>1</v>
      </c>
      <c r="W682" s="7" t="s">
        <v>291</v>
      </c>
      <c r="X682" s="7" t="str" cm="1">
        <f t="array" ref="X682:Y682">_xlfn.TEXTSPLIT($W682,"/")</f>
        <v>games</v>
      </c>
      <c r="Y682" s="7" t="str">
        <v>mobile games</v>
      </c>
    </row>
    <row r="683" spans="1:25" ht="36" x14ac:dyDescent="0.3">
      <c r="A683" s="7">
        <v>681</v>
      </c>
      <c r="B683" s="7" t="s">
        <v>1400</v>
      </c>
      <c r="C683" s="15" t="s">
        <v>1401</v>
      </c>
      <c r="D683" s="5">
        <v>184100</v>
      </c>
      <c r="E683" s="5">
        <v>159037</v>
      </c>
      <c r="G683" s="6">
        <f t="shared" si="81"/>
        <v>0.86386203150461705</v>
      </c>
      <c r="H683" s="7" t="s">
        <v>13</v>
      </c>
      <c r="I683" s="10">
        <v>1657</v>
      </c>
      <c r="J683" s="10">
        <f t="shared" si="82"/>
        <v>95.978877489438744</v>
      </c>
      <c r="K683" s="7" t="s">
        <v>20</v>
      </c>
      <c r="L683" s="7" t="s">
        <v>21</v>
      </c>
      <c r="M683" s="7">
        <v>1324447200</v>
      </c>
      <c r="N683" s="7">
        <v>1324965600</v>
      </c>
      <c r="O683" s="16">
        <f t="shared" si="83"/>
        <v>40898.25</v>
      </c>
      <c r="P683" s="23" t="str">
        <f t="shared" si="84"/>
        <v>Dec</v>
      </c>
      <c r="Q683" s="18">
        <f t="shared" si="85"/>
        <v>40898.25</v>
      </c>
      <c r="R683" s="16">
        <f t="shared" si="86"/>
        <v>40904.25</v>
      </c>
      <c r="S683" s="23" t="str">
        <f t="shared" si="87"/>
        <v>Dec</v>
      </c>
      <c r="T683" s="18">
        <f t="shared" si="88"/>
        <v>40904.25</v>
      </c>
      <c r="U683" s="7" t="b">
        <v>0</v>
      </c>
      <c r="V683" s="7" t="b">
        <v>0</v>
      </c>
      <c r="W683" s="7" t="s">
        <v>32</v>
      </c>
      <c r="X683" s="7" t="str" cm="1">
        <f t="array" ref="X683:Y683">_xlfn.TEXTSPLIT($W683,"/")</f>
        <v>theater</v>
      </c>
      <c r="Y683" s="7" t="str">
        <v>plays</v>
      </c>
    </row>
    <row r="684" spans="1:25" ht="23" x14ac:dyDescent="0.3">
      <c r="A684" s="7">
        <v>682</v>
      </c>
      <c r="B684" s="7" t="s">
        <v>1402</v>
      </c>
      <c r="C684" s="15" t="s">
        <v>1403</v>
      </c>
      <c r="D684" s="5">
        <v>5400</v>
      </c>
      <c r="E684" s="5">
        <v>8109</v>
      </c>
      <c r="G684" s="6">
        <f t="shared" si="81"/>
        <v>1.5016666666666667</v>
      </c>
      <c r="H684" s="7" t="s">
        <v>19</v>
      </c>
      <c r="I684" s="10">
        <v>103</v>
      </c>
      <c r="J684" s="10">
        <f t="shared" si="82"/>
        <v>78.728155339805824</v>
      </c>
      <c r="K684" s="7" t="s">
        <v>20</v>
      </c>
      <c r="L684" s="7" t="s">
        <v>21</v>
      </c>
      <c r="M684" s="7">
        <v>1386741600</v>
      </c>
      <c r="N684" s="7">
        <v>1387519200</v>
      </c>
      <c r="O684" s="16">
        <f t="shared" si="83"/>
        <v>41619.25</v>
      </c>
      <c r="P684" s="23" t="str">
        <f t="shared" si="84"/>
        <v>Dec</v>
      </c>
      <c r="Q684" s="18">
        <f t="shared" si="85"/>
        <v>41619.25</v>
      </c>
      <c r="R684" s="16">
        <f t="shared" si="86"/>
        <v>41628.25</v>
      </c>
      <c r="S684" s="23" t="str">
        <f t="shared" si="87"/>
        <v>Dec</v>
      </c>
      <c r="T684" s="18">
        <f t="shared" si="88"/>
        <v>41628.25</v>
      </c>
      <c r="U684" s="7" t="b">
        <v>0</v>
      </c>
      <c r="V684" s="7" t="b">
        <v>0</v>
      </c>
      <c r="W684" s="7" t="s">
        <v>32</v>
      </c>
      <c r="X684" s="7" t="str" cm="1">
        <f t="array" ref="X684:Y684">_xlfn.TEXTSPLIT($W684,"/")</f>
        <v>theater</v>
      </c>
      <c r="Y684" s="7" t="str">
        <v>plays</v>
      </c>
    </row>
    <row r="685" spans="1:25" ht="23" x14ac:dyDescent="0.3">
      <c r="A685" s="7">
        <v>683</v>
      </c>
      <c r="B685" s="7" t="s">
        <v>1404</v>
      </c>
      <c r="C685" s="15" t="s">
        <v>1405</v>
      </c>
      <c r="D685" s="5">
        <v>2300</v>
      </c>
      <c r="E685" s="5">
        <v>8244</v>
      </c>
      <c r="G685" s="6">
        <f t="shared" si="81"/>
        <v>3.5843478260869563</v>
      </c>
      <c r="H685" s="7" t="s">
        <v>19</v>
      </c>
      <c r="I685" s="10">
        <v>147</v>
      </c>
      <c r="J685" s="10">
        <f t="shared" si="82"/>
        <v>56.081632653061227</v>
      </c>
      <c r="K685" s="7" t="s">
        <v>20</v>
      </c>
      <c r="L685" s="7" t="s">
        <v>21</v>
      </c>
      <c r="M685" s="7">
        <v>1537074000</v>
      </c>
      <c r="N685" s="7">
        <v>1537246800</v>
      </c>
      <c r="O685" s="16">
        <f t="shared" si="83"/>
        <v>43359.208333333328</v>
      </c>
      <c r="P685" s="23" t="str">
        <f t="shared" si="84"/>
        <v>Sep</v>
      </c>
      <c r="Q685" s="18">
        <f t="shared" si="85"/>
        <v>43359.208333333328</v>
      </c>
      <c r="R685" s="16">
        <f t="shared" si="86"/>
        <v>43361.208333333328</v>
      </c>
      <c r="S685" s="23" t="str">
        <f t="shared" si="87"/>
        <v>Sep</v>
      </c>
      <c r="T685" s="18">
        <f t="shared" si="88"/>
        <v>43361.208333333328</v>
      </c>
      <c r="U685" s="7" t="b">
        <v>0</v>
      </c>
      <c r="V685" s="7" t="b">
        <v>0</v>
      </c>
      <c r="W685" s="7" t="s">
        <v>32</v>
      </c>
      <c r="X685" s="7" t="str" cm="1">
        <f t="array" ref="X685:Y685">_xlfn.TEXTSPLIT($W685,"/")</f>
        <v>theater</v>
      </c>
      <c r="Y685" s="7" t="str">
        <v>plays</v>
      </c>
    </row>
    <row r="686" spans="1:25" ht="23" x14ac:dyDescent="0.3">
      <c r="A686" s="7">
        <v>684</v>
      </c>
      <c r="B686" s="7" t="s">
        <v>1406</v>
      </c>
      <c r="C686" s="15" t="s">
        <v>1407</v>
      </c>
      <c r="D686" s="5">
        <v>1400</v>
      </c>
      <c r="E686" s="5">
        <v>7600</v>
      </c>
      <c r="G686" s="6">
        <f t="shared" si="81"/>
        <v>5.4285714285714288</v>
      </c>
      <c r="H686" s="7" t="s">
        <v>19</v>
      </c>
      <c r="I686" s="10">
        <v>110</v>
      </c>
      <c r="J686" s="10">
        <f t="shared" si="82"/>
        <v>69.090909090909093</v>
      </c>
      <c r="K686" s="7" t="s">
        <v>14</v>
      </c>
      <c r="L686" s="7" t="s">
        <v>15</v>
      </c>
      <c r="M686" s="7">
        <v>1277787600</v>
      </c>
      <c r="N686" s="7">
        <v>1279515600</v>
      </c>
      <c r="O686" s="16">
        <f t="shared" si="83"/>
        <v>40358.208333333336</v>
      </c>
      <c r="P686" s="23" t="str">
        <f t="shared" si="84"/>
        <v>Jun</v>
      </c>
      <c r="Q686" s="18">
        <f t="shared" si="85"/>
        <v>40358.208333333336</v>
      </c>
      <c r="R686" s="16">
        <f t="shared" si="86"/>
        <v>40378.208333333336</v>
      </c>
      <c r="S686" s="23" t="str">
        <f t="shared" si="87"/>
        <v>Jul</v>
      </c>
      <c r="T686" s="18">
        <f t="shared" si="88"/>
        <v>40378.208333333336</v>
      </c>
      <c r="U686" s="7" t="b">
        <v>0</v>
      </c>
      <c r="V686" s="7" t="b">
        <v>0</v>
      </c>
      <c r="W686" s="7" t="s">
        <v>67</v>
      </c>
      <c r="X686" s="7" t="str" cm="1">
        <f t="array" ref="X686:Y686">_xlfn.TEXTSPLIT($W686,"/")</f>
        <v>publishing</v>
      </c>
      <c r="Y686" s="7" t="str">
        <v>nonfiction</v>
      </c>
    </row>
    <row r="687" spans="1:25" ht="23" x14ac:dyDescent="0.3">
      <c r="A687" s="7">
        <v>685</v>
      </c>
      <c r="B687" s="7" t="s">
        <v>1408</v>
      </c>
      <c r="C687" s="15" t="s">
        <v>1409</v>
      </c>
      <c r="D687" s="5">
        <v>140000</v>
      </c>
      <c r="E687" s="5">
        <v>94501</v>
      </c>
      <c r="G687" s="6">
        <f t="shared" si="81"/>
        <v>0.67500714285714281</v>
      </c>
      <c r="H687" s="7" t="s">
        <v>13</v>
      </c>
      <c r="I687" s="10">
        <v>926</v>
      </c>
      <c r="J687" s="10">
        <f t="shared" si="82"/>
        <v>102.05291576673866</v>
      </c>
      <c r="K687" s="7" t="s">
        <v>14</v>
      </c>
      <c r="L687" s="7" t="s">
        <v>15</v>
      </c>
      <c r="M687" s="7">
        <v>1440306000</v>
      </c>
      <c r="N687" s="7">
        <v>1442379600</v>
      </c>
      <c r="O687" s="16">
        <f t="shared" si="83"/>
        <v>42239.208333333328</v>
      </c>
      <c r="P687" s="23" t="str">
        <f t="shared" si="84"/>
        <v>Aug</v>
      </c>
      <c r="Q687" s="18">
        <f t="shared" si="85"/>
        <v>42239.208333333328</v>
      </c>
      <c r="R687" s="16">
        <f t="shared" si="86"/>
        <v>42263.208333333328</v>
      </c>
      <c r="S687" s="23" t="str">
        <f t="shared" si="87"/>
        <v>Sep</v>
      </c>
      <c r="T687" s="18">
        <f t="shared" si="88"/>
        <v>42263.208333333328</v>
      </c>
      <c r="U687" s="7" t="b">
        <v>0</v>
      </c>
      <c r="V687" s="7" t="b">
        <v>0</v>
      </c>
      <c r="W687" s="7" t="s">
        <v>32</v>
      </c>
      <c r="X687" s="7" t="str" cm="1">
        <f t="array" ref="X687:Y687">_xlfn.TEXTSPLIT($W687,"/")</f>
        <v>theater</v>
      </c>
      <c r="Y687" s="7" t="str">
        <v>plays</v>
      </c>
    </row>
    <row r="688" spans="1:25" ht="23" x14ac:dyDescent="0.3">
      <c r="A688" s="7">
        <v>686</v>
      </c>
      <c r="B688" s="7" t="s">
        <v>1410</v>
      </c>
      <c r="C688" s="15" t="s">
        <v>1411</v>
      </c>
      <c r="D688" s="5">
        <v>7500</v>
      </c>
      <c r="E688" s="5">
        <v>14381</v>
      </c>
      <c r="G688" s="6">
        <f t="shared" si="81"/>
        <v>1.9174666666666667</v>
      </c>
      <c r="H688" s="7" t="s">
        <v>19</v>
      </c>
      <c r="I688" s="10">
        <v>134</v>
      </c>
      <c r="J688" s="10">
        <f t="shared" si="82"/>
        <v>107.32089552238806</v>
      </c>
      <c r="K688" s="7" t="s">
        <v>20</v>
      </c>
      <c r="L688" s="7" t="s">
        <v>21</v>
      </c>
      <c r="M688" s="7">
        <v>1522126800</v>
      </c>
      <c r="N688" s="7">
        <v>1523077200</v>
      </c>
      <c r="O688" s="16">
        <f t="shared" si="83"/>
        <v>43186.208333333328</v>
      </c>
      <c r="P688" s="23" t="str">
        <f t="shared" si="84"/>
        <v>Mar</v>
      </c>
      <c r="Q688" s="18">
        <f t="shared" si="85"/>
        <v>43186.208333333328</v>
      </c>
      <c r="R688" s="16">
        <f t="shared" si="86"/>
        <v>43197.208333333328</v>
      </c>
      <c r="S688" s="23" t="str">
        <f t="shared" si="87"/>
        <v>Apr</v>
      </c>
      <c r="T688" s="18">
        <f t="shared" si="88"/>
        <v>43197.208333333328</v>
      </c>
      <c r="U688" s="7" t="b">
        <v>0</v>
      </c>
      <c r="V688" s="7" t="b">
        <v>0</v>
      </c>
      <c r="W688" s="7" t="s">
        <v>64</v>
      </c>
      <c r="X688" s="7" t="str" cm="1">
        <f t="array" ref="X688:Y688">_xlfn.TEXTSPLIT($W688,"/")</f>
        <v>technology</v>
      </c>
      <c r="Y688" s="7" t="str">
        <v>wearables</v>
      </c>
    </row>
    <row r="689" spans="1:25" ht="23" x14ac:dyDescent="0.3">
      <c r="A689" s="7">
        <v>687</v>
      </c>
      <c r="B689" s="7" t="s">
        <v>1412</v>
      </c>
      <c r="C689" s="15" t="s">
        <v>1413</v>
      </c>
      <c r="D689" s="5">
        <v>1500</v>
      </c>
      <c r="E689" s="5">
        <v>13980</v>
      </c>
      <c r="G689" s="6">
        <f t="shared" si="81"/>
        <v>9.32</v>
      </c>
      <c r="H689" s="7" t="s">
        <v>19</v>
      </c>
      <c r="I689" s="10">
        <v>269</v>
      </c>
      <c r="J689" s="10">
        <f t="shared" si="82"/>
        <v>51.970260223048328</v>
      </c>
      <c r="K689" s="7" t="s">
        <v>20</v>
      </c>
      <c r="L689" s="7" t="s">
        <v>21</v>
      </c>
      <c r="M689" s="7">
        <v>1489298400</v>
      </c>
      <c r="N689" s="7">
        <v>1489554000</v>
      </c>
      <c r="O689" s="16">
        <f t="shared" si="83"/>
        <v>42806.25</v>
      </c>
      <c r="P689" s="23" t="str">
        <f t="shared" si="84"/>
        <v>Mar</v>
      </c>
      <c r="Q689" s="18">
        <f t="shared" si="85"/>
        <v>42806.25</v>
      </c>
      <c r="R689" s="16">
        <f t="shared" si="86"/>
        <v>42809.208333333328</v>
      </c>
      <c r="S689" s="23" t="str">
        <f t="shared" si="87"/>
        <v>Mar</v>
      </c>
      <c r="T689" s="18">
        <f t="shared" si="88"/>
        <v>42809.208333333328</v>
      </c>
      <c r="U689" s="7" t="b">
        <v>0</v>
      </c>
      <c r="V689" s="7" t="b">
        <v>0</v>
      </c>
      <c r="W689" s="7" t="s">
        <v>32</v>
      </c>
      <c r="X689" s="7" t="str" cm="1">
        <f t="array" ref="X689:Y689">_xlfn.TEXTSPLIT($W689,"/")</f>
        <v>theater</v>
      </c>
      <c r="Y689" s="7" t="str">
        <v>plays</v>
      </c>
    </row>
    <row r="690" spans="1:25" ht="23" x14ac:dyDescent="0.3">
      <c r="A690" s="7">
        <v>688</v>
      </c>
      <c r="B690" s="7" t="s">
        <v>1414</v>
      </c>
      <c r="C690" s="15" t="s">
        <v>1415</v>
      </c>
      <c r="D690" s="5">
        <v>2900</v>
      </c>
      <c r="E690" s="5">
        <v>12449</v>
      </c>
      <c r="G690" s="6">
        <f t="shared" si="81"/>
        <v>4.2927586206896553</v>
      </c>
      <c r="H690" s="7" t="s">
        <v>19</v>
      </c>
      <c r="I690" s="10">
        <v>175</v>
      </c>
      <c r="J690" s="10">
        <f t="shared" si="82"/>
        <v>71.137142857142862</v>
      </c>
      <c r="K690" s="7" t="s">
        <v>20</v>
      </c>
      <c r="L690" s="7" t="s">
        <v>21</v>
      </c>
      <c r="M690" s="7">
        <v>1547100000</v>
      </c>
      <c r="N690" s="7">
        <v>1548482400</v>
      </c>
      <c r="O690" s="16">
        <f t="shared" si="83"/>
        <v>43475.25</v>
      </c>
      <c r="P690" s="23" t="str">
        <f t="shared" si="84"/>
        <v>Jan</v>
      </c>
      <c r="Q690" s="18">
        <f t="shared" si="85"/>
        <v>43475.25</v>
      </c>
      <c r="R690" s="16">
        <f t="shared" si="86"/>
        <v>43491.25</v>
      </c>
      <c r="S690" s="23" t="str">
        <f t="shared" si="87"/>
        <v>Jan</v>
      </c>
      <c r="T690" s="18">
        <f t="shared" si="88"/>
        <v>43491.25</v>
      </c>
      <c r="U690" s="7" t="b">
        <v>0</v>
      </c>
      <c r="V690" s="7" t="b">
        <v>1</v>
      </c>
      <c r="W690" s="7" t="s">
        <v>268</v>
      </c>
      <c r="X690" s="7" t="str" cm="1">
        <f t="array" ref="X690:Y690">_xlfn.TEXTSPLIT($W690,"/")</f>
        <v>film &amp; video</v>
      </c>
      <c r="Y690" s="7" t="str">
        <v>television</v>
      </c>
    </row>
    <row r="691" spans="1:25" ht="23" x14ac:dyDescent="0.3">
      <c r="A691" s="7">
        <v>689</v>
      </c>
      <c r="B691" s="7" t="s">
        <v>1416</v>
      </c>
      <c r="C691" s="15" t="s">
        <v>1417</v>
      </c>
      <c r="D691" s="5">
        <v>7300</v>
      </c>
      <c r="E691" s="5">
        <v>7348</v>
      </c>
      <c r="G691" s="6">
        <f t="shared" si="81"/>
        <v>1.0065753424657535</v>
      </c>
      <c r="H691" s="7" t="s">
        <v>19</v>
      </c>
      <c r="I691" s="10">
        <v>69</v>
      </c>
      <c r="J691" s="10">
        <f t="shared" si="82"/>
        <v>106.49275362318841</v>
      </c>
      <c r="K691" s="7" t="s">
        <v>20</v>
      </c>
      <c r="L691" s="7" t="s">
        <v>21</v>
      </c>
      <c r="M691" s="7">
        <v>1383022800</v>
      </c>
      <c r="N691" s="7">
        <v>1384063200</v>
      </c>
      <c r="O691" s="16">
        <f t="shared" si="83"/>
        <v>41576.208333333336</v>
      </c>
      <c r="P691" s="23" t="str">
        <f t="shared" si="84"/>
        <v>Oct</v>
      </c>
      <c r="Q691" s="18">
        <f t="shared" si="85"/>
        <v>41576.208333333336</v>
      </c>
      <c r="R691" s="16">
        <f t="shared" si="86"/>
        <v>41588.25</v>
      </c>
      <c r="S691" s="23" t="str">
        <f t="shared" si="87"/>
        <v>Nov</v>
      </c>
      <c r="T691" s="18">
        <f t="shared" si="88"/>
        <v>41588.25</v>
      </c>
      <c r="U691" s="7" t="b">
        <v>0</v>
      </c>
      <c r="V691" s="7" t="b">
        <v>0</v>
      </c>
      <c r="W691" s="7" t="s">
        <v>27</v>
      </c>
      <c r="X691" s="7" t="str" cm="1">
        <f t="array" ref="X691:Y691">_xlfn.TEXTSPLIT($W691,"/")</f>
        <v>technology</v>
      </c>
      <c r="Y691" s="7" t="str">
        <v>web</v>
      </c>
    </row>
    <row r="692" spans="1:25" ht="23" x14ac:dyDescent="0.3">
      <c r="A692" s="7">
        <v>690</v>
      </c>
      <c r="B692" s="7" t="s">
        <v>1418</v>
      </c>
      <c r="C692" s="15" t="s">
        <v>1419</v>
      </c>
      <c r="D692" s="5">
        <v>3600</v>
      </c>
      <c r="E692" s="5">
        <v>8158</v>
      </c>
      <c r="G692" s="6">
        <f t="shared" si="81"/>
        <v>2.266111111111111</v>
      </c>
      <c r="H692" s="7" t="s">
        <v>19</v>
      </c>
      <c r="I692" s="10">
        <v>190</v>
      </c>
      <c r="J692" s="10">
        <f t="shared" si="82"/>
        <v>42.93684210526316</v>
      </c>
      <c r="K692" s="7" t="s">
        <v>20</v>
      </c>
      <c r="L692" s="7" t="s">
        <v>21</v>
      </c>
      <c r="M692" s="7">
        <v>1322373600</v>
      </c>
      <c r="N692" s="7">
        <v>1322892000</v>
      </c>
      <c r="O692" s="16">
        <f t="shared" si="83"/>
        <v>40874.25</v>
      </c>
      <c r="P692" s="23" t="str">
        <f t="shared" si="84"/>
        <v>Nov</v>
      </c>
      <c r="Q692" s="18">
        <f t="shared" si="85"/>
        <v>40874.25</v>
      </c>
      <c r="R692" s="16">
        <f t="shared" si="86"/>
        <v>40880.25</v>
      </c>
      <c r="S692" s="23" t="str">
        <f t="shared" si="87"/>
        <v>Dec</v>
      </c>
      <c r="T692" s="18">
        <f t="shared" si="88"/>
        <v>40880.25</v>
      </c>
      <c r="U692" s="7" t="b">
        <v>0</v>
      </c>
      <c r="V692" s="7" t="b">
        <v>1</v>
      </c>
      <c r="W692" s="7" t="s">
        <v>41</v>
      </c>
      <c r="X692" s="7" t="str" cm="1">
        <f t="array" ref="X692:Y692">_xlfn.TEXTSPLIT($W692,"/")</f>
        <v>film &amp; video</v>
      </c>
      <c r="Y692" s="7" t="str">
        <v>documentary</v>
      </c>
    </row>
    <row r="693" spans="1:25" ht="23" x14ac:dyDescent="0.3">
      <c r="A693" s="7">
        <v>691</v>
      </c>
      <c r="B693" s="7" t="s">
        <v>1420</v>
      </c>
      <c r="C693" s="15" t="s">
        <v>1421</v>
      </c>
      <c r="D693" s="5">
        <v>5000</v>
      </c>
      <c r="E693" s="5">
        <v>7119</v>
      </c>
      <c r="G693" s="6">
        <f t="shared" si="81"/>
        <v>1.4238</v>
      </c>
      <c r="H693" s="7" t="s">
        <v>19</v>
      </c>
      <c r="I693" s="10">
        <v>237</v>
      </c>
      <c r="J693" s="10">
        <f t="shared" si="82"/>
        <v>30.037974683544302</v>
      </c>
      <c r="K693" s="7" t="s">
        <v>20</v>
      </c>
      <c r="L693" s="7" t="s">
        <v>21</v>
      </c>
      <c r="M693" s="7">
        <v>1349240400</v>
      </c>
      <c r="N693" s="7">
        <v>1350709200</v>
      </c>
      <c r="O693" s="16">
        <f t="shared" si="83"/>
        <v>41185.208333333336</v>
      </c>
      <c r="P693" s="23" t="str">
        <f t="shared" si="84"/>
        <v>Oct</v>
      </c>
      <c r="Q693" s="18">
        <f t="shared" si="85"/>
        <v>41185.208333333336</v>
      </c>
      <c r="R693" s="16">
        <f t="shared" si="86"/>
        <v>41202.208333333336</v>
      </c>
      <c r="S693" s="23" t="str">
        <f t="shared" si="87"/>
        <v>Oct</v>
      </c>
      <c r="T693" s="18">
        <f t="shared" si="88"/>
        <v>41202.208333333336</v>
      </c>
      <c r="U693" s="7" t="b">
        <v>1</v>
      </c>
      <c r="V693" s="7" t="b">
        <v>1</v>
      </c>
      <c r="W693" s="7" t="s">
        <v>41</v>
      </c>
      <c r="X693" s="7" t="str" cm="1">
        <f t="array" ref="X693:Y693">_xlfn.TEXTSPLIT($W693,"/")</f>
        <v>film &amp; video</v>
      </c>
      <c r="Y693" s="7" t="str">
        <v>documentary</v>
      </c>
    </row>
    <row r="694" spans="1:25" ht="23" x14ac:dyDescent="0.3">
      <c r="A694" s="7">
        <v>692</v>
      </c>
      <c r="B694" s="7" t="s">
        <v>1422</v>
      </c>
      <c r="C694" s="15" t="s">
        <v>1423</v>
      </c>
      <c r="D694" s="5">
        <v>6000</v>
      </c>
      <c r="E694" s="5">
        <v>5438</v>
      </c>
      <c r="G694" s="6">
        <f t="shared" si="81"/>
        <v>0.90633333333333332</v>
      </c>
      <c r="H694" s="7" t="s">
        <v>13</v>
      </c>
      <c r="I694" s="10">
        <v>77</v>
      </c>
      <c r="J694" s="10">
        <f t="shared" si="82"/>
        <v>70.623376623376629</v>
      </c>
      <c r="K694" s="7" t="s">
        <v>39</v>
      </c>
      <c r="L694" s="7" t="s">
        <v>40</v>
      </c>
      <c r="M694" s="7">
        <v>1562648400</v>
      </c>
      <c r="N694" s="7">
        <v>1564203600</v>
      </c>
      <c r="O694" s="16">
        <f t="shared" si="83"/>
        <v>43655.208333333328</v>
      </c>
      <c r="P694" s="23" t="str">
        <f t="shared" si="84"/>
        <v>Jul</v>
      </c>
      <c r="Q694" s="18">
        <f t="shared" si="85"/>
        <v>43655.208333333328</v>
      </c>
      <c r="R694" s="16">
        <f t="shared" si="86"/>
        <v>43673.208333333328</v>
      </c>
      <c r="S694" s="23" t="str">
        <f t="shared" si="87"/>
        <v>Jul</v>
      </c>
      <c r="T694" s="18">
        <f t="shared" si="88"/>
        <v>43673.208333333328</v>
      </c>
      <c r="U694" s="7" t="b">
        <v>0</v>
      </c>
      <c r="V694" s="7" t="b">
        <v>0</v>
      </c>
      <c r="W694" s="7" t="s">
        <v>22</v>
      </c>
      <c r="X694" s="7" t="str" cm="1">
        <f t="array" ref="X694:Y694">_xlfn.TEXTSPLIT($W694,"/")</f>
        <v>music</v>
      </c>
      <c r="Y694" s="7" t="str">
        <v>rock</v>
      </c>
    </row>
    <row r="695" spans="1:25" ht="36" x14ac:dyDescent="0.3">
      <c r="A695" s="7">
        <v>693</v>
      </c>
      <c r="B695" s="7" t="s">
        <v>1424</v>
      </c>
      <c r="C695" s="15" t="s">
        <v>1425</v>
      </c>
      <c r="D695" s="5">
        <v>180400</v>
      </c>
      <c r="E695" s="5">
        <v>115396</v>
      </c>
      <c r="G695" s="6">
        <f t="shared" si="81"/>
        <v>0.63966740576496672</v>
      </c>
      <c r="H695" s="7" t="s">
        <v>13</v>
      </c>
      <c r="I695" s="10">
        <v>1748</v>
      </c>
      <c r="J695" s="10">
        <f t="shared" si="82"/>
        <v>66.016018306636155</v>
      </c>
      <c r="K695" s="7" t="s">
        <v>20</v>
      </c>
      <c r="L695" s="7" t="s">
        <v>21</v>
      </c>
      <c r="M695" s="7">
        <v>1508216400</v>
      </c>
      <c r="N695" s="7">
        <v>1509685200</v>
      </c>
      <c r="O695" s="16">
        <f t="shared" si="83"/>
        <v>43025.208333333328</v>
      </c>
      <c r="P695" s="23" t="str">
        <f t="shared" si="84"/>
        <v>Oct</v>
      </c>
      <c r="Q695" s="18">
        <f t="shared" si="85"/>
        <v>43025.208333333328</v>
      </c>
      <c r="R695" s="16">
        <f t="shared" si="86"/>
        <v>43042.208333333328</v>
      </c>
      <c r="S695" s="23" t="str">
        <f t="shared" si="87"/>
        <v>Nov</v>
      </c>
      <c r="T695" s="18">
        <f t="shared" si="88"/>
        <v>43042.208333333328</v>
      </c>
      <c r="U695" s="7" t="b">
        <v>0</v>
      </c>
      <c r="V695" s="7" t="b">
        <v>0</v>
      </c>
      <c r="W695" s="7" t="s">
        <v>32</v>
      </c>
      <c r="X695" s="7" t="str" cm="1">
        <f t="array" ref="X695:Y695">_xlfn.TEXTSPLIT($W695,"/")</f>
        <v>theater</v>
      </c>
      <c r="Y695" s="7" t="str">
        <v>plays</v>
      </c>
    </row>
    <row r="696" spans="1:25" ht="23" x14ac:dyDescent="0.3">
      <c r="A696" s="7">
        <v>694</v>
      </c>
      <c r="B696" s="7" t="s">
        <v>1426</v>
      </c>
      <c r="C696" s="15" t="s">
        <v>1427</v>
      </c>
      <c r="D696" s="5">
        <v>9100</v>
      </c>
      <c r="E696" s="5">
        <v>7656</v>
      </c>
      <c r="G696" s="6">
        <f t="shared" si="81"/>
        <v>0.84131868131868137</v>
      </c>
      <c r="H696" s="7" t="s">
        <v>13</v>
      </c>
      <c r="I696" s="10">
        <v>79</v>
      </c>
      <c r="J696" s="10">
        <f t="shared" si="82"/>
        <v>96.911392405063296</v>
      </c>
      <c r="K696" s="7" t="s">
        <v>20</v>
      </c>
      <c r="L696" s="7" t="s">
        <v>21</v>
      </c>
      <c r="M696" s="7">
        <v>1511762400</v>
      </c>
      <c r="N696" s="7">
        <v>1514959200</v>
      </c>
      <c r="O696" s="16">
        <f t="shared" si="83"/>
        <v>43066.25</v>
      </c>
      <c r="P696" s="23" t="str">
        <f t="shared" si="84"/>
        <v>Nov</v>
      </c>
      <c r="Q696" s="18">
        <f t="shared" si="85"/>
        <v>43066.25</v>
      </c>
      <c r="R696" s="16">
        <f t="shared" si="86"/>
        <v>43103.25</v>
      </c>
      <c r="S696" s="23" t="str">
        <f t="shared" si="87"/>
        <v>Jan</v>
      </c>
      <c r="T696" s="18">
        <f t="shared" si="88"/>
        <v>43103.25</v>
      </c>
      <c r="U696" s="7" t="b">
        <v>0</v>
      </c>
      <c r="V696" s="7" t="b">
        <v>0</v>
      </c>
      <c r="W696" s="7" t="s">
        <v>32</v>
      </c>
      <c r="X696" s="7" t="str" cm="1">
        <f t="array" ref="X696:Y696">_xlfn.TEXTSPLIT($W696,"/")</f>
        <v>theater</v>
      </c>
      <c r="Y696" s="7" t="str">
        <v>plays</v>
      </c>
    </row>
    <row r="697" spans="1:25" ht="23" x14ac:dyDescent="0.3">
      <c r="A697" s="7">
        <v>695</v>
      </c>
      <c r="B697" s="7" t="s">
        <v>1428</v>
      </c>
      <c r="C697" s="15" t="s">
        <v>1429</v>
      </c>
      <c r="D697" s="5">
        <v>9200</v>
      </c>
      <c r="E697" s="5">
        <v>12322</v>
      </c>
      <c r="G697" s="6">
        <f t="shared" si="81"/>
        <v>1.3393478260869565</v>
      </c>
      <c r="H697" s="7" t="s">
        <v>19</v>
      </c>
      <c r="I697" s="10">
        <v>196</v>
      </c>
      <c r="J697" s="10">
        <f t="shared" si="82"/>
        <v>62.867346938775512</v>
      </c>
      <c r="K697" s="7" t="s">
        <v>106</v>
      </c>
      <c r="L697" s="7" t="s">
        <v>107</v>
      </c>
      <c r="M697" s="7">
        <v>1447480800</v>
      </c>
      <c r="N697" s="7">
        <v>1448863200</v>
      </c>
      <c r="O697" s="16">
        <f t="shared" si="83"/>
        <v>42322.25</v>
      </c>
      <c r="P697" s="23" t="str">
        <f t="shared" si="84"/>
        <v>Nov</v>
      </c>
      <c r="Q697" s="18">
        <f t="shared" si="85"/>
        <v>42322.25</v>
      </c>
      <c r="R697" s="16">
        <f t="shared" si="86"/>
        <v>42338.25</v>
      </c>
      <c r="S697" s="23" t="str">
        <f t="shared" si="87"/>
        <v>Nov</v>
      </c>
      <c r="T697" s="18">
        <f t="shared" si="88"/>
        <v>42338.25</v>
      </c>
      <c r="U697" s="7" t="b">
        <v>1</v>
      </c>
      <c r="V697" s="7" t="b">
        <v>0</v>
      </c>
      <c r="W697" s="7" t="s">
        <v>22</v>
      </c>
      <c r="X697" s="7" t="str" cm="1">
        <f t="array" ref="X697:Y697">_xlfn.TEXTSPLIT($W697,"/")</f>
        <v>music</v>
      </c>
      <c r="Y697" s="7" t="str">
        <v>rock</v>
      </c>
    </row>
    <row r="698" spans="1:25" ht="23" x14ac:dyDescent="0.3">
      <c r="A698" s="7">
        <v>696</v>
      </c>
      <c r="B698" s="7" t="s">
        <v>1430</v>
      </c>
      <c r="C698" s="15" t="s">
        <v>1431</v>
      </c>
      <c r="D698" s="5">
        <v>164100</v>
      </c>
      <c r="E698" s="5">
        <v>96888</v>
      </c>
      <c r="G698" s="6">
        <f t="shared" si="81"/>
        <v>0.59042047531992692</v>
      </c>
      <c r="H698" s="7" t="s">
        <v>13</v>
      </c>
      <c r="I698" s="10">
        <v>889</v>
      </c>
      <c r="J698" s="10">
        <f t="shared" si="82"/>
        <v>108.98537682789652</v>
      </c>
      <c r="K698" s="7" t="s">
        <v>20</v>
      </c>
      <c r="L698" s="7" t="s">
        <v>21</v>
      </c>
      <c r="M698" s="7">
        <v>1429506000</v>
      </c>
      <c r="N698" s="7">
        <v>1429592400</v>
      </c>
      <c r="O698" s="16">
        <f t="shared" si="83"/>
        <v>42114.208333333328</v>
      </c>
      <c r="P698" s="23" t="str">
        <f t="shared" si="84"/>
        <v>Apr</v>
      </c>
      <c r="Q698" s="18">
        <f t="shared" si="85"/>
        <v>42114.208333333328</v>
      </c>
      <c r="R698" s="16">
        <f t="shared" si="86"/>
        <v>42115.208333333328</v>
      </c>
      <c r="S698" s="23" t="str">
        <f t="shared" si="87"/>
        <v>Apr</v>
      </c>
      <c r="T698" s="18">
        <f t="shared" si="88"/>
        <v>42115.208333333328</v>
      </c>
      <c r="U698" s="7" t="b">
        <v>0</v>
      </c>
      <c r="V698" s="7" t="b">
        <v>1</v>
      </c>
      <c r="W698" s="7" t="s">
        <v>32</v>
      </c>
      <c r="X698" s="7" t="str" cm="1">
        <f t="array" ref="X698:Y698">_xlfn.TEXTSPLIT($W698,"/")</f>
        <v>theater</v>
      </c>
      <c r="Y698" s="7" t="str">
        <v>plays</v>
      </c>
    </row>
    <row r="699" spans="1:25" ht="36" x14ac:dyDescent="0.3">
      <c r="A699" s="7">
        <v>697</v>
      </c>
      <c r="B699" s="7" t="s">
        <v>1432</v>
      </c>
      <c r="C699" s="15" t="s">
        <v>1433</v>
      </c>
      <c r="D699" s="5">
        <v>128900</v>
      </c>
      <c r="E699" s="5">
        <v>196960</v>
      </c>
      <c r="G699" s="6">
        <f t="shared" si="81"/>
        <v>1.5280062063615205</v>
      </c>
      <c r="H699" s="7" t="s">
        <v>19</v>
      </c>
      <c r="I699" s="10">
        <v>7295</v>
      </c>
      <c r="J699" s="10">
        <f t="shared" si="82"/>
        <v>26.999314599040439</v>
      </c>
      <c r="K699" s="7" t="s">
        <v>20</v>
      </c>
      <c r="L699" s="7" t="s">
        <v>21</v>
      </c>
      <c r="M699" s="7">
        <v>1522472400</v>
      </c>
      <c r="N699" s="7">
        <v>1522645200</v>
      </c>
      <c r="O699" s="16">
        <f t="shared" si="83"/>
        <v>43190.208333333328</v>
      </c>
      <c r="P699" s="23" t="str">
        <f t="shared" si="84"/>
        <v>Mar</v>
      </c>
      <c r="Q699" s="18">
        <f t="shared" si="85"/>
        <v>43190.208333333328</v>
      </c>
      <c r="R699" s="16">
        <f t="shared" si="86"/>
        <v>43192.208333333328</v>
      </c>
      <c r="S699" s="23" t="str">
        <f t="shared" si="87"/>
        <v>Apr</v>
      </c>
      <c r="T699" s="18">
        <f t="shared" si="88"/>
        <v>43192.208333333328</v>
      </c>
      <c r="U699" s="7" t="b">
        <v>0</v>
      </c>
      <c r="V699" s="7" t="b">
        <v>0</v>
      </c>
      <c r="W699" s="7" t="s">
        <v>49</v>
      </c>
      <c r="X699" s="7" t="str" cm="1">
        <f t="array" ref="X699:Y699">_xlfn.TEXTSPLIT($W699,"/")</f>
        <v>music</v>
      </c>
      <c r="Y699" s="7" t="str">
        <v>electric music</v>
      </c>
    </row>
    <row r="700" spans="1:25" ht="23" x14ac:dyDescent="0.3">
      <c r="A700" s="7">
        <v>698</v>
      </c>
      <c r="B700" s="7" t="s">
        <v>1434</v>
      </c>
      <c r="C700" s="15" t="s">
        <v>1435</v>
      </c>
      <c r="D700" s="5">
        <v>42100</v>
      </c>
      <c r="E700" s="5">
        <v>188057</v>
      </c>
      <c r="G700" s="6">
        <f t="shared" si="81"/>
        <v>4.466912114014252</v>
      </c>
      <c r="H700" s="7" t="s">
        <v>19</v>
      </c>
      <c r="I700" s="10">
        <v>2893</v>
      </c>
      <c r="J700" s="10">
        <f t="shared" si="82"/>
        <v>65.004147943311438</v>
      </c>
      <c r="K700" s="7" t="s">
        <v>14</v>
      </c>
      <c r="L700" s="7" t="s">
        <v>15</v>
      </c>
      <c r="M700" s="7">
        <v>1322114400</v>
      </c>
      <c r="N700" s="7">
        <v>1323324000</v>
      </c>
      <c r="O700" s="16">
        <f t="shared" si="83"/>
        <v>40871.25</v>
      </c>
      <c r="P700" s="23" t="str">
        <f t="shared" si="84"/>
        <v>Nov</v>
      </c>
      <c r="Q700" s="18">
        <f t="shared" si="85"/>
        <v>40871.25</v>
      </c>
      <c r="R700" s="16">
        <f t="shared" si="86"/>
        <v>40885.25</v>
      </c>
      <c r="S700" s="23" t="str">
        <f t="shared" si="87"/>
        <v>Dec</v>
      </c>
      <c r="T700" s="18">
        <f t="shared" si="88"/>
        <v>40885.25</v>
      </c>
      <c r="U700" s="7" t="b">
        <v>0</v>
      </c>
      <c r="V700" s="7" t="b">
        <v>0</v>
      </c>
      <c r="W700" s="7" t="s">
        <v>64</v>
      </c>
      <c r="X700" s="7" t="str" cm="1">
        <f t="array" ref="X700:Y700">_xlfn.TEXTSPLIT($W700,"/")</f>
        <v>technology</v>
      </c>
      <c r="Y700" s="7" t="str">
        <v>wearables</v>
      </c>
    </row>
    <row r="701" spans="1:25" ht="23" x14ac:dyDescent="0.3">
      <c r="A701" s="7">
        <v>699</v>
      </c>
      <c r="B701" s="7" t="s">
        <v>443</v>
      </c>
      <c r="C701" s="15" t="s">
        <v>1436</v>
      </c>
      <c r="D701" s="5">
        <v>7400</v>
      </c>
      <c r="E701" s="5">
        <v>6245</v>
      </c>
      <c r="G701" s="6">
        <f t="shared" si="81"/>
        <v>0.8439189189189189</v>
      </c>
      <c r="H701" s="7" t="s">
        <v>13</v>
      </c>
      <c r="I701" s="10">
        <v>56</v>
      </c>
      <c r="J701" s="10">
        <f t="shared" si="82"/>
        <v>111.51785714285714</v>
      </c>
      <c r="K701" s="7" t="s">
        <v>20</v>
      </c>
      <c r="L701" s="7" t="s">
        <v>21</v>
      </c>
      <c r="M701" s="7">
        <v>1561438800</v>
      </c>
      <c r="N701" s="7">
        <v>1561525200</v>
      </c>
      <c r="O701" s="16">
        <f t="shared" si="83"/>
        <v>43641.208333333328</v>
      </c>
      <c r="P701" s="23" t="str">
        <f t="shared" si="84"/>
        <v>Jun</v>
      </c>
      <c r="Q701" s="18">
        <f t="shared" si="85"/>
        <v>43641.208333333328</v>
      </c>
      <c r="R701" s="16">
        <f t="shared" si="86"/>
        <v>43642.208333333328</v>
      </c>
      <c r="S701" s="23" t="str">
        <f t="shared" si="87"/>
        <v>Jun</v>
      </c>
      <c r="T701" s="18">
        <f t="shared" si="88"/>
        <v>43642.208333333328</v>
      </c>
      <c r="U701" s="7" t="b">
        <v>0</v>
      </c>
      <c r="V701" s="7" t="b">
        <v>0</v>
      </c>
      <c r="W701" s="7" t="s">
        <v>52</v>
      </c>
      <c r="X701" s="7" t="str" cm="1">
        <f t="array" ref="X701:Y701">_xlfn.TEXTSPLIT($W701,"/")</f>
        <v>film &amp; video</v>
      </c>
      <c r="Y701" s="7" t="str">
        <v>drama</v>
      </c>
    </row>
    <row r="702" spans="1:25" ht="36" x14ac:dyDescent="0.3">
      <c r="A702" s="7">
        <v>700</v>
      </c>
      <c r="B702" s="7" t="s">
        <v>1437</v>
      </c>
      <c r="C702" s="15" t="s">
        <v>1438</v>
      </c>
      <c r="D702" s="5">
        <v>100</v>
      </c>
      <c r="E702" s="5">
        <v>3</v>
      </c>
      <c r="G702" s="6">
        <f t="shared" si="81"/>
        <v>0.03</v>
      </c>
      <c r="H702" s="7" t="s">
        <v>13</v>
      </c>
      <c r="I702" s="10">
        <v>1</v>
      </c>
      <c r="J702" s="10">
        <f t="shared" si="82"/>
        <v>3</v>
      </c>
      <c r="K702" s="7" t="s">
        <v>20</v>
      </c>
      <c r="L702" s="7" t="s">
        <v>21</v>
      </c>
      <c r="M702" s="7">
        <v>1264399200</v>
      </c>
      <c r="N702" s="7">
        <v>1265695200</v>
      </c>
      <c r="O702" s="16">
        <f t="shared" si="83"/>
        <v>40203.25</v>
      </c>
      <c r="P702" s="23" t="str">
        <f t="shared" si="84"/>
        <v>Jan</v>
      </c>
      <c r="Q702" s="18">
        <f t="shared" si="85"/>
        <v>40203.25</v>
      </c>
      <c r="R702" s="16">
        <f t="shared" si="86"/>
        <v>40218.25</v>
      </c>
      <c r="S702" s="23" t="str">
        <f t="shared" si="87"/>
        <v>Feb</v>
      </c>
      <c r="T702" s="18">
        <f t="shared" si="88"/>
        <v>40218.25</v>
      </c>
      <c r="U702" s="7" t="b">
        <v>0</v>
      </c>
      <c r="V702" s="7" t="b">
        <v>0</v>
      </c>
      <c r="W702" s="7" t="s">
        <v>64</v>
      </c>
      <c r="X702" s="7" t="str" cm="1">
        <f t="array" ref="X702:Y702">_xlfn.TEXTSPLIT($W702,"/")</f>
        <v>technology</v>
      </c>
      <c r="Y702" s="7" t="str">
        <v>wearables</v>
      </c>
    </row>
    <row r="703" spans="1:25" ht="36" x14ac:dyDescent="0.3">
      <c r="A703" s="7">
        <v>701</v>
      </c>
      <c r="B703" s="7" t="s">
        <v>1439</v>
      </c>
      <c r="C703" s="15" t="s">
        <v>1440</v>
      </c>
      <c r="D703" s="5">
        <v>52000</v>
      </c>
      <c r="E703" s="5">
        <v>91014</v>
      </c>
      <c r="G703" s="6">
        <f t="shared" si="81"/>
        <v>1.7502692307692307</v>
      </c>
      <c r="H703" s="7" t="s">
        <v>19</v>
      </c>
      <c r="I703" s="10">
        <v>820</v>
      </c>
      <c r="J703" s="10">
        <f t="shared" si="82"/>
        <v>110.99268292682927</v>
      </c>
      <c r="K703" s="7" t="s">
        <v>20</v>
      </c>
      <c r="L703" s="7" t="s">
        <v>21</v>
      </c>
      <c r="M703" s="7">
        <v>1301202000</v>
      </c>
      <c r="N703" s="7">
        <v>1301806800</v>
      </c>
      <c r="O703" s="16">
        <f t="shared" si="83"/>
        <v>40629.208333333336</v>
      </c>
      <c r="P703" s="23" t="str">
        <f t="shared" si="84"/>
        <v>Mar</v>
      </c>
      <c r="Q703" s="18">
        <f t="shared" si="85"/>
        <v>40629.208333333336</v>
      </c>
      <c r="R703" s="16">
        <f t="shared" si="86"/>
        <v>40636.208333333336</v>
      </c>
      <c r="S703" s="23" t="str">
        <f t="shared" si="87"/>
        <v>Apr</v>
      </c>
      <c r="T703" s="18">
        <f t="shared" si="88"/>
        <v>40636.208333333336</v>
      </c>
      <c r="U703" s="7" t="b">
        <v>1</v>
      </c>
      <c r="V703" s="7" t="b">
        <v>0</v>
      </c>
      <c r="W703" s="7" t="s">
        <v>32</v>
      </c>
      <c r="X703" s="7" t="str" cm="1">
        <f t="array" ref="X703:Y703">_xlfn.TEXTSPLIT($W703,"/")</f>
        <v>theater</v>
      </c>
      <c r="Y703" s="7" t="str">
        <v>plays</v>
      </c>
    </row>
    <row r="704" spans="1:25" ht="36" x14ac:dyDescent="0.3">
      <c r="A704" s="7">
        <v>702</v>
      </c>
      <c r="B704" s="7" t="s">
        <v>1441</v>
      </c>
      <c r="C704" s="15" t="s">
        <v>1442</v>
      </c>
      <c r="D704" s="5">
        <v>8700</v>
      </c>
      <c r="E704" s="5">
        <v>4710</v>
      </c>
      <c r="G704" s="6">
        <f t="shared" si="81"/>
        <v>0.54137931034482756</v>
      </c>
      <c r="H704" s="7" t="s">
        <v>13</v>
      </c>
      <c r="I704" s="10">
        <v>83</v>
      </c>
      <c r="J704" s="10">
        <f t="shared" si="82"/>
        <v>56.746987951807228</v>
      </c>
      <c r="K704" s="7" t="s">
        <v>20</v>
      </c>
      <c r="L704" s="7" t="s">
        <v>21</v>
      </c>
      <c r="M704" s="7">
        <v>1374469200</v>
      </c>
      <c r="N704" s="7">
        <v>1374901200</v>
      </c>
      <c r="O704" s="16">
        <f t="shared" si="83"/>
        <v>41477.208333333336</v>
      </c>
      <c r="P704" s="23" t="str">
        <f t="shared" si="84"/>
        <v>Jul</v>
      </c>
      <c r="Q704" s="18">
        <f t="shared" si="85"/>
        <v>41477.208333333336</v>
      </c>
      <c r="R704" s="16">
        <f t="shared" si="86"/>
        <v>41482.208333333336</v>
      </c>
      <c r="S704" s="23" t="str">
        <f t="shared" si="87"/>
        <v>Jul</v>
      </c>
      <c r="T704" s="18">
        <f t="shared" si="88"/>
        <v>41482.208333333336</v>
      </c>
      <c r="U704" s="7" t="b">
        <v>0</v>
      </c>
      <c r="V704" s="7" t="b">
        <v>0</v>
      </c>
      <c r="W704" s="7" t="s">
        <v>64</v>
      </c>
      <c r="X704" s="7" t="str" cm="1">
        <f t="array" ref="X704:Y704">_xlfn.TEXTSPLIT($W704,"/")</f>
        <v>technology</v>
      </c>
      <c r="Y704" s="7" t="str">
        <v>wearables</v>
      </c>
    </row>
    <row r="705" spans="1:25" ht="23" x14ac:dyDescent="0.3">
      <c r="A705" s="7">
        <v>703</v>
      </c>
      <c r="B705" s="7" t="s">
        <v>1443</v>
      </c>
      <c r="C705" s="15" t="s">
        <v>1444</v>
      </c>
      <c r="D705" s="5">
        <v>63400</v>
      </c>
      <c r="E705" s="5">
        <v>197728</v>
      </c>
      <c r="G705" s="6">
        <f t="shared" si="81"/>
        <v>3.1187381703470032</v>
      </c>
      <c r="H705" s="7" t="s">
        <v>19</v>
      </c>
      <c r="I705" s="10">
        <v>2038</v>
      </c>
      <c r="J705" s="10">
        <f t="shared" si="82"/>
        <v>97.020608439646708</v>
      </c>
      <c r="K705" s="7" t="s">
        <v>20</v>
      </c>
      <c r="L705" s="7" t="s">
        <v>21</v>
      </c>
      <c r="M705" s="7">
        <v>1334984400</v>
      </c>
      <c r="N705" s="7">
        <v>1336453200</v>
      </c>
      <c r="O705" s="16">
        <f t="shared" si="83"/>
        <v>41020.208333333336</v>
      </c>
      <c r="P705" s="23" t="str">
        <f t="shared" si="84"/>
        <v>Apr</v>
      </c>
      <c r="Q705" s="18">
        <f t="shared" si="85"/>
        <v>41020.208333333336</v>
      </c>
      <c r="R705" s="16">
        <f t="shared" si="86"/>
        <v>41037.208333333336</v>
      </c>
      <c r="S705" s="23" t="str">
        <f t="shared" si="87"/>
        <v>May</v>
      </c>
      <c r="T705" s="18">
        <f t="shared" si="88"/>
        <v>41037.208333333336</v>
      </c>
      <c r="U705" s="7" t="b">
        <v>1</v>
      </c>
      <c r="V705" s="7" t="b">
        <v>1</v>
      </c>
      <c r="W705" s="7" t="s">
        <v>205</v>
      </c>
      <c r="X705" s="7" t="str" cm="1">
        <f t="array" ref="X705:Y705">_xlfn.TEXTSPLIT($W705,"/")</f>
        <v>publishing</v>
      </c>
      <c r="Y705" s="7" t="str">
        <v>translations</v>
      </c>
    </row>
    <row r="706" spans="1:25" ht="36" x14ac:dyDescent="0.3">
      <c r="A706" s="7">
        <v>704</v>
      </c>
      <c r="B706" s="7" t="s">
        <v>1445</v>
      </c>
      <c r="C706" s="15" t="s">
        <v>1446</v>
      </c>
      <c r="D706" s="5">
        <v>8700</v>
      </c>
      <c r="E706" s="5">
        <v>10682</v>
      </c>
      <c r="G706" s="6">
        <f t="shared" si="81"/>
        <v>1.2278160919540231</v>
      </c>
      <c r="H706" s="7" t="s">
        <v>19</v>
      </c>
      <c r="I706" s="10">
        <v>116</v>
      </c>
      <c r="J706" s="10">
        <f t="shared" si="82"/>
        <v>92.08620689655173</v>
      </c>
      <c r="K706" s="7" t="s">
        <v>20</v>
      </c>
      <c r="L706" s="7" t="s">
        <v>21</v>
      </c>
      <c r="M706" s="7">
        <v>1467608400</v>
      </c>
      <c r="N706" s="7">
        <v>1468904400</v>
      </c>
      <c r="O706" s="16">
        <f t="shared" si="83"/>
        <v>42555.208333333328</v>
      </c>
      <c r="P706" s="23" t="str">
        <f t="shared" si="84"/>
        <v>Jul</v>
      </c>
      <c r="Q706" s="18">
        <f t="shared" si="85"/>
        <v>42555.208333333328</v>
      </c>
      <c r="R706" s="16">
        <f t="shared" si="86"/>
        <v>42570.208333333328</v>
      </c>
      <c r="S706" s="23" t="str">
        <f t="shared" si="87"/>
        <v>Jul</v>
      </c>
      <c r="T706" s="18">
        <f t="shared" si="88"/>
        <v>42570.208333333328</v>
      </c>
      <c r="U706" s="7" t="b">
        <v>0</v>
      </c>
      <c r="V706" s="7" t="b">
        <v>0</v>
      </c>
      <c r="W706" s="7" t="s">
        <v>70</v>
      </c>
      <c r="X706" s="7" t="str" cm="1">
        <f t="array" ref="X706:Y706">_xlfn.TEXTSPLIT($W706,"/")</f>
        <v>film &amp; video</v>
      </c>
      <c r="Y706" s="7" t="str">
        <v>animation</v>
      </c>
    </row>
    <row r="707" spans="1:25" ht="23" x14ac:dyDescent="0.3">
      <c r="A707" s="7">
        <v>705</v>
      </c>
      <c r="B707" s="7" t="s">
        <v>1447</v>
      </c>
      <c r="C707" s="15" t="s">
        <v>1448</v>
      </c>
      <c r="D707" s="5">
        <v>169700</v>
      </c>
      <c r="E707" s="5">
        <v>168048</v>
      </c>
      <c r="G707" s="6">
        <f t="shared" ref="G707:G770" si="89">E707/D707</f>
        <v>0.99026517383618151</v>
      </c>
      <c r="H707" s="7" t="s">
        <v>13</v>
      </c>
      <c r="I707" s="10">
        <v>2025</v>
      </c>
      <c r="J707" s="10">
        <f t="shared" ref="J707:J770" si="90">IF(I707=0,0,E707/I707)</f>
        <v>82.986666666666665</v>
      </c>
      <c r="K707" s="7" t="s">
        <v>39</v>
      </c>
      <c r="L707" s="7" t="s">
        <v>40</v>
      </c>
      <c r="M707" s="7">
        <v>1386741600</v>
      </c>
      <c r="N707" s="7">
        <v>1387087200</v>
      </c>
      <c r="O707" s="16">
        <f t="shared" ref="O707:O770" si="91">((((M707/60)/60)/24)+DATE(1970,1,1))</f>
        <v>41619.25</v>
      </c>
      <c r="P707" s="23" t="str">
        <f t="shared" ref="P707:P770" si="92">VLOOKUP(MONTH(O707),$AB$2:$AC$13,2,FALSE)</f>
        <v>Dec</v>
      </c>
      <c r="Q707" s="18">
        <f t="shared" ref="Q707:Q770" si="93">O707</f>
        <v>41619.25</v>
      </c>
      <c r="R707" s="16">
        <f t="shared" ref="R707:R770" si="94">((((N707/60)/60)/24)+DATE(1970,1,1))</f>
        <v>41623.25</v>
      </c>
      <c r="S707" s="23" t="str">
        <f t="shared" ref="S707:S770" si="95">VLOOKUP(MONTH(R707),$AB$2:$AC$13,2,FALSE)</f>
        <v>Dec</v>
      </c>
      <c r="T707" s="18">
        <f t="shared" ref="T707:T770" si="96">R707</f>
        <v>41623.25</v>
      </c>
      <c r="U707" s="7" t="b">
        <v>0</v>
      </c>
      <c r="V707" s="7" t="b">
        <v>0</v>
      </c>
      <c r="W707" s="7" t="s">
        <v>67</v>
      </c>
      <c r="X707" s="7" t="str" cm="1">
        <f t="array" ref="X707:Y707">_xlfn.TEXTSPLIT($W707,"/")</f>
        <v>publishing</v>
      </c>
      <c r="Y707" s="7" t="str">
        <v>nonfiction</v>
      </c>
    </row>
    <row r="708" spans="1:25" ht="36" x14ac:dyDescent="0.3">
      <c r="A708" s="7">
        <v>706</v>
      </c>
      <c r="B708" s="7" t="s">
        <v>1449</v>
      </c>
      <c r="C708" s="15" t="s">
        <v>1450</v>
      </c>
      <c r="D708" s="5">
        <v>108400</v>
      </c>
      <c r="E708" s="5">
        <v>138586</v>
      </c>
      <c r="G708" s="6">
        <f t="shared" si="89"/>
        <v>1.278468634686347</v>
      </c>
      <c r="H708" s="7" t="s">
        <v>19</v>
      </c>
      <c r="I708" s="10">
        <v>1345</v>
      </c>
      <c r="J708" s="10">
        <f t="shared" si="90"/>
        <v>103.03791821561339</v>
      </c>
      <c r="K708" s="7" t="s">
        <v>25</v>
      </c>
      <c r="L708" s="7" t="s">
        <v>26</v>
      </c>
      <c r="M708" s="7">
        <v>1546754400</v>
      </c>
      <c r="N708" s="7">
        <v>1547445600</v>
      </c>
      <c r="O708" s="16">
        <f t="shared" si="91"/>
        <v>43471.25</v>
      </c>
      <c r="P708" s="23" t="str">
        <f t="shared" si="92"/>
        <v>Jan</v>
      </c>
      <c r="Q708" s="18">
        <f t="shared" si="93"/>
        <v>43471.25</v>
      </c>
      <c r="R708" s="16">
        <f t="shared" si="94"/>
        <v>43479.25</v>
      </c>
      <c r="S708" s="23" t="str">
        <f t="shared" si="95"/>
        <v>Jan</v>
      </c>
      <c r="T708" s="18">
        <f t="shared" si="96"/>
        <v>43479.25</v>
      </c>
      <c r="U708" s="7" t="b">
        <v>0</v>
      </c>
      <c r="V708" s="7" t="b">
        <v>1</v>
      </c>
      <c r="W708" s="7" t="s">
        <v>27</v>
      </c>
      <c r="X708" s="7" t="str" cm="1">
        <f t="array" ref="X708:Y708">_xlfn.TEXTSPLIT($W708,"/")</f>
        <v>technology</v>
      </c>
      <c r="Y708" s="7" t="str">
        <v>web</v>
      </c>
    </row>
    <row r="709" spans="1:25" ht="36" x14ac:dyDescent="0.3">
      <c r="A709" s="7">
        <v>707</v>
      </c>
      <c r="B709" s="7" t="s">
        <v>1451</v>
      </c>
      <c r="C709" s="15" t="s">
        <v>1452</v>
      </c>
      <c r="D709" s="5">
        <v>7300</v>
      </c>
      <c r="E709" s="5">
        <v>11579</v>
      </c>
      <c r="G709" s="6">
        <f t="shared" si="89"/>
        <v>1.5861643835616439</v>
      </c>
      <c r="H709" s="7" t="s">
        <v>19</v>
      </c>
      <c r="I709" s="10">
        <v>168</v>
      </c>
      <c r="J709" s="10">
        <f t="shared" si="90"/>
        <v>68.922619047619051</v>
      </c>
      <c r="K709" s="7" t="s">
        <v>20</v>
      </c>
      <c r="L709" s="7" t="s">
        <v>21</v>
      </c>
      <c r="M709" s="7">
        <v>1544248800</v>
      </c>
      <c r="N709" s="7">
        <v>1547359200</v>
      </c>
      <c r="O709" s="16">
        <f t="shared" si="91"/>
        <v>43442.25</v>
      </c>
      <c r="P709" s="23" t="str">
        <f t="shared" si="92"/>
        <v>Dec</v>
      </c>
      <c r="Q709" s="18">
        <f t="shared" si="93"/>
        <v>43442.25</v>
      </c>
      <c r="R709" s="16">
        <f t="shared" si="94"/>
        <v>43478.25</v>
      </c>
      <c r="S709" s="23" t="str">
        <f t="shared" si="95"/>
        <v>Jan</v>
      </c>
      <c r="T709" s="18">
        <f t="shared" si="96"/>
        <v>43478.25</v>
      </c>
      <c r="U709" s="7" t="b">
        <v>0</v>
      </c>
      <c r="V709" s="7" t="b">
        <v>0</v>
      </c>
      <c r="W709" s="7" t="s">
        <v>52</v>
      </c>
      <c r="X709" s="7" t="str" cm="1">
        <f t="array" ref="X709:Y709">_xlfn.TEXTSPLIT($W709,"/")</f>
        <v>film &amp; video</v>
      </c>
      <c r="Y709" s="7" t="str">
        <v>drama</v>
      </c>
    </row>
    <row r="710" spans="1:25" ht="23" x14ac:dyDescent="0.3">
      <c r="A710" s="7">
        <v>708</v>
      </c>
      <c r="B710" s="7" t="s">
        <v>1453</v>
      </c>
      <c r="C710" s="15" t="s">
        <v>1454</v>
      </c>
      <c r="D710" s="5">
        <v>1700</v>
      </c>
      <c r="E710" s="5">
        <v>12020</v>
      </c>
      <c r="G710" s="6">
        <f t="shared" si="89"/>
        <v>7.0705882352941174</v>
      </c>
      <c r="H710" s="7" t="s">
        <v>19</v>
      </c>
      <c r="I710" s="10">
        <v>137</v>
      </c>
      <c r="J710" s="10">
        <f t="shared" si="90"/>
        <v>87.737226277372258</v>
      </c>
      <c r="K710" s="7" t="s">
        <v>97</v>
      </c>
      <c r="L710" s="7" t="s">
        <v>98</v>
      </c>
      <c r="M710" s="7">
        <v>1495429200</v>
      </c>
      <c r="N710" s="7">
        <v>1496293200</v>
      </c>
      <c r="O710" s="16">
        <f t="shared" si="91"/>
        <v>42877.208333333328</v>
      </c>
      <c r="P710" s="23" t="str">
        <f t="shared" si="92"/>
        <v>May</v>
      </c>
      <c r="Q710" s="18">
        <f t="shared" si="93"/>
        <v>42877.208333333328</v>
      </c>
      <c r="R710" s="16">
        <f t="shared" si="94"/>
        <v>42887.208333333328</v>
      </c>
      <c r="S710" s="23" t="str">
        <f t="shared" si="95"/>
        <v>Jun</v>
      </c>
      <c r="T710" s="18">
        <f t="shared" si="96"/>
        <v>42887.208333333328</v>
      </c>
      <c r="U710" s="7" t="b">
        <v>0</v>
      </c>
      <c r="V710" s="7" t="b">
        <v>0</v>
      </c>
      <c r="W710" s="7" t="s">
        <v>32</v>
      </c>
      <c r="X710" s="7" t="str" cm="1">
        <f t="array" ref="X710:Y710">_xlfn.TEXTSPLIT($W710,"/")</f>
        <v>theater</v>
      </c>
      <c r="Y710" s="7" t="str">
        <v>plays</v>
      </c>
    </row>
    <row r="711" spans="1:25" ht="23" x14ac:dyDescent="0.3">
      <c r="A711" s="7">
        <v>709</v>
      </c>
      <c r="B711" s="7" t="s">
        <v>1455</v>
      </c>
      <c r="C711" s="15" t="s">
        <v>1456</v>
      </c>
      <c r="D711" s="5">
        <v>9800</v>
      </c>
      <c r="E711" s="5">
        <v>13954</v>
      </c>
      <c r="G711" s="6">
        <f t="shared" si="89"/>
        <v>1.4238775510204082</v>
      </c>
      <c r="H711" s="7" t="s">
        <v>19</v>
      </c>
      <c r="I711" s="10">
        <v>186</v>
      </c>
      <c r="J711" s="10">
        <f t="shared" si="90"/>
        <v>75.021505376344081</v>
      </c>
      <c r="K711" s="7" t="s">
        <v>106</v>
      </c>
      <c r="L711" s="7" t="s">
        <v>107</v>
      </c>
      <c r="M711" s="7">
        <v>1334811600</v>
      </c>
      <c r="N711" s="7">
        <v>1335416400</v>
      </c>
      <c r="O711" s="16">
        <f t="shared" si="91"/>
        <v>41018.208333333336</v>
      </c>
      <c r="P711" s="23" t="str">
        <f t="shared" si="92"/>
        <v>Apr</v>
      </c>
      <c r="Q711" s="18">
        <f t="shared" si="93"/>
        <v>41018.208333333336</v>
      </c>
      <c r="R711" s="16">
        <f t="shared" si="94"/>
        <v>41025.208333333336</v>
      </c>
      <c r="S711" s="23" t="str">
        <f t="shared" si="95"/>
        <v>Apr</v>
      </c>
      <c r="T711" s="18">
        <f t="shared" si="96"/>
        <v>41025.208333333336</v>
      </c>
      <c r="U711" s="7" t="b">
        <v>0</v>
      </c>
      <c r="V711" s="7" t="b">
        <v>0</v>
      </c>
      <c r="W711" s="7" t="s">
        <v>32</v>
      </c>
      <c r="X711" s="7" t="str" cm="1">
        <f t="array" ref="X711:Y711">_xlfn.TEXTSPLIT($W711,"/")</f>
        <v>theater</v>
      </c>
      <c r="Y711" s="7" t="str">
        <v>plays</v>
      </c>
    </row>
    <row r="712" spans="1:25" ht="36" x14ac:dyDescent="0.3">
      <c r="A712" s="7">
        <v>710</v>
      </c>
      <c r="B712" s="7" t="s">
        <v>1457</v>
      </c>
      <c r="C712" s="15" t="s">
        <v>1458</v>
      </c>
      <c r="D712" s="5">
        <v>4300</v>
      </c>
      <c r="E712" s="5">
        <v>6358</v>
      </c>
      <c r="G712" s="6">
        <f t="shared" si="89"/>
        <v>1.4786046511627906</v>
      </c>
      <c r="H712" s="7" t="s">
        <v>19</v>
      </c>
      <c r="I712" s="10">
        <v>125</v>
      </c>
      <c r="J712" s="10">
        <f t="shared" si="90"/>
        <v>50.863999999999997</v>
      </c>
      <c r="K712" s="7" t="s">
        <v>20</v>
      </c>
      <c r="L712" s="7" t="s">
        <v>21</v>
      </c>
      <c r="M712" s="7">
        <v>1531544400</v>
      </c>
      <c r="N712" s="7">
        <v>1532149200</v>
      </c>
      <c r="O712" s="16">
        <f t="shared" si="91"/>
        <v>43295.208333333328</v>
      </c>
      <c r="P712" s="23" t="str">
        <f t="shared" si="92"/>
        <v>Jul</v>
      </c>
      <c r="Q712" s="18">
        <f t="shared" si="93"/>
        <v>43295.208333333328</v>
      </c>
      <c r="R712" s="16">
        <f t="shared" si="94"/>
        <v>43302.208333333328</v>
      </c>
      <c r="S712" s="23" t="str">
        <f t="shared" si="95"/>
        <v>Jul</v>
      </c>
      <c r="T712" s="18">
        <f t="shared" si="96"/>
        <v>43302.208333333328</v>
      </c>
      <c r="U712" s="7" t="b">
        <v>0</v>
      </c>
      <c r="V712" s="7" t="b">
        <v>1</v>
      </c>
      <c r="W712" s="7" t="s">
        <v>32</v>
      </c>
      <c r="X712" s="7" t="str" cm="1">
        <f t="array" ref="X712:Y712">_xlfn.TEXTSPLIT($W712,"/")</f>
        <v>theater</v>
      </c>
      <c r="Y712" s="7" t="str">
        <v>plays</v>
      </c>
    </row>
    <row r="713" spans="1:25" ht="36" x14ac:dyDescent="0.3">
      <c r="A713" s="7">
        <v>711</v>
      </c>
      <c r="B713" s="7" t="s">
        <v>1459</v>
      </c>
      <c r="C713" s="15" t="s">
        <v>1460</v>
      </c>
      <c r="D713" s="5">
        <v>6200</v>
      </c>
      <c r="E713" s="5">
        <v>1260</v>
      </c>
      <c r="G713" s="6">
        <f t="shared" si="89"/>
        <v>0.20322580645161289</v>
      </c>
      <c r="H713" s="7" t="s">
        <v>13</v>
      </c>
      <c r="I713" s="10">
        <v>14</v>
      </c>
      <c r="J713" s="10">
        <f t="shared" si="90"/>
        <v>90</v>
      </c>
      <c r="K713" s="7" t="s">
        <v>106</v>
      </c>
      <c r="L713" s="7" t="s">
        <v>107</v>
      </c>
      <c r="M713" s="7">
        <v>1453615200</v>
      </c>
      <c r="N713" s="7">
        <v>1453788000</v>
      </c>
      <c r="O713" s="16">
        <f t="shared" si="91"/>
        <v>42393.25</v>
      </c>
      <c r="P713" s="23" t="str">
        <f t="shared" si="92"/>
        <v>Jan</v>
      </c>
      <c r="Q713" s="18">
        <f t="shared" si="93"/>
        <v>42393.25</v>
      </c>
      <c r="R713" s="16">
        <f t="shared" si="94"/>
        <v>42395.25</v>
      </c>
      <c r="S713" s="23" t="str">
        <f t="shared" si="95"/>
        <v>Jan</v>
      </c>
      <c r="T713" s="18">
        <f t="shared" si="96"/>
        <v>42395.25</v>
      </c>
      <c r="U713" s="7" t="b">
        <v>1</v>
      </c>
      <c r="V713" s="7" t="b">
        <v>1</v>
      </c>
      <c r="W713" s="7" t="s">
        <v>32</v>
      </c>
      <c r="X713" s="7" t="str" cm="1">
        <f t="array" ref="X713:Y713">_xlfn.TEXTSPLIT($W713,"/")</f>
        <v>theater</v>
      </c>
      <c r="Y713" s="7" t="str">
        <v>plays</v>
      </c>
    </row>
    <row r="714" spans="1:25" ht="36" x14ac:dyDescent="0.3">
      <c r="A714" s="7">
        <v>712</v>
      </c>
      <c r="B714" s="7" t="s">
        <v>1461</v>
      </c>
      <c r="C714" s="15" t="s">
        <v>1462</v>
      </c>
      <c r="D714" s="5">
        <v>800</v>
      </c>
      <c r="E714" s="5">
        <v>14725</v>
      </c>
      <c r="G714" s="6">
        <f t="shared" si="89"/>
        <v>18.40625</v>
      </c>
      <c r="H714" s="7" t="s">
        <v>19</v>
      </c>
      <c r="I714" s="10">
        <v>202</v>
      </c>
      <c r="J714" s="10">
        <f t="shared" si="90"/>
        <v>72.896039603960389</v>
      </c>
      <c r="K714" s="7" t="s">
        <v>20</v>
      </c>
      <c r="L714" s="7" t="s">
        <v>21</v>
      </c>
      <c r="M714" s="7">
        <v>1467954000</v>
      </c>
      <c r="N714" s="7">
        <v>1471496400</v>
      </c>
      <c r="O714" s="16">
        <f t="shared" si="91"/>
        <v>42559.208333333328</v>
      </c>
      <c r="P714" s="23" t="str">
        <f t="shared" si="92"/>
        <v>Jul</v>
      </c>
      <c r="Q714" s="18">
        <f t="shared" si="93"/>
        <v>42559.208333333328</v>
      </c>
      <c r="R714" s="16">
        <f t="shared" si="94"/>
        <v>42600.208333333328</v>
      </c>
      <c r="S714" s="23" t="str">
        <f t="shared" si="95"/>
        <v>Aug</v>
      </c>
      <c r="T714" s="18">
        <f t="shared" si="96"/>
        <v>42600.208333333328</v>
      </c>
      <c r="U714" s="7" t="b">
        <v>0</v>
      </c>
      <c r="V714" s="7" t="b">
        <v>0</v>
      </c>
      <c r="W714" s="7" t="s">
        <v>32</v>
      </c>
      <c r="X714" s="7" t="str" cm="1">
        <f t="array" ref="X714:Y714">_xlfn.TEXTSPLIT($W714,"/")</f>
        <v>theater</v>
      </c>
      <c r="Y714" s="7" t="str">
        <v>plays</v>
      </c>
    </row>
    <row r="715" spans="1:25" ht="23" x14ac:dyDescent="0.3">
      <c r="A715" s="7">
        <v>713</v>
      </c>
      <c r="B715" s="7" t="s">
        <v>1463</v>
      </c>
      <c r="C715" s="15" t="s">
        <v>1464</v>
      </c>
      <c r="D715" s="5">
        <v>6900</v>
      </c>
      <c r="E715" s="5">
        <v>11174</v>
      </c>
      <c r="G715" s="6">
        <f t="shared" si="89"/>
        <v>1.6194202898550725</v>
      </c>
      <c r="H715" s="7" t="s">
        <v>19</v>
      </c>
      <c r="I715" s="10">
        <v>103</v>
      </c>
      <c r="J715" s="10">
        <f t="shared" si="90"/>
        <v>108.48543689320388</v>
      </c>
      <c r="K715" s="7" t="s">
        <v>20</v>
      </c>
      <c r="L715" s="7" t="s">
        <v>21</v>
      </c>
      <c r="M715" s="7">
        <v>1471842000</v>
      </c>
      <c r="N715" s="7">
        <v>1472878800</v>
      </c>
      <c r="O715" s="16">
        <f t="shared" si="91"/>
        <v>42604.208333333328</v>
      </c>
      <c r="P715" s="23" t="str">
        <f t="shared" si="92"/>
        <v>Aug</v>
      </c>
      <c r="Q715" s="18">
        <f t="shared" si="93"/>
        <v>42604.208333333328</v>
      </c>
      <c r="R715" s="16">
        <f t="shared" si="94"/>
        <v>42616.208333333328</v>
      </c>
      <c r="S715" s="23" t="str">
        <f t="shared" si="95"/>
        <v>Sep</v>
      </c>
      <c r="T715" s="18">
        <f t="shared" si="96"/>
        <v>42616.208333333328</v>
      </c>
      <c r="U715" s="7" t="b">
        <v>0</v>
      </c>
      <c r="V715" s="7" t="b">
        <v>0</v>
      </c>
      <c r="W715" s="7" t="s">
        <v>132</v>
      </c>
      <c r="X715" s="7" t="str" cm="1">
        <f t="array" ref="X715:Y715">_xlfn.TEXTSPLIT($W715,"/")</f>
        <v>publishing</v>
      </c>
      <c r="Y715" s="7" t="str">
        <v>radio &amp; podcasts</v>
      </c>
    </row>
    <row r="716" spans="1:25" ht="23" x14ac:dyDescent="0.3">
      <c r="A716" s="7">
        <v>714</v>
      </c>
      <c r="B716" s="7" t="s">
        <v>1465</v>
      </c>
      <c r="C716" s="15" t="s">
        <v>1466</v>
      </c>
      <c r="D716" s="5">
        <v>38500</v>
      </c>
      <c r="E716" s="5">
        <v>182036</v>
      </c>
      <c r="G716" s="6">
        <f t="shared" si="89"/>
        <v>4.7282077922077921</v>
      </c>
      <c r="H716" s="7" t="s">
        <v>19</v>
      </c>
      <c r="I716" s="10">
        <v>1785</v>
      </c>
      <c r="J716" s="10">
        <f t="shared" si="90"/>
        <v>101.98095238095237</v>
      </c>
      <c r="K716" s="7" t="s">
        <v>20</v>
      </c>
      <c r="L716" s="7" t="s">
        <v>21</v>
      </c>
      <c r="M716" s="7">
        <v>1408424400</v>
      </c>
      <c r="N716" s="7">
        <v>1408510800</v>
      </c>
      <c r="O716" s="16">
        <f t="shared" si="91"/>
        <v>41870.208333333336</v>
      </c>
      <c r="P716" s="23" t="str">
        <f t="shared" si="92"/>
        <v>Aug</v>
      </c>
      <c r="Q716" s="18">
        <f t="shared" si="93"/>
        <v>41870.208333333336</v>
      </c>
      <c r="R716" s="16">
        <f t="shared" si="94"/>
        <v>41871.208333333336</v>
      </c>
      <c r="S716" s="23" t="str">
        <f t="shared" si="95"/>
        <v>Aug</v>
      </c>
      <c r="T716" s="18">
        <f t="shared" si="96"/>
        <v>41871.208333333336</v>
      </c>
      <c r="U716" s="7" t="b">
        <v>0</v>
      </c>
      <c r="V716" s="7" t="b">
        <v>0</v>
      </c>
      <c r="W716" s="7" t="s">
        <v>22</v>
      </c>
      <c r="X716" s="7" t="str" cm="1">
        <f t="array" ref="X716:Y716">_xlfn.TEXTSPLIT($W716,"/")</f>
        <v>music</v>
      </c>
      <c r="Y716" s="7" t="str">
        <v>rock</v>
      </c>
    </row>
    <row r="717" spans="1:25" ht="23" x14ac:dyDescent="0.3">
      <c r="A717" s="7">
        <v>715</v>
      </c>
      <c r="B717" s="7" t="s">
        <v>1467</v>
      </c>
      <c r="C717" s="15" t="s">
        <v>1468</v>
      </c>
      <c r="D717" s="5">
        <v>118000</v>
      </c>
      <c r="E717" s="5">
        <v>28870</v>
      </c>
      <c r="G717" s="6">
        <f t="shared" si="89"/>
        <v>0.24466101694915254</v>
      </c>
      <c r="H717" s="7" t="s">
        <v>13</v>
      </c>
      <c r="I717" s="10">
        <v>656</v>
      </c>
      <c r="J717" s="10">
        <f t="shared" si="90"/>
        <v>44.009146341463413</v>
      </c>
      <c r="K717" s="7" t="s">
        <v>20</v>
      </c>
      <c r="L717" s="7" t="s">
        <v>21</v>
      </c>
      <c r="M717" s="7">
        <v>1281157200</v>
      </c>
      <c r="N717" s="7">
        <v>1281589200</v>
      </c>
      <c r="O717" s="16">
        <f t="shared" si="91"/>
        <v>40397.208333333336</v>
      </c>
      <c r="P717" s="23" t="str">
        <f t="shared" si="92"/>
        <v>Aug</v>
      </c>
      <c r="Q717" s="18">
        <f t="shared" si="93"/>
        <v>40397.208333333336</v>
      </c>
      <c r="R717" s="16">
        <f t="shared" si="94"/>
        <v>40402.208333333336</v>
      </c>
      <c r="S717" s="23" t="str">
        <f t="shared" si="95"/>
        <v>Aug</v>
      </c>
      <c r="T717" s="18">
        <f t="shared" si="96"/>
        <v>40402.208333333336</v>
      </c>
      <c r="U717" s="7" t="b">
        <v>0</v>
      </c>
      <c r="V717" s="7" t="b">
        <v>0</v>
      </c>
      <c r="W717" s="7" t="s">
        <v>291</v>
      </c>
      <c r="X717" s="7" t="str" cm="1">
        <f t="array" ref="X717:Y717">_xlfn.TEXTSPLIT($W717,"/")</f>
        <v>games</v>
      </c>
      <c r="Y717" s="7" t="str">
        <v>mobile games</v>
      </c>
    </row>
    <row r="718" spans="1:25" ht="23" x14ac:dyDescent="0.3">
      <c r="A718" s="7">
        <v>716</v>
      </c>
      <c r="B718" s="7" t="s">
        <v>1469</v>
      </c>
      <c r="C718" s="15" t="s">
        <v>1470</v>
      </c>
      <c r="D718" s="5">
        <v>2000</v>
      </c>
      <c r="E718" s="5">
        <v>10353</v>
      </c>
      <c r="G718" s="6">
        <f t="shared" si="89"/>
        <v>5.1764999999999999</v>
      </c>
      <c r="H718" s="7" t="s">
        <v>19</v>
      </c>
      <c r="I718" s="10">
        <v>157</v>
      </c>
      <c r="J718" s="10">
        <f t="shared" si="90"/>
        <v>65.942675159235662</v>
      </c>
      <c r="K718" s="7" t="s">
        <v>20</v>
      </c>
      <c r="L718" s="7" t="s">
        <v>21</v>
      </c>
      <c r="M718" s="7">
        <v>1373432400</v>
      </c>
      <c r="N718" s="7">
        <v>1375851600</v>
      </c>
      <c r="O718" s="16">
        <f t="shared" si="91"/>
        <v>41465.208333333336</v>
      </c>
      <c r="P718" s="23" t="str">
        <f t="shared" si="92"/>
        <v>Jul</v>
      </c>
      <c r="Q718" s="18">
        <f t="shared" si="93"/>
        <v>41465.208333333336</v>
      </c>
      <c r="R718" s="16">
        <f t="shared" si="94"/>
        <v>41493.208333333336</v>
      </c>
      <c r="S718" s="23" t="str">
        <f t="shared" si="95"/>
        <v>Aug</v>
      </c>
      <c r="T718" s="18">
        <f t="shared" si="96"/>
        <v>41493.208333333336</v>
      </c>
      <c r="U718" s="7" t="b">
        <v>0</v>
      </c>
      <c r="V718" s="7" t="b">
        <v>1</v>
      </c>
      <c r="W718" s="7" t="s">
        <v>32</v>
      </c>
      <c r="X718" s="7" t="str" cm="1">
        <f t="array" ref="X718:Y718">_xlfn.TEXTSPLIT($W718,"/")</f>
        <v>theater</v>
      </c>
      <c r="Y718" s="7" t="str">
        <v>plays</v>
      </c>
    </row>
    <row r="719" spans="1:25" ht="36" x14ac:dyDescent="0.3">
      <c r="A719" s="7">
        <v>717</v>
      </c>
      <c r="B719" s="7" t="s">
        <v>1471</v>
      </c>
      <c r="C719" s="15" t="s">
        <v>1472</v>
      </c>
      <c r="D719" s="5">
        <v>5600</v>
      </c>
      <c r="E719" s="5">
        <v>13868</v>
      </c>
      <c r="G719" s="6">
        <f t="shared" si="89"/>
        <v>2.4764285714285714</v>
      </c>
      <c r="H719" s="7" t="s">
        <v>19</v>
      </c>
      <c r="I719" s="10">
        <v>555</v>
      </c>
      <c r="J719" s="10">
        <f t="shared" si="90"/>
        <v>24.987387387387386</v>
      </c>
      <c r="K719" s="7" t="s">
        <v>20</v>
      </c>
      <c r="L719" s="7" t="s">
        <v>21</v>
      </c>
      <c r="M719" s="7">
        <v>1313989200</v>
      </c>
      <c r="N719" s="7">
        <v>1315803600</v>
      </c>
      <c r="O719" s="16">
        <f t="shared" si="91"/>
        <v>40777.208333333336</v>
      </c>
      <c r="P719" s="23" t="str">
        <f t="shared" si="92"/>
        <v>Aug</v>
      </c>
      <c r="Q719" s="18">
        <f t="shared" si="93"/>
        <v>40777.208333333336</v>
      </c>
      <c r="R719" s="16">
        <f t="shared" si="94"/>
        <v>40798.208333333336</v>
      </c>
      <c r="S719" s="23" t="str">
        <f t="shared" si="95"/>
        <v>Sep</v>
      </c>
      <c r="T719" s="18">
        <f t="shared" si="96"/>
        <v>40798.208333333336</v>
      </c>
      <c r="U719" s="7" t="b">
        <v>0</v>
      </c>
      <c r="V719" s="7" t="b">
        <v>0</v>
      </c>
      <c r="W719" s="7" t="s">
        <v>41</v>
      </c>
      <c r="X719" s="7" t="str" cm="1">
        <f t="array" ref="X719:Y719">_xlfn.TEXTSPLIT($W719,"/")</f>
        <v>film &amp; video</v>
      </c>
      <c r="Y719" s="7" t="str">
        <v>documentary</v>
      </c>
    </row>
    <row r="720" spans="1:25" ht="23" x14ac:dyDescent="0.3">
      <c r="A720" s="7">
        <v>718</v>
      </c>
      <c r="B720" s="7" t="s">
        <v>1473</v>
      </c>
      <c r="C720" s="15" t="s">
        <v>1474</v>
      </c>
      <c r="D720" s="5">
        <v>8300</v>
      </c>
      <c r="E720" s="5">
        <v>8317</v>
      </c>
      <c r="G720" s="6">
        <f t="shared" si="89"/>
        <v>1.0020481927710843</v>
      </c>
      <c r="H720" s="7" t="s">
        <v>19</v>
      </c>
      <c r="I720" s="10">
        <v>297</v>
      </c>
      <c r="J720" s="10">
        <f t="shared" si="90"/>
        <v>28.003367003367003</v>
      </c>
      <c r="K720" s="7" t="s">
        <v>20</v>
      </c>
      <c r="L720" s="7" t="s">
        <v>21</v>
      </c>
      <c r="M720" s="7">
        <v>1371445200</v>
      </c>
      <c r="N720" s="7">
        <v>1373691600</v>
      </c>
      <c r="O720" s="16">
        <f t="shared" si="91"/>
        <v>41442.208333333336</v>
      </c>
      <c r="P720" s="23" t="str">
        <f t="shared" si="92"/>
        <v>Jun</v>
      </c>
      <c r="Q720" s="18">
        <f t="shared" si="93"/>
        <v>41442.208333333336</v>
      </c>
      <c r="R720" s="16">
        <f t="shared" si="94"/>
        <v>41468.208333333336</v>
      </c>
      <c r="S720" s="23" t="str">
        <f t="shared" si="95"/>
        <v>Jul</v>
      </c>
      <c r="T720" s="18">
        <f t="shared" si="96"/>
        <v>41468.208333333336</v>
      </c>
      <c r="U720" s="7" t="b">
        <v>0</v>
      </c>
      <c r="V720" s="7" t="b">
        <v>0</v>
      </c>
      <c r="W720" s="7" t="s">
        <v>64</v>
      </c>
      <c r="X720" s="7" t="str" cm="1">
        <f t="array" ref="X720:Y720">_xlfn.TEXTSPLIT($W720,"/")</f>
        <v>technology</v>
      </c>
      <c r="Y720" s="7" t="str">
        <v>wearables</v>
      </c>
    </row>
    <row r="721" spans="1:25" ht="23" x14ac:dyDescent="0.3">
      <c r="A721" s="7">
        <v>719</v>
      </c>
      <c r="B721" s="7" t="s">
        <v>1475</v>
      </c>
      <c r="C721" s="15" t="s">
        <v>1476</v>
      </c>
      <c r="D721" s="5">
        <v>6900</v>
      </c>
      <c r="E721" s="5">
        <v>10557</v>
      </c>
      <c r="G721" s="6">
        <f t="shared" si="89"/>
        <v>1.53</v>
      </c>
      <c r="H721" s="7" t="s">
        <v>19</v>
      </c>
      <c r="I721" s="10">
        <v>123</v>
      </c>
      <c r="J721" s="10">
        <f t="shared" si="90"/>
        <v>85.829268292682926</v>
      </c>
      <c r="K721" s="7" t="s">
        <v>20</v>
      </c>
      <c r="L721" s="7" t="s">
        <v>21</v>
      </c>
      <c r="M721" s="7">
        <v>1338267600</v>
      </c>
      <c r="N721" s="7">
        <v>1339218000</v>
      </c>
      <c r="O721" s="16">
        <f t="shared" si="91"/>
        <v>41058.208333333336</v>
      </c>
      <c r="P721" s="23" t="str">
        <f t="shared" si="92"/>
        <v>May</v>
      </c>
      <c r="Q721" s="18">
        <f t="shared" si="93"/>
        <v>41058.208333333336</v>
      </c>
      <c r="R721" s="16">
        <f t="shared" si="94"/>
        <v>41069.208333333336</v>
      </c>
      <c r="S721" s="23" t="str">
        <f t="shared" si="95"/>
        <v>Jun</v>
      </c>
      <c r="T721" s="18">
        <f t="shared" si="96"/>
        <v>41069.208333333336</v>
      </c>
      <c r="U721" s="7" t="b">
        <v>0</v>
      </c>
      <c r="V721" s="7" t="b">
        <v>0</v>
      </c>
      <c r="W721" s="7" t="s">
        <v>118</v>
      </c>
      <c r="X721" s="7" t="str" cm="1">
        <f t="array" ref="X721:Y721">_xlfn.TEXTSPLIT($W721,"/")</f>
        <v>publishing</v>
      </c>
      <c r="Y721" s="7" t="str">
        <v>fiction</v>
      </c>
    </row>
    <row r="722" spans="1:25" ht="36" x14ac:dyDescent="0.3">
      <c r="A722" s="7">
        <v>720</v>
      </c>
      <c r="B722" s="7" t="s">
        <v>1477</v>
      </c>
      <c r="C722" s="15" t="s">
        <v>1478</v>
      </c>
      <c r="D722" s="5">
        <v>8700</v>
      </c>
      <c r="E722" s="5">
        <v>3227</v>
      </c>
      <c r="G722" s="6">
        <f t="shared" si="89"/>
        <v>0.37091954022988505</v>
      </c>
      <c r="H722" s="7" t="s">
        <v>73</v>
      </c>
      <c r="I722" s="10">
        <v>38</v>
      </c>
      <c r="J722" s="10">
        <f t="shared" si="90"/>
        <v>84.921052631578945</v>
      </c>
      <c r="K722" s="7" t="s">
        <v>35</v>
      </c>
      <c r="L722" s="7" t="s">
        <v>36</v>
      </c>
      <c r="M722" s="7">
        <v>1519192800</v>
      </c>
      <c r="N722" s="7">
        <v>1520402400</v>
      </c>
      <c r="O722" s="16">
        <f t="shared" si="91"/>
        <v>43152.25</v>
      </c>
      <c r="P722" s="23" t="str">
        <f t="shared" si="92"/>
        <v>Feb</v>
      </c>
      <c r="Q722" s="18">
        <f t="shared" si="93"/>
        <v>43152.25</v>
      </c>
      <c r="R722" s="16">
        <f t="shared" si="94"/>
        <v>43166.25</v>
      </c>
      <c r="S722" s="23" t="str">
        <f t="shared" si="95"/>
        <v>Mar</v>
      </c>
      <c r="T722" s="18">
        <f t="shared" si="96"/>
        <v>43166.25</v>
      </c>
      <c r="U722" s="7" t="b">
        <v>0</v>
      </c>
      <c r="V722" s="7" t="b">
        <v>1</v>
      </c>
      <c r="W722" s="7" t="s">
        <v>32</v>
      </c>
      <c r="X722" s="7" t="str" cm="1">
        <f t="array" ref="X722:Y722">_xlfn.TEXTSPLIT($W722,"/")</f>
        <v>theater</v>
      </c>
      <c r="Y722" s="7" t="str">
        <v>plays</v>
      </c>
    </row>
    <row r="723" spans="1:25" ht="23" x14ac:dyDescent="0.3">
      <c r="A723" s="7">
        <v>721</v>
      </c>
      <c r="B723" s="7" t="s">
        <v>1479</v>
      </c>
      <c r="C723" s="15" t="s">
        <v>1480</v>
      </c>
      <c r="D723" s="5">
        <v>123600</v>
      </c>
      <c r="E723" s="5">
        <v>5429</v>
      </c>
      <c r="G723" s="6">
        <f t="shared" si="89"/>
        <v>4.3923948220064728E-2</v>
      </c>
      <c r="H723" s="7" t="s">
        <v>73</v>
      </c>
      <c r="I723" s="10">
        <v>60</v>
      </c>
      <c r="J723" s="10">
        <f t="shared" si="90"/>
        <v>90.483333333333334</v>
      </c>
      <c r="K723" s="7" t="s">
        <v>20</v>
      </c>
      <c r="L723" s="7" t="s">
        <v>21</v>
      </c>
      <c r="M723" s="7">
        <v>1522818000</v>
      </c>
      <c r="N723" s="7">
        <v>1523336400</v>
      </c>
      <c r="O723" s="16">
        <f t="shared" si="91"/>
        <v>43194.208333333328</v>
      </c>
      <c r="P723" s="23" t="str">
        <f t="shared" si="92"/>
        <v>Apr</v>
      </c>
      <c r="Q723" s="18">
        <f t="shared" si="93"/>
        <v>43194.208333333328</v>
      </c>
      <c r="R723" s="16">
        <f t="shared" si="94"/>
        <v>43200.208333333328</v>
      </c>
      <c r="S723" s="23" t="str">
        <f t="shared" si="95"/>
        <v>Apr</v>
      </c>
      <c r="T723" s="18">
        <f t="shared" si="96"/>
        <v>43200.208333333328</v>
      </c>
      <c r="U723" s="7" t="b">
        <v>0</v>
      </c>
      <c r="V723" s="7" t="b">
        <v>0</v>
      </c>
      <c r="W723" s="7" t="s">
        <v>22</v>
      </c>
      <c r="X723" s="7" t="str" cm="1">
        <f t="array" ref="X723:Y723">_xlfn.TEXTSPLIT($W723,"/")</f>
        <v>music</v>
      </c>
      <c r="Y723" s="7" t="str">
        <v>rock</v>
      </c>
    </row>
    <row r="724" spans="1:25" ht="23" x14ac:dyDescent="0.3">
      <c r="A724" s="7">
        <v>722</v>
      </c>
      <c r="B724" s="7" t="s">
        <v>1481</v>
      </c>
      <c r="C724" s="15" t="s">
        <v>1482</v>
      </c>
      <c r="D724" s="5">
        <v>48500</v>
      </c>
      <c r="E724" s="5">
        <v>75906</v>
      </c>
      <c r="G724" s="6">
        <f t="shared" si="89"/>
        <v>1.5650721649484536</v>
      </c>
      <c r="H724" s="7" t="s">
        <v>19</v>
      </c>
      <c r="I724" s="10">
        <v>3036</v>
      </c>
      <c r="J724" s="10">
        <f t="shared" si="90"/>
        <v>25.00197628458498</v>
      </c>
      <c r="K724" s="7" t="s">
        <v>20</v>
      </c>
      <c r="L724" s="7" t="s">
        <v>21</v>
      </c>
      <c r="M724" s="7">
        <v>1509948000</v>
      </c>
      <c r="N724" s="7">
        <v>1512280800</v>
      </c>
      <c r="O724" s="16">
        <f t="shared" si="91"/>
        <v>43045.25</v>
      </c>
      <c r="P724" s="23" t="str">
        <f t="shared" si="92"/>
        <v>Nov</v>
      </c>
      <c r="Q724" s="18">
        <f t="shared" si="93"/>
        <v>43045.25</v>
      </c>
      <c r="R724" s="16">
        <f t="shared" si="94"/>
        <v>43072.25</v>
      </c>
      <c r="S724" s="23" t="str">
        <f t="shared" si="95"/>
        <v>Dec</v>
      </c>
      <c r="T724" s="18">
        <f t="shared" si="96"/>
        <v>43072.25</v>
      </c>
      <c r="U724" s="7" t="b">
        <v>0</v>
      </c>
      <c r="V724" s="7" t="b">
        <v>0</v>
      </c>
      <c r="W724" s="7" t="s">
        <v>41</v>
      </c>
      <c r="X724" s="7" t="str" cm="1">
        <f t="array" ref="X724:Y724">_xlfn.TEXTSPLIT($W724,"/")</f>
        <v>film &amp; video</v>
      </c>
      <c r="Y724" s="7" t="str">
        <v>documentary</v>
      </c>
    </row>
    <row r="725" spans="1:25" ht="23" x14ac:dyDescent="0.3">
      <c r="A725" s="7">
        <v>723</v>
      </c>
      <c r="B725" s="7" t="s">
        <v>1483</v>
      </c>
      <c r="C725" s="15" t="s">
        <v>1484</v>
      </c>
      <c r="D725" s="5">
        <v>4900</v>
      </c>
      <c r="E725" s="5">
        <v>13250</v>
      </c>
      <c r="G725" s="6">
        <f t="shared" si="89"/>
        <v>2.704081632653061</v>
      </c>
      <c r="H725" s="7" t="s">
        <v>19</v>
      </c>
      <c r="I725" s="10">
        <v>144</v>
      </c>
      <c r="J725" s="10">
        <f t="shared" si="90"/>
        <v>92.013888888888886</v>
      </c>
      <c r="K725" s="7" t="s">
        <v>25</v>
      </c>
      <c r="L725" s="7" t="s">
        <v>26</v>
      </c>
      <c r="M725" s="7">
        <v>1456898400</v>
      </c>
      <c r="N725" s="7">
        <v>1458709200</v>
      </c>
      <c r="O725" s="16">
        <f t="shared" si="91"/>
        <v>42431.25</v>
      </c>
      <c r="P725" s="23" t="str">
        <f t="shared" si="92"/>
        <v>Mar</v>
      </c>
      <c r="Q725" s="18">
        <f t="shared" si="93"/>
        <v>42431.25</v>
      </c>
      <c r="R725" s="16">
        <f t="shared" si="94"/>
        <v>42452.208333333328</v>
      </c>
      <c r="S725" s="23" t="str">
        <f t="shared" si="95"/>
        <v>Mar</v>
      </c>
      <c r="T725" s="18">
        <f t="shared" si="96"/>
        <v>42452.208333333328</v>
      </c>
      <c r="U725" s="7" t="b">
        <v>0</v>
      </c>
      <c r="V725" s="7" t="b">
        <v>0</v>
      </c>
      <c r="W725" s="7" t="s">
        <v>32</v>
      </c>
      <c r="X725" s="7" t="str" cm="1">
        <f t="array" ref="X725:Y725">_xlfn.TEXTSPLIT($W725,"/")</f>
        <v>theater</v>
      </c>
      <c r="Y725" s="7" t="str">
        <v>plays</v>
      </c>
    </row>
    <row r="726" spans="1:25" ht="36" x14ac:dyDescent="0.3">
      <c r="A726" s="7">
        <v>724</v>
      </c>
      <c r="B726" s="7" t="s">
        <v>1485</v>
      </c>
      <c r="C726" s="15" t="s">
        <v>1486</v>
      </c>
      <c r="D726" s="5">
        <v>8400</v>
      </c>
      <c r="E726" s="5">
        <v>11261</v>
      </c>
      <c r="G726" s="6">
        <f t="shared" si="89"/>
        <v>1.3405952380952382</v>
      </c>
      <c r="H726" s="7" t="s">
        <v>19</v>
      </c>
      <c r="I726" s="10">
        <v>121</v>
      </c>
      <c r="J726" s="10">
        <f t="shared" si="90"/>
        <v>93.066115702479337</v>
      </c>
      <c r="K726" s="7" t="s">
        <v>39</v>
      </c>
      <c r="L726" s="7" t="s">
        <v>40</v>
      </c>
      <c r="M726" s="7">
        <v>1413954000</v>
      </c>
      <c r="N726" s="7">
        <v>1414126800</v>
      </c>
      <c r="O726" s="16">
        <f t="shared" si="91"/>
        <v>41934.208333333336</v>
      </c>
      <c r="P726" s="23" t="str">
        <f t="shared" si="92"/>
        <v>Oct</v>
      </c>
      <c r="Q726" s="18">
        <f t="shared" si="93"/>
        <v>41934.208333333336</v>
      </c>
      <c r="R726" s="16">
        <f t="shared" si="94"/>
        <v>41936.208333333336</v>
      </c>
      <c r="S726" s="23" t="str">
        <f t="shared" si="95"/>
        <v>Oct</v>
      </c>
      <c r="T726" s="18">
        <f t="shared" si="96"/>
        <v>41936.208333333336</v>
      </c>
      <c r="U726" s="7" t="b">
        <v>0</v>
      </c>
      <c r="V726" s="7" t="b">
        <v>1</v>
      </c>
      <c r="W726" s="7" t="s">
        <v>32</v>
      </c>
      <c r="X726" s="7" t="str" cm="1">
        <f t="array" ref="X726:Y726">_xlfn.TEXTSPLIT($W726,"/")</f>
        <v>theater</v>
      </c>
      <c r="Y726" s="7" t="str">
        <v>plays</v>
      </c>
    </row>
    <row r="727" spans="1:25" ht="23" x14ac:dyDescent="0.3">
      <c r="A727" s="7">
        <v>725</v>
      </c>
      <c r="B727" s="7" t="s">
        <v>1487</v>
      </c>
      <c r="C727" s="15" t="s">
        <v>1488</v>
      </c>
      <c r="D727" s="5">
        <v>193200</v>
      </c>
      <c r="E727" s="5">
        <v>97369</v>
      </c>
      <c r="G727" s="6">
        <f t="shared" si="89"/>
        <v>0.50398033126293995</v>
      </c>
      <c r="H727" s="7" t="s">
        <v>13</v>
      </c>
      <c r="I727" s="10">
        <v>1596</v>
      </c>
      <c r="J727" s="10">
        <f t="shared" si="90"/>
        <v>61.008145363408524</v>
      </c>
      <c r="K727" s="7" t="s">
        <v>20</v>
      </c>
      <c r="L727" s="7" t="s">
        <v>21</v>
      </c>
      <c r="M727" s="7">
        <v>1416031200</v>
      </c>
      <c r="N727" s="7">
        <v>1416204000</v>
      </c>
      <c r="O727" s="16">
        <f t="shared" si="91"/>
        <v>41958.25</v>
      </c>
      <c r="P727" s="23" t="str">
        <f t="shared" si="92"/>
        <v>Nov</v>
      </c>
      <c r="Q727" s="18">
        <f t="shared" si="93"/>
        <v>41958.25</v>
      </c>
      <c r="R727" s="16">
        <f t="shared" si="94"/>
        <v>41960.25</v>
      </c>
      <c r="S727" s="23" t="str">
        <f t="shared" si="95"/>
        <v>Nov</v>
      </c>
      <c r="T727" s="18">
        <f t="shared" si="96"/>
        <v>41960.25</v>
      </c>
      <c r="U727" s="7" t="b">
        <v>0</v>
      </c>
      <c r="V727" s="7" t="b">
        <v>0</v>
      </c>
      <c r="W727" s="7" t="s">
        <v>291</v>
      </c>
      <c r="X727" s="7" t="str" cm="1">
        <f t="array" ref="X727:Y727">_xlfn.TEXTSPLIT($W727,"/")</f>
        <v>games</v>
      </c>
      <c r="Y727" s="7" t="str">
        <v>mobile games</v>
      </c>
    </row>
    <row r="728" spans="1:25" ht="23" x14ac:dyDescent="0.3">
      <c r="A728" s="7">
        <v>726</v>
      </c>
      <c r="B728" s="7" t="s">
        <v>1489</v>
      </c>
      <c r="C728" s="15" t="s">
        <v>1490</v>
      </c>
      <c r="D728" s="5">
        <v>54300</v>
      </c>
      <c r="E728" s="5">
        <v>48227</v>
      </c>
      <c r="G728" s="6">
        <f t="shared" si="89"/>
        <v>0.88815837937384901</v>
      </c>
      <c r="H728" s="7" t="s">
        <v>73</v>
      </c>
      <c r="I728" s="10">
        <v>524</v>
      </c>
      <c r="J728" s="10">
        <f t="shared" si="90"/>
        <v>92.036259541984734</v>
      </c>
      <c r="K728" s="7" t="s">
        <v>20</v>
      </c>
      <c r="L728" s="7" t="s">
        <v>21</v>
      </c>
      <c r="M728" s="7">
        <v>1287982800</v>
      </c>
      <c r="N728" s="7">
        <v>1288501200</v>
      </c>
      <c r="O728" s="16">
        <f t="shared" si="91"/>
        <v>40476.208333333336</v>
      </c>
      <c r="P728" s="23" t="str">
        <f t="shared" si="92"/>
        <v>Oct</v>
      </c>
      <c r="Q728" s="18">
        <f t="shared" si="93"/>
        <v>40476.208333333336</v>
      </c>
      <c r="R728" s="16">
        <f t="shared" si="94"/>
        <v>40482.208333333336</v>
      </c>
      <c r="S728" s="23" t="str">
        <f t="shared" si="95"/>
        <v>Oct</v>
      </c>
      <c r="T728" s="18">
        <f t="shared" si="96"/>
        <v>40482.208333333336</v>
      </c>
      <c r="U728" s="7" t="b">
        <v>0</v>
      </c>
      <c r="V728" s="7" t="b">
        <v>1</v>
      </c>
      <c r="W728" s="7" t="s">
        <v>32</v>
      </c>
      <c r="X728" s="7" t="str" cm="1">
        <f t="array" ref="X728:Y728">_xlfn.TEXTSPLIT($W728,"/")</f>
        <v>theater</v>
      </c>
      <c r="Y728" s="7" t="str">
        <v>plays</v>
      </c>
    </row>
    <row r="729" spans="1:25" ht="23" x14ac:dyDescent="0.3">
      <c r="A729" s="7">
        <v>727</v>
      </c>
      <c r="B729" s="7" t="s">
        <v>1491</v>
      </c>
      <c r="C729" s="15" t="s">
        <v>1492</v>
      </c>
      <c r="D729" s="5">
        <v>8900</v>
      </c>
      <c r="E729" s="5">
        <v>14685</v>
      </c>
      <c r="G729" s="6">
        <f t="shared" si="89"/>
        <v>1.65</v>
      </c>
      <c r="H729" s="7" t="s">
        <v>19</v>
      </c>
      <c r="I729" s="10">
        <v>181</v>
      </c>
      <c r="J729" s="10">
        <f t="shared" si="90"/>
        <v>81.132596685082873</v>
      </c>
      <c r="K729" s="7" t="s">
        <v>20</v>
      </c>
      <c r="L729" s="7" t="s">
        <v>21</v>
      </c>
      <c r="M729" s="7">
        <v>1547964000</v>
      </c>
      <c r="N729" s="7">
        <v>1552971600</v>
      </c>
      <c r="O729" s="16">
        <f t="shared" si="91"/>
        <v>43485.25</v>
      </c>
      <c r="P729" s="23" t="str">
        <f t="shared" si="92"/>
        <v>Jan</v>
      </c>
      <c r="Q729" s="18">
        <f t="shared" si="93"/>
        <v>43485.25</v>
      </c>
      <c r="R729" s="16">
        <f t="shared" si="94"/>
        <v>43543.208333333328</v>
      </c>
      <c r="S729" s="23" t="str">
        <f t="shared" si="95"/>
        <v>Mar</v>
      </c>
      <c r="T729" s="18">
        <f t="shared" si="96"/>
        <v>43543.208333333328</v>
      </c>
      <c r="U729" s="7" t="b">
        <v>0</v>
      </c>
      <c r="V729" s="7" t="b">
        <v>0</v>
      </c>
      <c r="W729" s="7" t="s">
        <v>27</v>
      </c>
      <c r="X729" s="7" t="str" cm="1">
        <f t="array" ref="X729:Y729">_xlfn.TEXTSPLIT($W729,"/")</f>
        <v>technology</v>
      </c>
      <c r="Y729" s="7" t="str">
        <v>web</v>
      </c>
    </row>
    <row r="730" spans="1:25" ht="36" x14ac:dyDescent="0.3">
      <c r="A730" s="7">
        <v>728</v>
      </c>
      <c r="B730" s="7" t="s">
        <v>1493</v>
      </c>
      <c r="C730" s="15" t="s">
        <v>1494</v>
      </c>
      <c r="D730" s="5">
        <v>4200</v>
      </c>
      <c r="E730" s="5">
        <v>735</v>
      </c>
      <c r="G730" s="6">
        <f t="shared" si="89"/>
        <v>0.17499999999999999</v>
      </c>
      <c r="H730" s="7" t="s">
        <v>13</v>
      </c>
      <c r="I730" s="10">
        <v>10</v>
      </c>
      <c r="J730" s="10">
        <f t="shared" si="90"/>
        <v>73.5</v>
      </c>
      <c r="K730" s="7" t="s">
        <v>20</v>
      </c>
      <c r="L730" s="7" t="s">
        <v>21</v>
      </c>
      <c r="M730" s="7">
        <v>1464152400</v>
      </c>
      <c r="N730" s="7">
        <v>1465102800</v>
      </c>
      <c r="O730" s="16">
        <f t="shared" si="91"/>
        <v>42515.208333333328</v>
      </c>
      <c r="P730" s="23" t="str">
        <f t="shared" si="92"/>
        <v>May</v>
      </c>
      <c r="Q730" s="18">
        <f t="shared" si="93"/>
        <v>42515.208333333328</v>
      </c>
      <c r="R730" s="16">
        <f t="shared" si="94"/>
        <v>42526.208333333328</v>
      </c>
      <c r="S730" s="23" t="str">
        <f t="shared" si="95"/>
        <v>Jun</v>
      </c>
      <c r="T730" s="18">
        <f t="shared" si="96"/>
        <v>42526.208333333328</v>
      </c>
      <c r="U730" s="7" t="b">
        <v>0</v>
      </c>
      <c r="V730" s="7" t="b">
        <v>0</v>
      </c>
      <c r="W730" s="7" t="s">
        <v>32</v>
      </c>
      <c r="X730" s="7" t="str" cm="1">
        <f t="array" ref="X730:Y730">_xlfn.TEXTSPLIT($W730,"/")</f>
        <v>theater</v>
      </c>
      <c r="Y730" s="7" t="str">
        <v>plays</v>
      </c>
    </row>
    <row r="731" spans="1:25" ht="36" x14ac:dyDescent="0.3">
      <c r="A731" s="7">
        <v>729</v>
      </c>
      <c r="B731" s="7" t="s">
        <v>1495</v>
      </c>
      <c r="C731" s="15" t="s">
        <v>1496</v>
      </c>
      <c r="D731" s="5">
        <v>5600</v>
      </c>
      <c r="E731" s="5">
        <v>10397</v>
      </c>
      <c r="G731" s="6">
        <f t="shared" si="89"/>
        <v>1.8566071428571429</v>
      </c>
      <c r="H731" s="7" t="s">
        <v>19</v>
      </c>
      <c r="I731" s="10">
        <v>122</v>
      </c>
      <c r="J731" s="10">
        <f t="shared" si="90"/>
        <v>85.221311475409834</v>
      </c>
      <c r="K731" s="7" t="s">
        <v>20</v>
      </c>
      <c r="L731" s="7" t="s">
        <v>21</v>
      </c>
      <c r="M731" s="7">
        <v>1359957600</v>
      </c>
      <c r="N731" s="7">
        <v>1360130400</v>
      </c>
      <c r="O731" s="16">
        <f t="shared" si="91"/>
        <v>41309.25</v>
      </c>
      <c r="P731" s="23" t="str">
        <f t="shared" si="92"/>
        <v>Feb</v>
      </c>
      <c r="Q731" s="18">
        <f t="shared" si="93"/>
        <v>41309.25</v>
      </c>
      <c r="R731" s="16">
        <f t="shared" si="94"/>
        <v>41311.25</v>
      </c>
      <c r="S731" s="23" t="str">
        <f t="shared" si="95"/>
        <v>Feb</v>
      </c>
      <c r="T731" s="18">
        <f t="shared" si="96"/>
        <v>41311.25</v>
      </c>
      <c r="U731" s="7" t="b">
        <v>0</v>
      </c>
      <c r="V731" s="7" t="b">
        <v>0</v>
      </c>
      <c r="W731" s="7" t="s">
        <v>52</v>
      </c>
      <c r="X731" s="7" t="str" cm="1">
        <f t="array" ref="X731:Y731">_xlfn.TEXTSPLIT($W731,"/")</f>
        <v>film &amp; video</v>
      </c>
      <c r="Y731" s="7" t="str">
        <v>drama</v>
      </c>
    </row>
    <row r="732" spans="1:25" ht="23" x14ac:dyDescent="0.3">
      <c r="A732" s="7">
        <v>730</v>
      </c>
      <c r="B732" s="7" t="s">
        <v>1497</v>
      </c>
      <c r="C732" s="15" t="s">
        <v>1498</v>
      </c>
      <c r="D732" s="5">
        <v>28800</v>
      </c>
      <c r="E732" s="5">
        <v>118847</v>
      </c>
      <c r="G732" s="6">
        <f t="shared" si="89"/>
        <v>4.1266319444444441</v>
      </c>
      <c r="H732" s="7" t="s">
        <v>19</v>
      </c>
      <c r="I732" s="10">
        <v>1071</v>
      </c>
      <c r="J732" s="10">
        <f t="shared" si="90"/>
        <v>110.96825396825396</v>
      </c>
      <c r="K732" s="7" t="s">
        <v>14</v>
      </c>
      <c r="L732" s="7" t="s">
        <v>15</v>
      </c>
      <c r="M732" s="7">
        <v>1432357200</v>
      </c>
      <c r="N732" s="7">
        <v>1432875600</v>
      </c>
      <c r="O732" s="16">
        <f t="shared" si="91"/>
        <v>42147.208333333328</v>
      </c>
      <c r="P732" s="23" t="str">
        <f t="shared" si="92"/>
        <v>May</v>
      </c>
      <c r="Q732" s="18">
        <f t="shared" si="93"/>
        <v>42147.208333333328</v>
      </c>
      <c r="R732" s="16">
        <f t="shared" si="94"/>
        <v>42153.208333333328</v>
      </c>
      <c r="S732" s="23" t="str">
        <f t="shared" si="95"/>
        <v>May</v>
      </c>
      <c r="T732" s="18">
        <f t="shared" si="96"/>
        <v>42153.208333333328</v>
      </c>
      <c r="U732" s="7" t="b">
        <v>0</v>
      </c>
      <c r="V732" s="7" t="b">
        <v>0</v>
      </c>
      <c r="W732" s="7" t="s">
        <v>64</v>
      </c>
      <c r="X732" s="7" t="str" cm="1">
        <f t="array" ref="X732:Y732">_xlfn.TEXTSPLIT($W732,"/")</f>
        <v>technology</v>
      </c>
      <c r="Y732" s="7" t="str">
        <v>wearables</v>
      </c>
    </row>
    <row r="733" spans="1:25" ht="23" x14ac:dyDescent="0.3">
      <c r="A733" s="7">
        <v>731</v>
      </c>
      <c r="B733" s="7" t="s">
        <v>1499</v>
      </c>
      <c r="C733" s="15" t="s">
        <v>1500</v>
      </c>
      <c r="D733" s="5">
        <v>8000</v>
      </c>
      <c r="E733" s="5">
        <v>7220</v>
      </c>
      <c r="G733" s="6">
        <f t="shared" si="89"/>
        <v>0.90249999999999997</v>
      </c>
      <c r="H733" s="7" t="s">
        <v>73</v>
      </c>
      <c r="I733" s="10">
        <v>219</v>
      </c>
      <c r="J733" s="10">
        <f t="shared" si="90"/>
        <v>32.968036529680369</v>
      </c>
      <c r="K733" s="7" t="s">
        <v>20</v>
      </c>
      <c r="L733" s="7" t="s">
        <v>21</v>
      </c>
      <c r="M733" s="7">
        <v>1500786000</v>
      </c>
      <c r="N733" s="7">
        <v>1500872400</v>
      </c>
      <c r="O733" s="16">
        <f t="shared" si="91"/>
        <v>42939.208333333328</v>
      </c>
      <c r="P733" s="23" t="str">
        <f t="shared" si="92"/>
        <v>Jul</v>
      </c>
      <c r="Q733" s="18">
        <f t="shared" si="93"/>
        <v>42939.208333333328</v>
      </c>
      <c r="R733" s="16">
        <f t="shared" si="94"/>
        <v>42940.208333333328</v>
      </c>
      <c r="S733" s="23" t="str">
        <f t="shared" si="95"/>
        <v>Jul</v>
      </c>
      <c r="T733" s="18">
        <f t="shared" si="96"/>
        <v>42940.208333333328</v>
      </c>
      <c r="U733" s="7" t="b">
        <v>0</v>
      </c>
      <c r="V733" s="7" t="b">
        <v>0</v>
      </c>
      <c r="W733" s="7" t="s">
        <v>27</v>
      </c>
      <c r="X733" s="7" t="str" cm="1">
        <f t="array" ref="X733:Y733">_xlfn.TEXTSPLIT($W733,"/")</f>
        <v>technology</v>
      </c>
      <c r="Y733" s="7" t="str">
        <v>web</v>
      </c>
    </row>
    <row r="734" spans="1:25" ht="23" x14ac:dyDescent="0.3">
      <c r="A734" s="7">
        <v>732</v>
      </c>
      <c r="B734" s="7" t="s">
        <v>1501</v>
      </c>
      <c r="C734" s="15" t="s">
        <v>1502</v>
      </c>
      <c r="D734" s="5">
        <v>117000</v>
      </c>
      <c r="E734" s="5">
        <v>107622</v>
      </c>
      <c r="G734" s="6">
        <f t="shared" si="89"/>
        <v>0.91984615384615387</v>
      </c>
      <c r="H734" s="7" t="s">
        <v>13</v>
      </c>
      <c r="I734" s="10">
        <v>1121</v>
      </c>
      <c r="J734" s="10">
        <f t="shared" si="90"/>
        <v>96.005352363960753</v>
      </c>
      <c r="K734" s="7" t="s">
        <v>20</v>
      </c>
      <c r="L734" s="7" t="s">
        <v>21</v>
      </c>
      <c r="M734" s="7">
        <v>1490158800</v>
      </c>
      <c r="N734" s="7">
        <v>1492146000</v>
      </c>
      <c r="O734" s="16">
        <f t="shared" si="91"/>
        <v>42816.208333333328</v>
      </c>
      <c r="P734" s="23" t="str">
        <f t="shared" si="92"/>
        <v>Mar</v>
      </c>
      <c r="Q734" s="18">
        <f t="shared" si="93"/>
        <v>42816.208333333328</v>
      </c>
      <c r="R734" s="16">
        <f t="shared" si="94"/>
        <v>42839.208333333328</v>
      </c>
      <c r="S734" s="23" t="str">
        <f t="shared" si="95"/>
        <v>Apr</v>
      </c>
      <c r="T734" s="18">
        <f t="shared" si="96"/>
        <v>42839.208333333328</v>
      </c>
      <c r="U734" s="7" t="b">
        <v>0</v>
      </c>
      <c r="V734" s="7" t="b">
        <v>1</v>
      </c>
      <c r="W734" s="7" t="s">
        <v>22</v>
      </c>
      <c r="X734" s="7" t="str" cm="1">
        <f t="array" ref="X734:Y734">_xlfn.TEXTSPLIT($W734,"/")</f>
        <v>music</v>
      </c>
      <c r="Y734" s="7" t="str">
        <v>rock</v>
      </c>
    </row>
    <row r="735" spans="1:25" ht="23" x14ac:dyDescent="0.3">
      <c r="A735" s="7">
        <v>733</v>
      </c>
      <c r="B735" s="7" t="s">
        <v>1503</v>
      </c>
      <c r="C735" s="15" t="s">
        <v>1504</v>
      </c>
      <c r="D735" s="5">
        <v>15800</v>
      </c>
      <c r="E735" s="5">
        <v>83267</v>
      </c>
      <c r="G735" s="6">
        <f t="shared" si="89"/>
        <v>5.2700632911392402</v>
      </c>
      <c r="H735" s="7" t="s">
        <v>19</v>
      </c>
      <c r="I735" s="10">
        <v>980</v>
      </c>
      <c r="J735" s="10">
        <f t="shared" si="90"/>
        <v>84.96632653061225</v>
      </c>
      <c r="K735" s="7" t="s">
        <v>20</v>
      </c>
      <c r="L735" s="7" t="s">
        <v>21</v>
      </c>
      <c r="M735" s="7">
        <v>1406178000</v>
      </c>
      <c r="N735" s="7">
        <v>1407301200</v>
      </c>
      <c r="O735" s="16">
        <f t="shared" si="91"/>
        <v>41844.208333333336</v>
      </c>
      <c r="P735" s="23" t="str">
        <f t="shared" si="92"/>
        <v>Jul</v>
      </c>
      <c r="Q735" s="18">
        <f t="shared" si="93"/>
        <v>41844.208333333336</v>
      </c>
      <c r="R735" s="16">
        <f t="shared" si="94"/>
        <v>41857.208333333336</v>
      </c>
      <c r="S735" s="23" t="str">
        <f t="shared" si="95"/>
        <v>Aug</v>
      </c>
      <c r="T735" s="18">
        <f t="shared" si="96"/>
        <v>41857.208333333336</v>
      </c>
      <c r="U735" s="7" t="b">
        <v>0</v>
      </c>
      <c r="V735" s="7" t="b">
        <v>0</v>
      </c>
      <c r="W735" s="7" t="s">
        <v>147</v>
      </c>
      <c r="X735" s="7" t="str" cm="1">
        <f t="array" ref="X735:Y735">_xlfn.TEXTSPLIT($W735,"/")</f>
        <v>music</v>
      </c>
      <c r="Y735" s="7" t="str">
        <v>metal</v>
      </c>
    </row>
    <row r="736" spans="1:25" ht="23" x14ac:dyDescent="0.3">
      <c r="A736" s="7">
        <v>734</v>
      </c>
      <c r="B736" s="7" t="s">
        <v>1505</v>
      </c>
      <c r="C736" s="15" t="s">
        <v>1506</v>
      </c>
      <c r="D736" s="5">
        <v>4200</v>
      </c>
      <c r="E736" s="5">
        <v>13404</v>
      </c>
      <c r="G736" s="6">
        <f t="shared" si="89"/>
        <v>3.1914285714285713</v>
      </c>
      <c r="H736" s="7" t="s">
        <v>19</v>
      </c>
      <c r="I736" s="10">
        <v>536</v>
      </c>
      <c r="J736" s="10">
        <f t="shared" si="90"/>
        <v>25.007462686567163</v>
      </c>
      <c r="K736" s="7" t="s">
        <v>20</v>
      </c>
      <c r="L736" s="7" t="s">
        <v>21</v>
      </c>
      <c r="M736" s="7">
        <v>1485583200</v>
      </c>
      <c r="N736" s="7">
        <v>1486620000</v>
      </c>
      <c r="O736" s="16">
        <f t="shared" si="91"/>
        <v>42763.25</v>
      </c>
      <c r="P736" s="23" t="str">
        <f t="shared" si="92"/>
        <v>Jan</v>
      </c>
      <c r="Q736" s="18">
        <f t="shared" si="93"/>
        <v>42763.25</v>
      </c>
      <c r="R736" s="16">
        <f t="shared" si="94"/>
        <v>42775.25</v>
      </c>
      <c r="S736" s="23" t="str">
        <f t="shared" si="95"/>
        <v>Feb</v>
      </c>
      <c r="T736" s="18">
        <f t="shared" si="96"/>
        <v>42775.25</v>
      </c>
      <c r="U736" s="7" t="b">
        <v>0</v>
      </c>
      <c r="V736" s="7" t="b">
        <v>1</v>
      </c>
      <c r="W736" s="7" t="s">
        <v>32</v>
      </c>
      <c r="X736" s="7" t="str" cm="1">
        <f t="array" ref="X736:Y736">_xlfn.TEXTSPLIT($W736,"/")</f>
        <v>theater</v>
      </c>
      <c r="Y736" s="7" t="str">
        <v>plays</v>
      </c>
    </row>
    <row r="737" spans="1:25" ht="36" x14ac:dyDescent="0.3">
      <c r="A737" s="7">
        <v>735</v>
      </c>
      <c r="B737" s="7" t="s">
        <v>1507</v>
      </c>
      <c r="C737" s="15" t="s">
        <v>1508</v>
      </c>
      <c r="D737" s="5">
        <v>37100</v>
      </c>
      <c r="E737" s="5">
        <v>131404</v>
      </c>
      <c r="G737" s="6">
        <f t="shared" si="89"/>
        <v>3.5418867924528303</v>
      </c>
      <c r="H737" s="7" t="s">
        <v>19</v>
      </c>
      <c r="I737" s="10">
        <v>1991</v>
      </c>
      <c r="J737" s="10">
        <f t="shared" si="90"/>
        <v>65.998995479658461</v>
      </c>
      <c r="K737" s="7" t="s">
        <v>20</v>
      </c>
      <c r="L737" s="7" t="s">
        <v>21</v>
      </c>
      <c r="M737" s="7">
        <v>1459314000</v>
      </c>
      <c r="N737" s="7">
        <v>1459918800</v>
      </c>
      <c r="O737" s="16">
        <f t="shared" si="91"/>
        <v>42459.208333333328</v>
      </c>
      <c r="P737" s="23" t="str">
        <f t="shared" si="92"/>
        <v>Mar</v>
      </c>
      <c r="Q737" s="18">
        <f t="shared" si="93"/>
        <v>42459.208333333328</v>
      </c>
      <c r="R737" s="16">
        <f t="shared" si="94"/>
        <v>42466.208333333328</v>
      </c>
      <c r="S737" s="23" t="str">
        <f t="shared" si="95"/>
        <v>Apr</v>
      </c>
      <c r="T737" s="18">
        <f t="shared" si="96"/>
        <v>42466.208333333328</v>
      </c>
      <c r="U737" s="7" t="b">
        <v>0</v>
      </c>
      <c r="V737" s="7" t="b">
        <v>0</v>
      </c>
      <c r="W737" s="7" t="s">
        <v>121</v>
      </c>
      <c r="X737" s="7" t="str" cm="1">
        <f t="array" ref="X737:Y737">_xlfn.TEXTSPLIT($W737,"/")</f>
        <v>photography</v>
      </c>
      <c r="Y737" s="7" t="str">
        <v>photography books</v>
      </c>
    </row>
    <row r="738" spans="1:25" ht="23" x14ac:dyDescent="0.3">
      <c r="A738" s="7">
        <v>736</v>
      </c>
      <c r="B738" s="7" t="s">
        <v>1509</v>
      </c>
      <c r="C738" s="15" t="s">
        <v>1510</v>
      </c>
      <c r="D738" s="5">
        <v>7700</v>
      </c>
      <c r="E738" s="5">
        <v>2533</v>
      </c>
      <c r="G738" s="6">
        <f t="shared" si="89"/>
        <v>0.32896103896103895</v>
      </c>
      <c r="H738" s="7" t="s">
        <v>73</v>
      </c>
      <c r="I738" s="10">
        <v>29</v>
      </c>
      <c r="J738" s="10">
        <f t="shared" si="90"/>
        <v>87.34482758620689</v>
      </c>
      <c r="K738" s="7" t="s">
        <v>20</v>
      </c>
      <c r="L738" s="7" t="s">
        <v>21</v>
      </c>
      <c r="M738" s="7">
        <v>1424412000</v>
      </c>
      <c r="N738" s="7">
        <v>1424757600</v>
      </c>
      <c r="O738" s="16">
        <f t="shared" si="91"/>
        <v>42055.25</v>
      </c>
      <c r="P738" s="23" t="str">
        <f t="shared" si="92"/>
        <v>Feb</v>
      </c>
      <c r="Q738" s="18">
        <f t="shared" si="93"/>
        <v>42055.25</v>
      </c>
      <c r="R738" s="16">
        <f t="shared" si="94"/>
        <v>42059.25</v>
      </c>
      <c r="S738" s="23" t="str">
        <f t="shared" si="95"/>
        <v>Feb</v>
      </c>
      <c r="T738" s="18">
        <f t="shared" si="96"/>
        <v>42059.25</v>
      </c>
      <c r="U738" s="7" t="b">
        <v>0</v>
      </c>
      <c r="V738" s="7" t="b">
        <v>0</v>
      </c>
      <c r="W738" s="7" t="s">
        <v>67</v>
      </c>
      <c r="X738" s="7" t="str" cm="1">
        <f t="array" ref="X738:Y738">_xlfn.TEXTSPLIT($W738,"/")</f>
        <v>publishing</v>
      </c>
      <c r="Y738" s="7" t="str">
        <v>nonfiction</v>
      </c>
    </row>
    <row r="739" spans="1:25" ht="36" x14ac:dyDescent="0.3">
      <c r="A739" s="7">
        <v>737</v>
      </c>
      <c r="B739" s="7" t="s">
        <v>1511</v>
      </c>
      <c r="C739" s="15" t="s">
        <v>1512</v>
      </c>
      <c r="D739" s="5">
        <v>3700</v>
      </c>
      <c r="E739" s="5">
        <v>5028</v>
      </c>
      <c r="G739" s="6">
        <f t="shared" si="89"/>
        <v>1.358918918918919</v>
      </c>
      <c r="H739" s="7" t="s">
        <v>19</v>
      </c>
      <c r="I739" s="10">
        <v>180</v>
      </c>
      <c r="J739" s="10">
        <f t="shared" si="90"/>
        <v>27.933333333333334</v>
      </c>
      <c r="K739" s="7" t="s">
        <v>20</v>
      </c>
      <c r="L739" s="7" t="s">
        <v>21</v>
      </c>
      <c r="M739" s="7">
        <v>1478844000</v>
      </c>
      <c r="N739" s="7">
        <v>1479880800</v>
      </c>
      <c r="O739" s="16">
        <f t="shared" si="91"/>
        <v>42685.25</v>
      </c>
      <c r="P739" s="23" t="str">
        <f t="shared" si="92"/>
        <v>Nov</v>
      </c>
      <c r="Q739" s="18">
        <f t="shared" si="93"/>
        <v>42685.25</v>
      </c>
      <c r="R739" s="16">
        <f t="shared" si="94"/>
        <v>42697.25</v>
      </c>
      <c r="S739" s="23" t="str">
        <f t="shared" si="95"/>
        <v>Nov</v>
      </c>
      <c r="T739" s="18">
        <f t="shared" si="96"/>
        <v>42697.25</v>
      </c>
      <c r="U739" s="7" t="b">
        <v>0</v>
      </c>
      <c r="V739" s="7" t="b">
        <v>0</v>
      </c>
      <c r="W739" s="7" t="s">
        <v>59</v>
      </c>
      <c r="X739" s="7" t="str" cm="1">
        <f t="array" ref="X739:Y739">_xlfn.TEXTSPLIT($W739,"/")</f>
        <v>music</v>
      </c>
      <c r="Y739" s="7" t="str">
        <v>indie rock</v>
      </c>
    </row>
    <row r="740" spans="1:25" ht="36" x14ac:dyDescent="0.3">
      <c r="A740" s="7">
        <v>738</v>
      </c>
      <c r="B740" s="7" t="s">
        <v>1031</v>
      </c>
      <c r="C740" s="15" t="s">
        <v>1513</v>
      </c>
      <c r="D740" s="5">
        <v>74700</v>
      </c>
      <c r="E740" s="5">
        <v>1557</v>
      </c>
      <c r="G740" s="6">
        <f t="shared" si="89"/>
        <v>2.0843373493975904E-2</v>
      </c>
      <c r="H740" s="7" t="s">
        <v>13</v>
      </c>
      <c r="I740" s="10">
        <v>15</v>
      </c>
      <c r="J740" s="10">
        <f t="shared" si="90"/>
        <v>103.8</v>
      </c>
      <c r="K740" s="7" t="s">
        <v>20</v>
      </c>
      <c r="L740" s="7" t="s">
        <v>21</v>
      </c>
      <c r="M740" s="7">
        <v>1416117600</v>
      </c>
      <c r="N740" s="7">
        <v>1418018400</v>
      </c>
      <c r="O740" s="16">
        <f t="shared" si="91"/>
        <v>41959.25</v>
      </c>
      <c r="P740" s="23" t="str">
        <f t="shared" si="92"/>
        <v>Nov</v>
      </c>
      <c r="Q740" s="18">
        <f t="shared" si="93"/>
        <v>41959.25</v>
      </c>
      <c r="R740" s="16">
        <f t="shared" si="94"/>
        <v>41981.25</v>
      </c>
      <c r="S740" s="23" t="str">
        <f t="shared" si="95"/>
        <v>Dec</v>
      </c>
      <c r="T740" s="18">
        <f t="shared" si="96"/>
        <v>41981.25</v>
      </c>
      <c r="U740" s="7" t="b">
        <v>0</v>
      </c>
      <c r="V740" s="7" t="b">
        <v>1</v>
      </c>
      <c r="W740" s="7" t="s">
        <v>32</v>
      </c>
      <c r="X740" s="7" t="str" cm="1">
        <f t="array" ref="X740:Y740">_xlfn.TEXTSPLIT($W740,"/")</f>
        <v>theater</v>
      </c>
      <c r="Y740" s="7" t="str">
        <v>plays</v>
      </c>
    </row>
    <row r="741" spans="1:25" ht="23" x14ac:dyDescent="0.3">
      <c r="A741" s="7">
        <v>739</v>
      </c>
      <c r="B741" s="7" t="s">
        <v>1514</v>
      </c>
      <c r="C741" s="15" t="s">
        <v>1515</v>
      </c>
      <c r="D741" s="5">
        <v>10000</v>
      </c>
      <c r="E741" s="5">
        <v>6100</v>
      </c>
      <c r="G741" s="6">
        <f t="shared" si="89"/>
        <v>0.61</v>
      </c>
      <c r="H741" s="7" t="s">
        <v>13</v>
      </c>
      <c r="I741" s="10">
        <v>191</v>
      </c>
      <c r="J741" s="10">
        <f t="shared" si="90"/>
        <v>31.937172774869111</v>
      </c>
      <c r="K741" s="7" t="s">
        <v>20</v>
      </c>
      <c r="L741" s="7" t="s">
        <v>21</v>
      </c>
      <c r="M741" s="7">
        <v>1340946000</v>
      </c>
      <c r="N741" s="7">
        <v>1341032400</v>
      </c>
      <c r="O741" s="16">
        <f t="shared" si="91"/>
        <v>41089.208333333336</v>
      </c>
      <c r="P741" s="23" t="str">
        <f t="shared" si="92"/>
        <v>Jun</v>
      </c>
      <c r="Q741" s="18">
        <f t="shared" si="93"/>
        <v>41089.208333333336</v>
      </c>
      <c r="R741" s="16">
        <f t="shared" si="94"/>
        <v>41090.208333333336</v>
      </c>
      <c r="S741" s="23" t="str">
        <f t="shared" si="95"/>
        <v>Jun</v>
      </c>
      <c r="T741" s="18">
        <f t="shared" si="96"/>
        <v>41090.208333333336</v>
      </c>
      <c r="U741" s="7" t="b">
        <v>0</v>
      </c>
      <c r="V741" s="7" t="b">
        <v>0</v>
      </c>
      <c r="W741" s="7" t="s">
        <v>59</v>
      </c>
      <c r="X741" s="7" t="str" cm="1">
        <f t="array" ref="X741:Y741">_xlfn.TEXTSPLIT($W741,"/")</f>
        <v>music</v>
      </c>
      <c r="Y741" s="7" t="str">
        <v>indie rock</v>
      </c>
    </row>
    <row r="742" spans="1:25" ht="36" x14ac:dyDescent="0.3">
      <c r="A742" s="7">
        <v>740</v>
      </c>
      <c r="B742" s="7" t="s">
        <v>1516</v>
      </c>
      <c r="C742" s="15" t="s">
        <v>1517</v>
      </c>
      <c r="D742" s="5">
        <v>5300</v>
      </c>
      <c r="E742" s="5">
        <v>1592</v>
      </c>
      <c r="G742" s="6">
        <f t="shared" si="89"/>
        <v>0.30037735849056602</v>
      </c>
      <c r="H742" s="7" t="s">
        <v>13</v>
      </c>
      <c r="I742" s="10">
        <v>16</v>
      </c>
      <c r="J742" s="10">
        <f t="shared" si="90"/>
        <v>99.5</v>
      </c>
      <c r="K742" s="7" t="s">
        <v>20</v>
      </c>
      <c r="L742" s="7" t="s">
        <v>21</v>
      </c>
      <c r="M742" s="7">
        <v>1486101600</v>
      </c>
      <c r="N742" s="7">
        <v>1486360800</v>
      </c>
      <c r="O742" s="16">
        <f t="shared" si="91"/>
        <v>42769.25</v>
      </c>
      <c r="P742" s="23" t="str">
        <f t="shared" si="92"/>
        <v>Feb</v>
      </c>
      <c r="Q742" s="18">
        <f t="shared" si="93"/>
        <v>42769.25</v>
      </c>
      <c r="R742" s="16">
        <f t="shared" si="94"/>
        <v>42772.25</v>
      </c>
      <c r="S742" s="23" t="str">
        <f t="shared" si="95"/>
        <v>Feb</v>
      </c>
      <c r="T742" s="18">
        <f t="shared" si="96"/>
        <v>42772.25</v>
      </c>
      <c r="U742" s="7" t="b">
        <v>0</v>
      </c>
      <c r="V742" s="7" t="b">
        <v>0</v>
      </c>
      <c r="W742" s="7" t="s">
        <v>32</v>
      </c>
      <c r="X742" s="7" t="str" cm="1">
        <f t="array" ref="X742:Y742">_xlfn.TEXTSPLIT($W742,"/")</f>
        <v>theater</v>
      </c>
      <c r="Y742" s="7" t="str">
        <v>plays</v>
      </c>
    </row>
    <row r="743" spans="1:25" ht="23" x14ac:dyDescent="0.3">
      <c r="A743" s="7">
        <v>741</v>
      </c>
      <c r="B743" s="7" t="s">
        <v>627</v>
      </c>
      <c r="C743" s="15" t="s">
        <v>1518</v>
      </c>
      <c r="D743" s="5">
        <v>1200</v>
      </c>
      <c r="E743" s="5">
        <v>14150</v>
      </c>
      <c r="G743" s="6">
        <f t="shared" si="89"/>
        <v>11.791666666666666</v>
      </c>
      <c r="H743" s="7" t="s">
        <v>19</v>
      </c>
      <c r="I743" s="10">
        <v>130</v>
      </c>
      <c r="J743" s="10">
        <f t="shared" si="90"/>
        <v>108.84615384615384</v>
      </c>
      <c r="K743" s="7" t="s">
        <v>20</v>
      </c>
      <c r="L743" s="7" t="s">
        <v>21</v>
      </c>
      <c r="M743" s="7">
        <v>1274590800</v>
      </c>
      <c r="N743" s="7">
        <v>1274677200</v>
      </c>
      <c r="O743" s="16">
        <f t="shared" si="91"/>
        <v>40321.208333333336</v>
      </c>
      <c r="P743" s="23" t="str">
        <f t="shared" si="92"/>
        <v>May</v>
      </c>
      <c r="Q743" s="18">
        <f t="shared" si="93"/>
        <v>40321.208333333336</v>
      </c>
      <c r="R743" s="16">
        <f t="shared" si="94"/>
        <v>40322.208333333336</v>
      </c>
      <c r="S743" s="23" t="str">
        <f t="shared" si="95"/>
        <v>May</v>
      </c>
      <c r="T743" s="18">
        <f t="shared" si="96"/>
        <v>40322.208333333336</v>
      </c>
      <c r="U743" s="7" t="b">
        <v>0</v>
      </c>
      <c r="V743" s="7" t="b">
        <v>0</v>
      </c>
      <c r="W743" s="7" t="s">
        <v>32</v>
      </c>
      <c r="X743" s="7" t="str" cm="1">
        <f t="array" ref="X743:Y743">_xlfn.TEXTSPLIT($W743,"/")</f>
        <v>theater</v>
      </c>
      <c r="Y743" s="7" t="str">
        <v>plays</v>
      </c>
    </row>
    <row r="744" spans="1:25" ht="23" x14ac:dyDescent="0.3">
      <c r="A744" s="7">
        <v>742</v>
      </c>
      <c r="B744" s="7" t="s">
        <v>1519</v>
      </c>
      <c r="C744" s="15" t="s">
        <v>1520</v>
      </c>
      <c r="D744" s="5">
        <v>1200</v>
      </c>
      <c r="E744" s="5">
        <v>13513</v>
      </c>
      <c r="G744" s="6">
        <f t="shared" si="89"/>
        <v>11.260833333333334</v>
      </c>
      <c r="H744" s="7" t="s">
        <v>19</v>
      </c>
      <c r="I744" s="10">
        <v>122</v>
      </c>
      <c r="J744" s="10">
        <f t="shared" si="90"/>
        <v>110.76229508196721</v>
      </c>
      <c r="K744" s="7" t="s">
        <v>20</v>
      </c>
      <c r="L744" s="7" t="s">
        <v>21</v>
      </c>
      <c r="M744" s="7">
        <v>1263880800</v>
      </c>
      <c r="N744" s="7">
        <v>1267509600</v>
      </c>
      <c r="O744" s="16">
        <f t="shared" si="91"/>
        <v>40197.25</v>
      </c>
      <c r="P744" s="23" t="str">
        <f t="shared" si="92"/>
        <v>Jan</v>
      </c>
      <c r="Q744" s="18">
        <f t="shared" si="93"/>
        <v>40197.25</v>
      </c>
      <c r="R744" s="16">
        <f t="shared" si="94"/>
        <v>40239.25</v>
      </c>
      <c r="S744" s="23" t="str">
        <f t="shared" si="95"/>
        <v>Mar</v>
      </c>
      <c r="T744" s="18">
        <f t="shared" si="96"/>
        <v>40239.25</v>
      </c>
      <c r="U744" s="7" t="b">
        <v>0</v>
      </c>
      <c r="V744" s="7" t="b">
        <v>0</v>
      </c>
      <c r="W744" s="7" t="s">
        <v>49</v>
      </c>
      <c r="X744" s="7" t="str" cm="1">
        <f t="array" ref="X744:Y744">_xlfn.TEXTSPLIT($W744,"/")</f>
        <v>music</v>
      </c>
      <c r="Y744" s="7" t="str">
        <v>electric music</v>
      </c>
    </row>
    <row r="745" spans="1:25" ht="36" x14ac:dyDescent="0.3">
      <c r="A745" s="7">
        <v>743</v>
      </c>
      <c r="B745" s="7" t="s">
        <v>1521</v>
      </c>
      <c r="C745" s="15" t="s">
        <v>1522</v>
      </c>
      <c r="D745" s="5">
        <v>3900</v>
      </c>
      <c r="E745" s="5">
        <v>504</v>
      </c>
      <c r="G745" s="6">
        <f t="shared" si="89"/>
        <v>0.12923076923076923</v>
      </c>
      <c r="H745" s="7" t="s">
        <v>13</v>
      </c>
      <c r="I745" s="10">
        <v>17</v>
      </c>
      <c r="J745" s="10">
        <f t="shared" si="90"/>
        <v>29.647058823529413</v>
      </c>
      <c r="K745" s="7" t="s">
        <v>20</v>
      </c>
      <c r="L745" s="7" t="s">
        <v>21</v>
      </c>
      <c r="M745" s="7">
        <v>1445403600</v>
      </c>
      <c r="N745" s="7">
        <v>1445922000</v>
      </c>
      <c r="O745" s="16">
        <f t="shared" si="91"/>
        <v>42298.208333333328</v>
      </c>
      <c r="P745" s="23" t="str">
        <f t="shared" si="92"/>
        <v>Oct</v>
      </c>
      <c r="Q745" s="18">
        <f t="shared" si="93"/>
        <v>42298.208333333328</v>
      </c>
      <c r="R745" s="16">
        <f t="shared" si="94"/>
        <v>42304.208333333328</v>
      </c>
      <c r="S745" s="23" t="str">
        <f t="shared" si="95"/>
        <v>Oct</v>
      </c>
      <c r="T745" s="18">
        <f t="shared" si="96"/>
        <v>42304.208333333328</v>
      </c>
      <c r="U745" s="7" t="b">
        <v>0</v>
      </c>
      <c r="V745" s="7" t="b">
        <v>1</v>
      </c>
      <c r="W745" s="7" t="s">
        <v>32</v>
      </c>
      <c r="X745" s="7" t="str" cm="1">
        <f t="array" ref="X745:Y745">_xlfn.TEXTSPLIT($W745,"/")</f>
        <v>theater</v>
      </c>
      <c r="Y745" s="7" t="str">
        <v>plays</v>
      </c>
    </row>
    <row r="746" spans="1:25" ht="23" x14ac:dyDescent="0.3">
      <c r="A746" s="7">
        <v>744</v>
      </c>
      <c r="B746" s="7" t="s">
        <v>1523</v>
      </c>
      <c r="C746" s="15" t="s">
        <v>1524</v>
      </c>
      <c r="D746" s="5">
        <v>2000</v>
      </c>
      <c r="E746" s="5">
        <v>14240</v>
      </c>
      <c r="G746" s="6">
        <f t="shared" si="89"/>
        <v>7.12</v>
      </c>
      <c r="H746" s="7" t="s">
        <v>19</v>
      </c>
      <c r="I746" s="10">
        <v>140</v>
      </c>
      <c r="J746" s="10">
        <f t="shared" si="90"/>
        <v>101.71428571428571</v>
      </c>
      <c r="K746" s="7" t="s">
        <v>20</v>
      </c>
      <c r="L746" s="7" t="s">
        <v>21</v>
      </c>
      <c r="M746" s="7">
        <v>1533877200</v>
      </c>
      <c r="N746" s="7">
        <v>1534050000</v>
      </c>
      <c r="O746" s="16">
        <f t="shared" si="91"/>
        <v>43322.208333333328</v>
      </c>
      <c r="P746" s="23" t="str">
        <f t="shared" si="92"/>
        <v>Aug</v>
      </c>
      <c r="Q746" s="18">
        <f t="shared" si="93"/>
        <v>43322.208333333328</v>
      </c>
      <c r="R746" s="16">
        <f t="shared" si="94"/>
        <v>43324.208333333328</v>
      </c>
      <c r="S746" s="23" t="str">
        <f t="shared" si="95"/>
        <v>Aug</v>
      </c>
      <c r="T746" s="18">
        <f t="shared" si="96"/>
        <v>43324.208333333328</v>
      </c>
      <c r="U746" s="7" t="b">
        <v>0</v>
      </c>
      <c r="V746" s="7" t="b">
        <v>1</v>
      </c>
      <c r="W746" s="7" t="s">
        <v>32</v>
      </c>
      <c r="X746" s="7" t="str" cm="1">
        <f t="array" ref="X746:Y746">_xlfn.TEXTSPLIT($W746,"/")</f>
        <v>theater</v>
      </c>
      <c r="Y746" s="7" t="str">
        <v>plays</v>
      </c>
    </row>
    <row r="747" spans="1:25" ht="36" x14ac:dyDescent="0.3">
      <c r="A747" s="7">
        <v>745</v>
      </c>
      <c r="B747" s="7" t="s">
        <v>1525</v>
      </c>
      <c r="C747" s="15" t="s">
        <v>1526</v>
      </c>
      <c r="D747" s="5">
        <v>6900</v>
      </c>
      <c r="E747" s="5">
        <v>2091</v>
      </c>
      <c r="G747" s="6">
        <f t="shared" si="89"/>
        <v>0.30304347826086958</v>
      </c>
      <c r="H747" s="7" t="s">
        <v>13</v>
      </c>
      <c r="I747" s="10">
        <v>34</v>
      </c>
      <c r="J747" s="10">
        <f t="shared" si="90"/>
        <v>61.5</v>
      </c>
      <c r="K747" s="7" t="s">
        <v>20</v>
      </c>
      <c r="L747" s="7" t="s">
        <v>21</v>
      </c>
      <c r="M747" s="7">
        <v>1275195600</v>
      </c>
      <c r="N747" s="7">
        <v>1277528400</v>
      </c>
      <c r="O747" s="16">
        <f t="shared" si="91"/>
        <v>40328.208333333336</v>
      </c>
      <c r="P747" s="23" t="str">
        <f t="shared" si="92"/>
        <v>May</v>
      </c>
      <c r="Q747" s="18">
        <f t="shared" si="93"/>
        <v>40328.208333333336</v>
      </c>
      <c r="R747" s="16">
        <f t="shared" si="94"/>
        <v>40355.208333333336</v>
      </c>
      <c r="S747" s="23" t="str">
        <f t="shared" si="95"/>
        <v>Jun</v>
      </c>
      <c r="T747" s="18">
        <f t="shared" si="96"/>
        <v>40355.208333333336</v>
      </c>
      <c r="U747" s="7" t="b">
        <v>0</v>
      </c>
      <c r="V747" s="7" t="b">
        <v>0</v>
      </c>
      <c r="W747" s="7" t="s">
        <v>64</v>
      </c>
      <c r="X747" s="7" t="str" cm="1">
        <f t="array" ref="X747:Y747">_xlfn.TEXTSPLIT($W747,"/")</f>
        <v>technology</v>
      </c>
      <c r="Y747" s="7" t="str">
        <v>wearables</v>
      </c>
    </row>
    <row r="748" spans="1:25" ht="23" x14ac:dyDescent="0.3">
      <c r="A748" s="7">
        <v>746</v>
      </c>
      <c r="B748" s="7" t="s">
        <v>1527</v>
      </c>
      <c r="C748" s="15" t="s">
        <v>1528</v>
      </c>
      <c r="D748" s="5">
        <v>55800</v>
      </c>
      <c r="E748" s="5">
        <v>118580</v>
      </c>
      <c r="G748" s="6">
        <f t="shared" si="89"/>
        <v>2.1250896057347672</v>
      </c>
      <c r="H748" s="7" t="s">
        <v>19</v>
      </c>
      <c r="I748" s="10">
        <v>3388</v>
      </c>
      <c r="J748" s="10">
        <f t="shared" si="90"/>
        <v>35</v>
      </c>
      <c r="K748" s="7" t="s">
        <v>20</v>
      </c>
      <c r="L748" s="7" t="s">
        <v>21</v>
      </c>
      <c r="M748" s="7">
        <v>1318136400</v>
      </c>
      <c r="N748" s="7">
        <v>1318568400</v>
      </c>
      <c r="O748" s="16">
        <f t="shared" si="91"/>
        <v>40825.208333333336</v>
      </c>
      <c r="P748" s="23" t="str">
        <f t="shared" si="92"/>
        <v>Oct</v>
      </c>
      <c r="Q748" s="18">
        <f t="shared" si="93"/>
        <v>40825.208333333336</v>
      </c>
      <c r="R748" s="16">
        <f t="shared" si="94"/>
        <v>40830.208333333336</v>
      </c>
      <c r="S748" s="23" t="str">
        <f t="shared" si="95"/>
        <v>Oct</v>
      </c>
      <c r="T748" s="18">
        <f t="shared" si="96"/>
        <v>40830.208333333336</v>
      </c>
      <c r="U748" s="7" t="b">
        <v>0</v>
      </c>
      <c r="V748" s="7" t="b">
        <v>0</v>
      </c>
      <c r="W748" s="7" t="s">
        <v>27</v>
      </c>
      <c r="X748" s="7" t="str" cm="1">
        <f t="array" ref="X748:Y748">_xlfn.TEXTSPLIT($W748,"/")</f>
        <v>technology</v>
      </c>
      <c r="Y748" s="7" t="str">
        <v>web</v>
      </c>
    </row>
    <row r="749" spans="1:25" ht="23" x14ac:dyDescent="0.3">
      <c r="A749" s="7">
        <v>747</v>
      </c>
      <c r="B749" s="7" t="s">
        <v>1529</v>
      </c>
      <c r="C749" s="15" t="s">
        <v>1530</v>
      </c>
      <c r="D749" s="5">
        <v>4900</v>
      </c>
      <c r="E749" s="5">
        <v>11214</v>
      </c>
      <c r="G749" s="6">
        <f t="shared" si="89"/>
        <v>2.2885714285714287</v>
      </c>
      <c r="H749" s="7" t="s">
        <v>19</v>
      </c>
      <c r="I749" s="10">
        <v>280</v>
      </c>
      <c r="J749" s="10">
        <f t="shared" si="90"/>
        <v>40.049999999999997</v>
      </c>
      <c r="K749" s="7" t="s">
        <v>20</v>
      </c>
      <c r="L749" s="7" t="s">
        <v>21</v>
      </c>
      <c r="M749" s="7">
        <v>1283403600</v>
      </c>
      <c r="N749" s="7">
        <v>1284354000</v>
      </c>
      <c r="O749" s="16">
        <f t="shared" si="91"/>
        <v>40423.208333333336</v>
      </c>
      <c r="P749" s="23" t="str">
        <f t="shared" si="92"/>
        <v>Sep</v>
      </c>
      <c r="Q749" s="18">
        <f t="shared" si="93"/>
        <v>40423.208333333336</v>
      </c>
      <c r="R749" s="16">
        <f t="shared" si="94"/>
        <v>40434.208333333336</v>
      </c>
      <c r="S749" s="23" t="str">
        <f t="shared" si="95"/>
        <v>Sep</v>
      </c>
      <c r="T749" s="18">
        <f t="shared" si="96"/>
        <v>40434.208333333336</v>
      </c>
      <c r="U749" s="7" t="b">
        <v>0</v>
      </c>
      <c r="V749" s="7" t="b">
        <v>0</v>
      </c>
      <c r="W749" s="7" t="s">
        <v>32</v>
      </c>
      <c r="X749" s="7" t="str" cm="1">
        <f t="array" ref="X749:Y749">_xlfn.TEXTSPLIT($W749,"/")</f>
        <v>theater</v>
      </c>
      <c r="Y749" s="7" t="str">
        <v>plays</v>
      </c>
    </row>
    <row r="750" spans="1:25" ht="23" x14ac:dyDescent="0.3">
      <c r="A750" s="7">
        <v>748</v>
      </c>
      <c r="B750" s="7" t="s">
        <v>1531</v>
      </c>
      <c r="C750" s="15" t="s">
        <v>1532</v>
      </c>
      <c r="D750" s="5">
        <v>194900</v>
      </c>
      <c r="E750" s="5">
        <v>68137</v>
      </c>
      <c r="G750" s="6">
        <f t="shared" si="89"/>
        <v>0.34959979476654696</v>
      </c>
      <c r="H750" s="7" t="s">
        <v>73</v>
      </c>
      <c r="I750" s="10">
        <v>614</v>
      </c>
      <c r="J750" s="10">
        <f t="shared" si="90"/>
        <v>110.97231270358306</v>
      </c>
      <c r="K750" s="7" t="s">
        <v>20</v>
      </c>
      <c r="L750" s="7" t="s">
        <v>21</v>
      </c>
      <c r="M750" s="7">
        <v>1267423200</v>
      </c>
      <c r="N750" s="7">
        <v>1269579600</v>
      </c>
      <c r="O750" s="16">
        <f t="shared" si="91"/>
        <v>40238.25</v>
      </c>
      <c r="P750" s="23" t="str">
        <f t="shared" si="92"/>
        <v>Mar</v>
      </c>
      <c r="Q750" s="18">
        <f t="shared" si="93"/>
        <v>40238.25</v>
      </c>
      <c r="R750" s="16">
        <f t="shared" si="94"/>
        <v>40263.208333333336</v>
      </c>
      <c r="S750" s="23" t="str">
        <f t="shared" si="95"/>
        <v>Mar</v>
      </c>
      <c r="T750" s="18">
        <f t="shared" si="96"/>
        <v>40263.208333333336</v>
      </c>
      <c r="U750" s="7" t="b">
        <v>0</v>
      </c>
      <c r="V750" s="7" t="b">
        <v>1</v>
      </c>
      <c r="W750" s="7" t="s">
        <v>70</v>
      </c>
      <c r="X750" s="7" t="str" cm="1">
        <f t="array" ref="X750:Y750">_xlfn.TEXTSPLIT($W750,"/")</f>
        <v>film &amp; video</v>
      </c>
      <c r="Y750" s="7" t="str">
        <v>animation</v>
      </c>
    </row>
    <row r="751" spans="1:25" ht="23" x14ac:dyDescent="0.3">
      <c r="A751" s="7">
        <v>749</v>
      </c>
      <c r="B751" s="7" t="s">
        <v>1533</v>
      </c>
      <c r="C751" s="15" t="s">
        <v>1534</v>
      </c>
      <c r="D751" s="5">
        <v>8600</v>
      </c>
      <c r="E751" s="5">
        <v>13527</v>
      </c>
      <c r="G751" s="6">
        <f t="shared" si="89"/>
        <v>1.5729069767441861</v>
      </c>
      <c r="H751" s="7" t="s">
        <v>19</v>
      </c>
      <c r="I751" s="10">
        <v>366</v>
      </c>
      <c r="J751" s="10">
        <f t="shared" si="90"/>
        <v>36.959016393442624</v>
      </c>
      <c r="K751" s="7" t="s">
        <v>106</v>
      </c>
      <c r="L751" s="7" t="s">
        <v>107</v>
      </c>
      <c r="M751" s="7">
        <v>1412744400</v>
      </c>
      <c r="N751" s="7">
        <v>1413781200</v>
      </c>
      <c r="O751" s="16">
        <f t="shared" si="91"/>
        <v>41920.208333333336</v>
      </c>
      <c r="P751" s="23" t="str">
        <f t="shared" si="92"/>
        <v>Oct</v>
      </c>
      <c r="Q751" s="18">
        <f t="shared" si="93"/>
        <v>41920.208333333336</v>
      </c>
      <c r="R751" s="16">
        <f t="shared" si="94"/>
        <v>41932.208333333336</v>
      </c>
      <c r="S751" s="23" t="str">
        <f t="shared" si="95"/>
        <v>Oct</v>
      </c>
      <c r="T751" s="18">
        <f t="shared" si="96"/>
        <v>41932.208333333336</v>
      </c>
      <c r="U751" s="7" t="b">
        <v>0</v>
      </c>
      <c r="V751" s="7" t="b">
        <v>1</v>
      </c>
      <c r="W751" s="7" t="s">
        <v>64</v>
      </c>
      <c r="X751" s="7" t="str" cm="1">
        <f t="array" ref="X751:Y751">_xlfn.TEXTSPLIT($W751,"/")</f>
        <v>technology</v>
      </c>
      <c r="Y751" s="7" t="str">
        <v>wearables</v>
      </c>
    </row>
    <row r="752" spans="1:25" ht="23" x14ac:dyDescent="0.3">
      <c r="A752" s="7">
        <v>750</v>
      </c>
      <c r="B752" s="7" t="s">
        <v>1535</v>
      </c>
      <c r="C752" s="15" t="s">
        <v>1536</v>
      </c>
      <c r="D752" s="5">
        <v>100</v>
      </c>
      <c r="E752" s="5">
        <v>1</v>
      </c>
      <c r="G752" s="6">
        <f t="shared" si="89"/>
        <v>0.01</v>
      </c>
      <c r="H752" s="7" t="s">
        <v>13</v>
      </c>
      <c r="I752" s="10">
        <v>1</v>
      </c>
      <c r="J752" s="10">
        <f t="shared" si="90"/>
        <v>1</v>
      </c>
      <c r="K752" s="7" t="s">
        <v>39</v>
      </c>
      <c r="L752" s="7" t="s">
        <v>40</v>
      </c>
      <c r="M752" s="7">
        <v>1277960400</v>
      </c>
      <c r="N752" s="7">
        <v>1280120400</v>
      </c>
      <c r="O752" s="16">
        <f t="shared" si="91"/>
        <v>40360.208333333336</v>
      </c>
      <c r="P752" s="23" t="str">
        <f t="shared" si="92"/>
        <v>Jul</v>
      </c>
      <c r="Q752" s="18">
        <f t="shared" si="93"/>
        <v>40360.208333333336</v>
      </c>
      <c r="R752" s="16">
        <f t="shared" si="94"/>
        <v>40385.208333333336</v>
      </c>
      <c r="S752" s="23" t="str">
        <f t="shared" si="95"/>
        <v>Jul</v>
      </c>
      <c r="T752" s="18">
        <f t="shared" si="96"/>
        <v>40385.208333333336</v>
      </c>
      <c r="U752" s="7" t="b">
        <v>0</v>
      </c>
      <c r="V752" s="7" t="b">
        <v>0</v>
      </c>
      <c r="W752" s="7" t="s">
        <v>49</v>
      </c>
      <c r="X752" s="7" t="str" cm="1">
        <f t="array" ref="X752:Y752">_xlfn.TEXTSPLIT($W752,"/")</f>
        <v>music</v>
      </c>
      <c r="Y752" s="7" t="str">
        <v>electric music</v>
      </c>
    </row>
    <row r="753" spans="1:25" ht="23" x14ac:dyDescent="0.3">
      <c r="A753" s="7">
        <v>751</v>
      </c>
      <c r="B753" s="7" t="s">
        <v>1537</v>
      </c>
      <c r="C753" s="15" t="s">
        <v>1538</v>
      </c>
      <c r="D753" s="5">
        <v>3600</v>
      </c>
      <c r="E753" s="5">
        <v>8363</v>
      </c>
      <c r="G753" s="6">
        <f t="shared" si="89"/>
        <v>2.3230555555555554</v>
      </c>
      <c r="H753" s="7" t="s">
        <v>19</v>
      </c>
      <c r="I753" s="10">
        <v>270</v>
      </c>
      <c r="J753" s="10">
        <f t="shared" si="90"/>
        <v>30.974074074074075</v>
      </c>
      <c r="K753" s="7" t="s">
        <v>20</v>
      </c>
      <c r="L753" s="7" t="s">
        <v>21</v>
      </c>
      <c r="M753" s="7">
        <v>1458190800</v>
      </c>
      <c r="N753" s="7">
        <v>1459486800</v>
      </c>
      <c r="O753" s="16">
        <f t="shared" si="91"/>
        <v>42446.208333333328</v>
      </c>
      <c r="P753" s="23" t="str">
        <f t="shared" si="92"/>
        <v>Mar</v>
      </c>
      <c r="Q753" s="18">
        <f t="shared" si="93"/>
        <v>42446.208333333328</v>
      </c>
      <c r="R753" s="16">
        <f t="shared" si="94"/>
        <v>42461.208333333328</v>
      </c>
      <c r="S753" s="23" t="str">
        <f t="shared" si="95"/>
        <v>Apr</v>
      </c>
      <c r="T753" s="18">
        <f t="shared" si="96"/>
        <v>42461.208333333328</v>
      </c>
      <c r="U753" s="7" t="b">
        <v>1</v>
      </c>
      <c r="V753" s="7" t="b">
        <v>1</v>
      </c>
      <c r="W753" s="7" t="s">
        <v>67</v>
      </c>
      <c r="X753" s="7" t="str" cm="1">
        <f t="array" ref="X753:Y753">_xlfn.TEXTSPLIT($W753,"/")</f>
        <v>publishing</v>
      </c>
      <c r="Y753" s="7" t="str">
        <v>nonfiction</v>
      </c>
    </row>
    <row r="754" spans="1:25" ht="23" x14ac:dyDescent="0.3">
      <c r="A754" s="7">
        <v>752</v>
      </c>
      <c r="B754" s="7" t="s">
        <v>1539</v>
      </c>
      <c r="C754" s="15" t="s">
        <v>1540</v>
      </c>
      <c r="D754" s="5">
        <v>5800</v>
      </c>
      <c r="E754" s="5">
        <v>5362</v>
      </c>
      <c r="G754" s="6">
        <f t="shared" si="89"/>
        <v>0.92448275862068963</v>
      </c>
      <c r="H754" s="7" t="s">
        <v>73</v>
      </c>
      <c r="I754" s="10">
        <v>114</v>
      </c>
      <c r="J754" s="10">
        <f t="shared" si="90"/>
        <v>47.035087719298247</v>
      </c>
      <c r="K754" s="7" t="s">
        <v>20</v>
      </c>
      <c r="L754" s="7" t="s">
        <v>21</v>
      </c>
      <c r="M754" s="7">
        <v>1280984400</v>
      </c>
      <c r="N754" s="7">
        <v>1282539600</v>
      </c>
      <c r="O754" s="16">
        <f t="shared" si="91"/>
        <v>40395.208333333336</v>
      </c>
      <c r="P754" s="23" t="str">
        <f t="shared" si="92"/>
        <v>Aug</v>
      </c>
      <c r="Q754" s="18">
        <f t="shared" si="93"/>
        <v>40395.208333333336</v>
      </c>
      <c r="R754" s="16">
        <f t="shared" si="94"/>
        <v>40413.208333333336</v>
      </c>
      <c r="S754" s="23" t="str">
        <f t="shared" si="95"/>
        <v>Aug</v>
      </c>
      <c r="T754" s="18">
        <f t="shared" si="96"/>
        <v>40413.208333333336</v>
      </c>
      <c r="U754" s="7" t="b">
        <v>0</v>
      </c>
      <c r="V754" s="7" t="b">
        <v>1</v>
      </c>
      <c r="W754" s="7" t="s">
        <v>32</v>
      </c>
      <c r="X754" s="7" t="str" cm="1">
        <f t="array" ref="X754:Y754">_xlfn.TEXTSPLIT($W754,"/")</f>
        <v>theater</v>
      </c>
      <c r="Y754" s="7" t="str">
        <v>plays</v>
      </c>
    </row>
    <row r="755" spans="1:25" ht="23" x14ac:dyDescent="0.3">
      <c r="A755" s="7">
        <v>753</v>
      </c>
      <c r="B755" s="7" t="s">
        <v>1541</v>
      </c>
      <c r="C755" s="15" t="s">
        <v>1542</v>
      </c>
      <c r="D755" s="5">
        <v>4700</v>
      </c>
      <c r="E755" s="5">
        <v>12065</v>
      </c>
      <c r="G755" s="6">
        <f t="shared" si="89"/>
        <v>2.5670212765957445</v>
      </c>
      <c r="H755" s="7" t="s">
        <v>19</v>
      </c>
      <c r="I755" s="10">
        <v>137</v>
      </c>
      <c r="J755" s="10">
        <f t="shared" si="90"/>
        <v>88.065693430656935</v>
      </c>
      <c r="K755" s="7" t="s">
        <v>20</v>
      </c>
      <c r="L755" s="7" t="s">
        <v>21</v>
      </c>
      <c r="M755" s="7">
        <v>1274590800</v>
      </c>
      <c r="N755" s="7">
        <v>1275886800</v>
      </c>
      <c r="O755" s="16">
        <f t="shared" si="91"/>
        <v>40321.208333333336</v>
      </c>
      <c r="P755" s="23" t="str">
        <f t="shared" si="92"/>
        <v>May</v>
      </c>
      <c r="Q755" s="18">
        <f t="shared" si="93"/>
        <v>40321.208333333336</v>
      </c>
      <c r="R755" s="16">
        <f t="shared" si="94"/>
        <v>40336.208333333336</v>
      </c>
      <c r="S755" s="23" t="str">
        <f t="shared" si="95"/>
        <v>Jun</v>
      </c>
      <c r="T755" s="18">
        <f t="shared" si="96"/>
        <v>40336.208333333336</v>
      </c>
      <c r="U755" s="7" t="b">
        <v>0</v>
      </c>
      <c r="V755" s="7" t="b">
        <v>0</v>
      </c>
      <c r="W755" s="7" t="s">
        <v>121</v>
      </c>
      <c r="X755" s="7" t="str" cm="1">
        <f t="array" ref="X755:Y755">_xlfn.TEXTSPLIT($W755,"/")</f>
        <v>photography</v>
      </c>
      <c r="Y755" s="7" t="str">
        <v>photography books</v>
      </c>
    </row>
    <row r="756" spans="1:25" ht="23" x14ac:dyDescent="0.3">
      <c r="A756" s="7">
        <v>754</v>
      </c>
      <c r="B756" s="7" t="s">
        <v>1543</v>
      </c>
      <c r="C756" s="15" t="s">
        <v>1544</v>
      </c>
      <c r="D756" s="5">
        <v>70400</v>
      </c>
      <c r="E756" s="5">
        <v>118603</v>
      </c>
      <c r="G756" s="6">
        <f t="shared" si="89"/>
        <v>1.6847017045454546</v>
      </c>
      <c r="H756" s="7" t="s">
        <v>19</v>
      </c>
      <c r="I756" s="10">
        <v>3205</v>
      </c>
      <c r="J756" s="10">
        <f t="shared" si="90"/>
        <v>37.005616224648989</v>
      </c>
      <c r="K756" s="7" t="s">
        <v>20</v>
      </c>
      <c r="L756" s="7" t="s">
        <v>21</v>
      </c>
      <c r="M756" s="7">
        <v>1351400400</v>
      </c>
      <c r="N756" s="7">
        <v>1355983200</v>
      </c>
      <c r="O756" s="16">
        <f t="shared" si="91"/>
        <v>41210.208333333336</v>
      </c>
      <c r="P756" s="23" t="str">
        <f t="shared" si="92"/>
        <v>Oct</v>
      </c>
      <c r="Q756" s="18">
        <f t="shared" si="93"/>
        <v>41210.208333333336</v>
      </c>
      <c r="R756" s="16">
        <f t="shared" si="94"/>
        <v>41263.25</v>
      </c>
      <c r="S756" s="23" t="str">
        <f t="shared" si="95"/>
        <v>Dec</v>
      </c>
      <c r="T756" s="18">
        <f t="shared" si="96"/>
        <v>41263.25</v>
      </c>
      <c r="U756" s="7" t="b">
        <v>0</v>
      </c>
      <c r="V756" s="7" t="b">
        <v>0</v>
      </c>
      <c r="W756" s="7" t="s">
        <v>32</v>
      </c>
      <c r="X756" s="7" t="str" cm="1">
        <f t="array" ref="X756:Y756">_xlfn.TEXTSPLIT($W756,"/")</f>
        <v>theater</v>
      </c>
      <c r="Y756" s="7" t="str">
        <v>plays</v>
      </c>
    </row>
    <row r="757" spans="1:25" ht="23" x14ac:dyDescent="0.3">
      <c r="A757" s="7">
        <v>755</v>
      </c>
      <c r="B757" s="7" t="s">
        <v>1545</v>
      </c>
      <c r="C757" s="15" t="s">
        <v>1546</v>
      </c>
      <c r="D757" s="5">
        <v>4500</v>
      </c>
      <c r="E757" s="5">
        <v>7496</v>
      </c>
      <c r="G757" s="6">
        <f t="shared" si="89"/>
        <v>1.6657777777777778</v>
      </c>
      <c r="H757" s="7" t="s">
        <v>19</v>
      </c>
      <c r="I757" s="10">
        <v>288</v>
      </c>
      <c r="J757" s="10">
        <f t="shared" si="90"/>
        <v>26.027777777777779</v>
      </c>
      <c r="K757" s="7" t="s">
        <v>35</v>
      </c>
      <c r="L757" s="7" t="s">
        <v>36</v>
      </c>
      <c r="M757" s="7">
        <v>1514354400</v>
      </c>
      <c r="N757" s="7">
        <v>1515391200</v>
      </c>
      <c r="O757" s="16">
        <f t="shared" si="91"/>
        <v>43096.25</v>
      </c>
      <c r="P757" s="23" t="str">
        <f t="shared" si="92"/>
        <v>Dec</v>
      </c>
      <c r="Q757" s="18">
        <f t="shared" si="93"/>
        <v>43096.25</v>
      </c>
      <c r="R757" s="16">
        <f t="shared" si="94"/>
        <v>43108.25</v>
      </c>
      <c r="S757" s="23" t="str">
        <f t="shared" si="95"/>
        <v>Jan</v>
      </c>
      <c r="T757" s="18">
        <f t="shared" si="96"/>
        <v>43108.25</v>
      </c>
      <c r="U757" s="7" t="b">
        <v>0</v>
      </c>
      <c r="V757" s="7" t="b">
        <v>1</v>
      </c>
      <c r="W757" s="7" t="s">
        <v>32</v>
      </c>
      <c r="X757" s="7" t="str" cm="1">
        <f t="array" ref="X757:Y757">_xlfn.TEXTSPLIT($W757,"/")</f>
        <v>theater</v>
      </c>
      <c r="Y757" s="7" t="str">
        <v>plays</v>
      </c>
    </row>
    <row r="758" spans="1:25" ht="36" x14ac:dyDescent="0.3">
      <c r="A758" s="7">
        <v>756</v>
      </c>
      <c r="B758" s="7" t="s">
        <v>1547</v>
      </c>
      <c r="C758" s="15" t="s">
        <v>1548</v>
      </c>
      <c r="D758" s="5">
        <v>1300</v>
      </c>
      <c r="E758" s="5">
        <v>10037</v>
      </c>
      <c r="G758" s="6">
        <f t="shared" si="89"/>
        <v>7.7207692307692311</v>
      </c>
      <c r="H758" s="7" t="s">
        <v>19</v>
      </c>
      <c r="I758" s="10">
        <v>148</v>
      </c>
      <c r="J758" s="10">
        <f t="shared" si="90"/>
        <v>67.817567567567565</v>
      </c>
      <c r="K758" s="7" t="s">
        <v>20</v>
      </c>
      <c r="L758" s="7" t="s">
        <v>21</v>
      </c>
      <c r="M758" s="7">
        <v>1421733600</v>
      </c>
      <c r="N758" s="7">
        <v>1422252000</v>
      </c>
      <c r="O758" s="16">
        <f t="shared" si="91"/>
        <v>42024.25</v>
      </c>
      <c r="P758" s="23" t="str">
        <f t="shared" si="92"/>
        <v>Jan</v>
      </c>
      <c r="Q758" s="18">
        <f t="shared" si="93"/>
        <v>42024.25</v>
      </c>
      <c r="R758" s="16">
        <f t="shared" si="94"/>
        <v>42030.25</v>
      </c>
      <c r="S758" s="23" t="str">
        <f t="shared" si="95"/>
        <v>Jan</v>
      </c>
      <c r="T758" s="18">
        <f t="shared" si="96"/>
        <v>42030.25</v>
      </c>
      <c r="U758" s="7" t="b">
        <v>0</v>
      </c>
      <c r="V758" s="7" t="b">
        <v>0</v>
      </c>
      <c r="W758" s="7" t="s">
        <v>32</v>
      </c>
      <c r="X758" s="7" t="str" cm="1">
        <f t="array" ref="X758:Y758">_xlfn.TEXTSPLIT($W758,"/")</f>
        <v>theater</v>
      </c>
      <c r="Y758" s="7" t="str">
        <v>plays</v>
      </c>
    </row>
    <row r="759" spans="1:25" ht="23" x14ac:dyDescent="0.3">
      <c r="A759" s="7">
        <v>757</v>
      </c>
      <c r="B759" s="7" t="s">
        <v>1549</v>
      </c>
      <c r="C759" s="15" t="s">
        <v>1550</v>
      </c>
      <c r="D759" s="5">
        <v>1400</v>
      </c>
      <c r="E759" s="5">
        <v>5696</v>
      </c>
      <c r="G759" s="6">
        <f t="shared" si="89"/>
        <v>4.0685714285714285</v>
      </c>
      <c r="H759" s="7" t="s">
        <v>19</v>
      </c>
      <c r="I759" s="10">
        <v>114</v>
      </c>
      <c r="J759" s="10">
        <f t="shared" si="90"/>
        <v>49.964912280701753</v>
      </c>
      <c r="K759" s="7" t="s">
        <v>20</v>
      </c>
      <c r="L759" s="7" t="s">
        <v>21</v>
      </c>
      <c r="M759" s="7">
        <v>1305176400</v>
      </c>
      <c r="N759" s="7">
        <v>1305522000</v>
      </c>
      <c r="O759" s="16">
        <f t="shared" si="91"/>
        <v>40675.208333333336</v>
      </c>
      <c r="P759" s="23" t="str">
        <f t="shared" si="92"/>
        <v>May</v>
      </c>
      <c r="Q759" s="18">
        <f t="shared" si="93"/>
        <v>40675.208333333336</v>
      </c>
      <c r="R759" s="16">
        <f t="shared" si="94"/>
        <v>40679.208333333336</v>
      </c>
      <c r="S759" s="23" t="str">
        <f t="shared" si="95"/>
        <v>May</v>
      </c>
      <c r="T759" s="18">
        <f t="shared" si="96"/>
        <v>40679.208333333336</v>
      </c>
      <c r="U759" s="7" t="b">
        <v>0</v>
      </c>
      <c r="V759" s="7" t="b">
        <v>0</v>
      </c>
      <c r="W759" s="7" t="s">
        <v>52</v>
      </c>
      <c r="X759" s="7" t="str" cm="1">
        <f t="array" ref="X759:Y759">_xlfn.TEXTSPLIT($W759,"/")</f>
        <v>film &amp; video</v>
      </c>
      <c r="Y759" s="7" t="str">
        <v>drama</v>
      </c>
    </row>
    <row r="760" spans="1:25" ht="23" x14ac:dyDescent="0.3">
      <c r="A760" s="7">
        <v>758</v>
      </c>
      <c r="B760" s="7" t="s">
        <v>1551</v>
      </c>
      <c r="C760" s="15" t="s">
        <v>1552</v>
      </c>
      <c r="D760" s="5">
        <v>29600</v>
      </c>
      <c r="E760" s="5">
        <v>167005</v>
      </c>
      <c r="G760" s="6">
        <f t="shared" si="89"/>
        <v>5.6420608108108112</v>
      </c>
      <c r="H760" s="7" t="s">
        <v>19</v>
      </c>
      <c r="I760" s="10">
        <v>1518</v>
      </c>
      <c r="J760" s="10">
        <f t="shared" si="90"/>
        <v>110.01646903820817</v>
      </c>
      <c r="K760" s="7" t="s">
        <v>14</v>
      </c>
      <c r="L760" s="7" t="s">
        <v>15</v>
      </c>
      <c r="M760" s="7">
        <v>1414126800</v>
      </c>
      <c r="N760" s="7">
        <v>1414904400</v>
      </c>
      <c r="O760" s="16">
        <f t="shared" si="91"/>
        <v>41936.208333333336</v>
      </c>
      <c r="P760" s="23" t="str">
        <f t="shared" si="92"/>
        <v>Oct</v>
      </c>
      <c r="Q760" s="18">
        <f t="shared" si="93"/>
        <v>41936.208333333336</v>
      </c>
      <c r="R760" s="16">
        <f t="shared" si="94"/>
        <v>41945.208333333336</v>
      </c>
      <c r="S760" s="23" t="str">
        <f t="shared" si="95"/>
        <v>Nov</v>
      </c>
      <c r="T760" s="18">
        <f t="shared" si="96"/>
        <v>41945.208333333336</v>
      </c>
      <c r="U760" s="7" t="b">
        <v>0</v>
      </c>
      <c r="V760" s="7" t="b">
        <v>0</v>
      </c>
      <c r="W760" s="7" t="s">
        <v>22</v>
      </c>
      <c r="X760" s="7" t="str" cm="1">
        <f t="array" ref="X760:Y760">_xlfn.TEXTSPLIT($W760,"/")</f>
        <v>music</v>
      </c>
      <c r="Y760" s="7" t="str">
        <v>rock</v>
      </c>
    </row>
    <row r="761" spans="1:25" ht="36" x14ac:dyDescent="0.3">
      <c r="A761" s="7">
        <v>759</v>
      </c>
      <c r="B761" s="7" t="s">
        <v>1553</v>
      </c>
      <c r="C761" s="15" t="s">
        <v>1554</v>
      </c>
      <c r="D761" s="5">
        <v>167500</v>
      </c>
      <c r="E761" s="5">
        <v>114615</v>
      </c>
      <c r="G761" s="6">
        <f t="shared" si="89"/>
        <v>0.6842686567164179</v>
      </c>
      <c r="H761" s="7" t="s">
        <v>13</v>
      </c>
      <c r="I761" s="10">
        <v>1274</v>
      </c>
      <c r="J761" s="10">
        <f t="shared" si="90"/>
        <v>89.964678178963894</v>
      </c>
      <c r="K761" s="7" t="s">
        <v>20</v>
      </c>
      <c r="L761" s="7" t="s">
        <v>21</v>
      </c>
      <c r="M761" s="7">
        <v>1517810400</v>
      </c>
      <c r="N761" s="7">
        <v>1520402400</v>
      </c>
      <c r="O761" s="16">
        <f t="shared" si="91"/>
        <v>43136.25</v>
      </c>
      <c r="P761" s="23" t="str">
        <f t="shared" si="92"/>
        <v>Feb</v>
      </c>
      <c r="Q761" s="18">
        <f t="shared" si="93"/>
        <v>43136.25</v>
      </c>
      <c r="R761" s="16">
        <f t="shared" si="94"/>
        <v>43166.25</v>
      </c>
      <c r="S761" s="23" t="str">
        <f t="shared" si="95"/>
        <v>Mar</v>
      </c>
      <c r="T761" s="18">
        <f t="shared" si="96"/>
        <v>43166.25</v>
      </c>
      <c r="U761" s="7" t="b">
        <v>0</v>
      </c>
      <c r="V761" s="7" t="b">
        <v>0</v>
      </c>
      <c r="W761" s="7" t="s">
        <v>49</v>
      </c>
      <c r="X761" s="7" t="str" cm="1">
        <f t="array" ref="X761:Y761">_xlfn.TEXTSPLIT($W761,"/")</f>
        <v>music</v>
      </c>
      <c r="Y761" s="7" t="str">
        <v>electric music</v>
      </c>
    </row>
    <row r="762" spans="1:25" ht="23" x14ac:dyDescent="0.3">
      <c r="A762" s="7">
        <v>760</v>
      </c>
      <c r="B762" s="7" t="s">
        <v>1555</v>
      </c>
      <c r="C762" s="15" t="s">
        <v>1556</v>
      </c>
      <c r="D762" s="5">
        <v>48300</v>
      </c>
      <c r="E762" s="5">
        <v>16592</v>
      </c>
      <c r="G762" s="6">
        <f t="shared" si="89"/>
        <v>0.34351966873706002</v>
      </c>
      <c r="H762" s="7" t="s">
        <v>13</v>
      </c>
      <c r="I762" s="10">
        <v>210</v>
      </c>
      <c r="J762" s="10">
        <f t="shared" si="90"/>
        <v>79.009523809523813</v>
      </c>
      <c r="K762" s="7" t="s">
        <v>106</v>
      </c>
      <c r="L762" s="7" t="s">
        <v>107</v>
      </c>
      <c r="M762" s="7">
        <v>1564635600</v>
      </c>
      <c r="N762" s="7">
        <v>1567141200</v>
      </c>
      <c r="O762" s="16">
        <f t="shared" si="91"/>
        <v>43678.208333333328</v>
      </c>
      <c r="P762" s="23" t="str">
        <f t="shared" si="92"/>
        <v>Aug</v>
      </c>
      <c r="Q762" s="18">
        <f t="shared" si="93"/>
        <v>43678.208333333328</v>
      </c>
      <c r="R762" s="16">
        <f t="shared" si="94"/>
        <v>43707.208333333328</v>
      </c>
      <c r="S762" s="23" t="str">
        <f t="shared" si="95"/>
        <v>Aug</v>
      </c>
      <c r="T762" s="18">
        <f t="shared" si="96"/>
        <v>43707.208333333328</v>
      </c>
      <c r="U762" s="7" t="b">
        <v>0</v>
      </c>
      <c r="V762" s="7" t="b">
        <v>1</v>
      </c>
      <c r="W762" s="7" t="s">
        <v>88</v>
      </c>
      <c r="X762" s="7" t="str" cm="1">
        <f t="array" ref="X762:Y762">_xlfn.TEXTSPLIT($W762,"/")</f>
        <v>games</v>
      </c>
      <c r="Y762" s="7" t="str">
        <v>video games</v>
      </c>
    </row>
    <row r="763" spans="1:25" ht="23" x14ac:dyDescent="0.3">
      <c r="A763" s="7">
        <v>761</v>
      </c>
      <c r="B763" s="7" t="s">
        <v>1557</v>
      </c>
      <c r="C763" s="15" t="s">
        <v>1558</v>
      </c>
      <c r="D763" s="5">
        <v>2200</v>
      </c>
      <c r="E763" s="5">
        <v>14420</v>
      </c>
      <c r="G763" s="6">
        <f t="shared" si="89"/>
        <v>6.5545454545454547</v>
      </c>
      <c r="H763" s="7" t="s">
        <v>19</v>
      </c>
      <c r="I763" s="10">
        <v>166</v>
      </c>
      <c r="J763" s="10">
        <f t="shared" si="90"/>
        <v>86.867469879518069</v>
      </c>
      <c r="K763" s="7" t="s">
        <v>20</v>
      </c>
      <c r="L763" s="7" t="s">
        <v>21</v>
      </c>
      <c r="M763" s="7">
        <v>1500699600</v>
      </c>
      <c r="N763" s="7">
        <v>1501131600</v>
      </c>
      <c r="O763" s="16">
        <f t="shared" si="91"/>
        <v>42938.208333333328</v>
      </c>
      <c r="P763" s="23" t="str">
        <f t="shared" si="92"/>
        <v>Jul</v>
      </c>
      <c r="Q763" s="18">
        <f t="shared" si="93"/>
        <v>42938.208333333328</v>
      </c>
      <c r="R763" s="16">
        <f t="shared" si="94"/>
        <v>42943.208333333328</v>
      </c>
      <c r="S763" s="23" t="str">
        <f t="shared" si="95"/>
        <v>Jul</v>
      </c>
      <c r="T763" s="18">
        <f t="shared" si="96"/>
        <v>42943.208333333328</v>
      </c>
      <c r="U763" s="7" t="b">
        <v>0</v>
      </c>
      <c r="V763" s="7" t="b">
        <v>0</v>
      </c>
      <c r="W763" s="7" t="s">
        <v>22</v>
      </c>
      <c r="X763" s="7" t="str" cm="1">
        <f t="array" ref="X763:Y763">_xlfn.TEXTSPLIT($W763,"/")</f>
        <v>music</v>
      </c>
      <c r="Y763" s="7" t="str">
        <v>rock</v>
      </c>
    </row>
    <row r="764" spans="1:25" ht="23" x14ac:dyDescent="0.3">
      <c r="A764" s="7">
        <v>762</v>
      </c>
      <c r="B764" s="7" t="s">
        <v>667</v>
      </c>
      <c r="C764" s="15" t="s">
        <v>1559</v>
      </c>
      <c r="D764" s="5">
        <v>3500</v>
      </c>
      <c r="E764" s="5">
        <v>6204</v>
      </c>
      <c r="G764" s="6">
        <f t="shared" si="89"/>
        <v>1.7725714285714285</v>
      </c>
      <c r="H764" s="7" t="s">
        <v>19</v>
      </c>
      <c r="I764" s="10">
        <v>100</v>
      </c>
      <c r="J764" s="10">
        <f t="shared" si="90"/>
        <v>62.04</v>
      </c>
      <c r="K764" s="7" t="s">
        <v>25</v>
      </c>
      <c r="L764" s="7" t="s">
        <v>26</v>
      </c>
      <c r="M764" s="7">
        <v>1354082400</v>
      </c>
      <c r="N764" s="7">
        <v>1355032800</v>
      </c>
      <c r="O764" s="16">
        <f t="shared" si="91"/>
        <v>41241.25</v>
      </c>
      <c r="P764" s="23" t="str">
        <f t="shared" si="92"/>
        <v>Nov</v>
      </c>
      <c r="Q764" s="18">
        <f t="shared" si="93"/>
        <v>41241.25</v>
      </c>
      <c r="R764" s="16">
        <f t="shared" si="94"/>
        <v>41252.25</v>
      </c>
      <c r="S764" s="23" t="str">
        <f t="shared" si="95"/>
        <v>Dec</v>
      </c>
      <c r="T764" s="18">
        <f t="shared" si="96"/>
        <v>41252.25</v>
      </c>
      <c r="U764" s="7" t="b">
        <v>0</v>
      </c>
      <c r="V764" s="7" t="b">
        <v>0</v>
      </c>
      <c r="W764" s="7" t="s">
        <v>158</v>
      </c>
      <c r="X764" s="7" t="str" cm="1">
        <f t="array" ref="X764:Y764">_xlfn.TEXTSPLIT($W764,"/")</f>
        <v>music</v>
      </c>
      <c r="Y764" s="7" t="str">
        <v>jazz</v>
      </c>
    </row>
    <row r="765" spans="1:25" ht="23" x14ac:dyDescent="0.3">
      <c r="A765" s="7">
        <v>763</v>
      </c>
      <c r="B765" s="7" t="s">
        <v>1560</v>
      </c>
      <c r="C765" s="15" t="s">
        <v>1561</v>
      </c>
      <c r="D765" s="5">
        <v>5600</v>
      </c>
      <c r="E765" s="5">
        <v>6338</v>
      </c>
      <c r="G765" s="6">
        <f t="shared" si="89"/>
        <v>1.1317857142857144</v>
      </c>
      <c r="H765" s="7" t="s">
        <v>19</v>
      </c>
      <c r="I765" s="10">
        <v>235</v>
      </c>
      <c r="J765" s="10">
        <f t="shared" si="90"/>
        <v>26.970212765957445</v>
      </c>
      <c r="K765" s="7" t="s">
        <v>20</v>
      </c>
      <c r="L765" s="7" t="s">
        <v>21</v>
      </c>
      <c r="M765" s="7">
        <v>1336453200</v>
      </c>
      <c r="N765" s="7">
        <v>1339477200</v>
      </c>
      <c r="O765" s="16">
        <f t="shared" si="91"/>
        <v>41037.208333333336</v>
      </c>
      <c r="P765" s="23" t="str">
        <f t="shared" si="92"/>
        <v>May</v>
      </c>
      <c r="Q765" s="18">
        <f t="shared" si="93"/>
        <v>41037.208333333336</v>
      </c>
      <c r="R765" s="16">
        <f t="shared" si="94"/>
        <v>41072.208333333336</v>
      </c>
      <c r="S765" s="23" t="str">
        <f t="shared" si="95"/>
        <v>Jun</v>
      </c>
      <c r="T765" s="18">
        <f t="shared" si="96"/>
        <v>41072.208333333336</v>
      </c>
      <c r="U765" s="7" t="b">
        <v>0</v>
      </c>
      <c r="V765" s="7" t="b">
        <v>1</v>
      </c>
      <c r="W765" s="7" t="s">
        <v>32</v>
      </c>
      <c r="X765" s="7" t="str" cm="1">
        <f t="array" ref="X765:Y765">_xlfn.TEXTSPLIT($W765,"/")</f>
        <v>theater</v>
      </c>
      <c r="Y765" s="7" t="str">
        <v>plays</v>
      </c>
    </row>
    <row r="766" spans="1:25" ht="36" x14ac:dyDescent="0.3">
      <c r="A766" s="7">
        <v>764</v>
      </c>
      <c r="B766" s="7" t="s">
        <v>1562</v>
      </c>
      <c r="C766" s="15" t="s">
        <v>1563</v>
      </c>
      <c r="D766" s="5">
        <v>1100</v>
      </c>
      <c r="E766" s="5">
        <v>8010</v>
      </c>
      <c r="G766" s="6">
        <f t="shared" si="89"/>
        <v>7.2818181818181822</v>
      </c>
      <c r="H766" s="7" t="s">
        <v>19</v>
      </c>
      <c r="I766" s="10">
        <v>148</v>
      </c>
      <c r="J766" s="10">
        <f t="shared" si="90"/>
        <v>54.121621621621621</v>
      </c>
      <c r="K766" s="7" t="s">
        <v>20</v>
      </c>
      <c r="L766" s="7" t="s">
        <v>21</v>
      </c>
      <c r="M766" s="7">
        <v>1305262800</v>
      </c>
      <c r="N766" s="7">
        <v>1305954000</v>
      </c>
      <c r="O766" s="16">
        <f t="shared" si="91"/>
        <v>40676.208333333336</v>
      </c>
      <c r="P766" s="23" t="str">
        <f t="shared" si="92"/>
        <v>May</v>
      </c>
      <c r="Q766" s="18">
        <f t="shared" si="93"/>
        <v>40676.208333333336</v>
      </c>
      <c r="R766" s="16">
        <f t="shared" si="94"/>
        <v>40684.208333333336</v>
      </c>
      <c r="S766" s="23" t="str">
        <f t="shared" si="95"/>
        <v>May</v>
      </c>
      <c r="T766" s="18">
        <f t="shared" si="96"/>
        <v>40684.208333333336</v>
      </c>
      <c r="U766" s="7" t="b">
        <v>0</v>
      </c>
      <c r="V766" s="7" t="b">
        <v>0</v>
      </c>
      <c r="W766" s="7" t="s">
        <v>22</v>
      </c>
      <c r="X766" s="7" t="str" cm="1">
        <f t="array" ref="X766:Y766">_xlfn.TEXTSPLIT($W766,"/")</f>
        <v>music</v>
      </c>
      <c r="Y766" s="7" t="str">
        <v>rock</v>
      </c>
    </row>
    <row r="767" spans="1:25" ht="23" x14ac:dyDescent="0.3">
      <c r="A767" s="7">
        <v>765</v>
      </c>
      <c r="B767" s="7" t="s">
        <v>1564</v>
      </c>
      <c r="C767" s="15" t="s">
        <v>1565</v>
      </c>
      <c r="D767" s="5">
        <v>3900</v>
      </c>
      <c r="E767" s="5">
        <v>8125</v>
      </c>
      <c r="G767" s="6">
        <f t="shared" si="89"/>
        <v>2.0833333333333335</v>
      </c>
      <c r="H767" s="7" t="s">
        <v>19</v>
      </c>
      <c r="I767" s="10">
        <v>198</v>
      </c>
      <c r="J767" s="10">
        <f t="shared" si="90"/>
        <v>41.035353535353536</v>
      </c>
      <c r="K767" s="7" t="s">
        <v>20</v>
      </c>
      <c r="L767" s="7" t="s">
        <v>21</v>
      </c>
      <c r="M767" s="7">
        <v>1492232400</v>
      </c>
      <c r="N767" s="7">
        <v>1494392400</v>
      </c>
      <c r="O767" s="16">
        <f t="shared" si="91"/>
        <v>42840.208333333328</v>
      </c>
      <c r="P767" s="23" t="str">
        <f t="shared" si="92"/>
        <v>Apr</v>
      </c>
      <c r="Q767" s="18">
        <f t="shared" si="93"/>
        <v>42840.208333333328</v>
      </c>
      <c r="R767" s="16">
        <f t="shared" si="94"/>
        <v>42865.208333333328</v>
      </c>
      <c r="S767" s="23" t="str">
        <f t="shared" si="95"/>
        <v>May</v>
      </c>
      <c r="T767" s="18">
        <f t="shared" si="96"/>
        <v>42865.208333333328</v>
      </c>
      <c r="U767" s="7" t="b">
        <v>1</v>
      </c>
      <c r="V767" s="7" t="b">
        <v>1</v>
      </c>
      <c r="W767" s="7" t="s">
        <v>59</v>
      </c>
      <c r="X767" s="7" t="str" cm="1">
        <f t="array" ref="X767:Y767">_xlfn.TEXTSPLIT($W767,"/")</f>
        <v>music</v>
      </c>
      <c r="Y767" s="7" t="str">
        <v>indie rock</v>
      </c>
    </row>
    <row r="768" spans="1:25" ht="36" x14ac:dyDescent="0.3">
      <c r="A768" s="7">
        <v>766</v>
      </c>
      <c r="B768" s="7" t="s">
        <v>1566</v>
      </c>
      <c r="C768" s="15" t="s">
        <v>1567</v>
      </c>
      <c r="D768" s="5">
        <v>43800</v>
      </c>
      <c r="E768" s="5">
        <v>13653</v>
      </c>
      <c r="G768" s="6">
        <f t="shared" si="89"/>
        <v>0.31171232876712329</v>
      </c>
      <c r="H768" s="7" t="s">
        <v>13</v>
      </c>
      <c r="I768" s="10">
        <v>248</v>
      </c>
      <c r="J768" s="10">
        <f t="shared" si="90"/>
        <v>55.052419354838712</v>
      </c>
      <c r="K768" s="7" t="s">
        <v>25</v>
      </c>
      <c r="L768" s="7" t="s">
        <v>26</v>
      </c>
      <c r="M768" s="7">
        <v>1537333200</v>
      </c>
      <c r="N768" s="7">
        <v>1537419600</v>
      </c>
      <c r="O768" s="16">
        <f t="shared" si="91"/>
        <v>43362.208333333328</v>
      </c>
      <c r="P768" s="23" t="str">
        <f t="shared" si="92"/>
        <v>Sep</v>
      </c>
      <c r="Q768" s="18">
        <f t="shared" si="93"/>
        <v>43362.208333333328</v>
      </c>
      <c r="R768" s="16">
        <f t="shared" si="94"/>
        <v>43363.208333333328</v>
      </c>
      <c r="S768" s="23" t="str">
        <f t="shared" si="95"/>
        <v>Sep</v>
      </c>
      <c r="T768" s="18">
        <f t="shared" si="96"/>
        <v>43363.208333333328</v>
      </c>
      <c r="U768" s="7" t="b">
        <v>0</v>
      </c>
      <c r="V768" s="7" t="b">
        <v>0</v>
      </c>
      <c r="W768" s="7" t="s">
        <v>473</v>
      </c>
      <c r="X768" s="7" t="str" cm="1">
        <f t="array" ref="X768:Y768">_xlfn.TEXTSPLIT($W768,"/")</f>
        <v>film &amp; video</v>
      </c>
      <c r="Y768" s="7" t="str">
        <v>science fiction</v>
      </c>
    </row>
    <row r="769" spans="1:25" ht="23" x14ac:dyDescent="0.3">
      <c r="A769" s="7">
        <v>767</v>
      </c>
      <c r="B769" s="7" t="s">
        <v>1568</v>
      </c>
      <c r="C769" s="15" t="s">
        <v>1569</v>
      </c>
      <c r="D769" s="5">
        <v>97200</v>
      </c>
      <c r="E769" s="5">
        <v>55372</v>
      </c>
      <c r="G769" s="6">
        <f t="shared" si="89"/>
        <v>0.56967078189300413</v>
      </c>
      <c r="H769" s="7" t="s">
        <v>13</v>
      </c>
      <c r="I769" s="10">
        <v>513</v>
      </c>
      <c r="J769" s="10">
        <f t="shared" si="90"/>
        <v>107.93762183235867</v>
      </c>
      <c r="K769" s="7" t="s">
        <v>20</v>
      </c>
      <c r="L769" s="7" t="s">
        <v>21</v>
      </c>
      <c r="M769" s="7">
        <v>1444107600</v>
      </c>
      <c r="N769" s="7">
        <v>1447999200</v>
      </c>
      <c r="O769" s="16">
        <f t="shared" si="91"/>
        <v>42283.208333333328</v>
      </c>
      <c r="P769" s="23" t="str">
        <f t="shared" si="92"/>
        <v>Oct</v>
      </c>
      <c r="Q769" s="18">
        <f t="shared" si="93"/>
        <v>42283.208333333328</v>
      </c>
      <c r="R769" s="16">
        <f t="shared" si="94"/>
        <v>42328.25</v>
      </c>
      <c r="S769" s="23" t="str">
        <f t="shared" si="95"/>
        <v>Nov</v>
      </c>
      <c r="T769" s="18">
        <f t="shared" si="96"/>
        <v>42328.25</v>
      </c>
      <c r="U769" s="7" t="b">
        <v>0</v>
      </c>
      <c r="V769" s="7" t="b">
        <v>0</v>
      </c>
      <c r="W769" s="7" t="s">
        <v>205</v>
      </c>
      <c r="X769" s="7" t="str" cm="1">
        <f t="array" ref="X769:Y769">_xlfn.TEXTSPLIT($W769,"/")</f>
        <v>publishing</v>
      </c>
      <c r="Y769" s="7" t="str">
        <v>translations</v>
      </c>
    </row>
    <row r="770" spans="1:25" ht="23" x14ac:dyDescent="0.3">
      <c r="A770" s="7">
        <v>768</v>
      </c>
      <c r="B770" s="7" t="s">
        <v>1570</v>
      </c>
      <c r="C770" s="15" t="s">
        <v>1571</v>
      </c>
      <c r="D770" s="5">
        <v>4800</v>
      </c>
      <c r="E770" s="5">
        <v>11088</v>
      </c>
      <c r="G770" s="6">
        <f t="shared" si="89"/>
        <v>2.31</v>
      </c>
      <c r="H770" s="7" t="s">
        <v>19</v>
      </c>
      <c r="I770" s="10">
        <v>150</v>
      </c>
      <c r="J770" s="10">
        <f t="shared" si="90"/>
        <v>73.92</v>
      </c>
      <c r="K770" s="7" t="s">
        <v>20</v>
      </c>
      <c r="L770" s="7" t="s">
        <v>21</v>
      </c>
      <c r="M770" s="7">
        <v>1386741600</v>
      </c>
      <c r="N770" s="7">
        <v>1388037600</v>
      </c>
      <c r="O770" s="16">
        <f t="shared" si="91"/>
        <v>41619.25</v>
      </c>
      <c r="P770" s="23" t="str">
        <f t="shared" si="92"/>
        <v>Dec</v>
      </c>
      <c r="Q770" s="18">
        <f t="shared" si="93"/>
        <v>41619.25</v>
      </c>
      <c r="R770" s="16">
        <f t="shared" si="94"/>
        <v>41634.25</v>
      </c>
      <c r="S770" s="23" t="str">
        <f t="shared" si="95"/>
        <v>Dec</v>
      </c>
      <c r="T770" s="18">
        <f t="shared" si="96"/>
        <v>41634.25</v>
      </c>
      <c r="U770" s="7" t="b">
        <v>0</v>
      </c>
      <c r="V770" s="7" t="b">
        <v>0</v>
      </c>
      <c r="W770" s="7" t="s">
        <v>32</v>
      </c>
      <c r="X770" s="7" t="str" cm="1">
        <f t="array" ref="X770:Y770">_xlfn.TEXTSPLIT($W770,"/")</f>
        <v>theater</v>
      </c>
      <c r="Y770" s="7" t="str">
        <v>plays</v>
      </c>
    </row>
    <row r="771" spans="1:25" ht="23" x14ac:dyDescent="0.3">
      <c r="A771" s="7">
        <v>769</v>
      </c>
      <c r="B771" s="7" t="s">
        <v>1572</v>
      </c>
      <c r="C771" s="15" t="s">
        <v>1573</v>
      </c>
      <c r="D771" s="5">
        <v>125600</v>
      </c>
      <c r="E771" s="5">
        <v>109106</v>
      </c>
      <c r="G771" s="6">
        <f t="shared" ref="G771:G834" si="97">E771/D771</f>
        <v>0.86867834394904464</v>
      </c>
      <c r="H771" s="7" t="s">
        <v>13</v>
      </c>
      <c r="I771" s="10">
        <v>3410</v>
      </c>
      <c r="J771" s="10">
        <f t="shared" ref="J771:J834" si="98">IF(I771=0,0,E771/I771)</f>
        <v>31.995894428152493</v>
      </c>
      <c r="K771" s="7" t="s">
        <v>20</v>
      </c>
      <c r="L771" s="7" t="s">
        <v>21</v>
      </c>
      <c r="M771" s="7">
        <v>1376542800</v>
      </c>
      <c r="N771" s="7">
        <v>1378789200</v>
      </c>
      <c r="O771" s="16">
        <f t="shared" ref="O771:O834" si="99">((((M771/60)/60)/24)+DATE(1970,1,1))</f>
        <v>41501.208333333336</v>
      </c>
      <c r="P771" s="23" t="str">
        <f t="shared" ref="P771:P834" si="100">VLOOKUP(MONTH(O771),$AB$2:$AC$13,2,FALSE)</f>
        <v>Aug</v>
      </c>
      <c r="Q771" s="18">
        <f t="shared" ref="Q771:Q834" si="101">O771</f>
        <v>41501.208333333336</v>
      </c>
      <c r="R771" s="16">
        <f t="shared" ref="R771:R834" si="102">((((N771/60)/60)/24)+DATE(1970,1,1))</f>
        <v>41527.208333333336</v>
      </c>
      <c r="S771" s="23" t="str">
        <f t="shared" ref="S771:S834" si="103">VLOOKUP(MONTH(R771),$AB$2:$AC$13,2,FALSE)</f>
        <v>Sep</v>
      </c>
      <c r="T771" s="18">
        <f t="shared" ref="T771:T834" si="104">R771</f>
        <v>41527.208333333336</v>
      </c>
      <c r="U771" s="7" t="b">
        <v>0</v>
      </c>
      <c r="V771" s="7" t="b">
        <v>0</v>
      </c>
      <c r="W771" s="7" t="s">
        <v>88</v>
      </c>
      <c r="X771" s="7" t="str" cm="1">
        <f t="array" ref="X771:Y771">_xlfn.TEXTSPLIT($W771,"/")</f>
        <v>games</v>
      </c>
      <c r="Y771" s="7" t="str">
        <v>video games</v>
      </c>
    </row>
    <row r="772" spans="1:25" ht="23" x14ac:dyDescent="0.3">
      <c r="A772" s="7">
        <v>770</v>
      </c>
      <c r="B772" s="7" t="s">
        <v>1574</v>
      </c>
      <c r="C772" s="15" t="s">
        <v>1575</v>
      </c>
      <c r="D772" s="5">
        <v>4300</v>
      </c>
      <c r="E772" s="5">
        <v>11642</v>
      </c>
      <c r="G772" s="6">
        <f t="shared" si="97"/>
        <v>2.7074418604651163</v>
      </c>
      <c r="H772" s="7" t="s">
        <v>19</v>
      </c>
      <c r="I772" s="10">
        <v>216</v>
      </c>
      <c r="J772" s="10">
        <f t="shared" si="98"/>
        <v>53.898148148148145</v>
      </c>
      <c r="K772" s="7" t="s">
        <v>106</v>
      </c>
      <c r="L772" s="7" t="s">
        <v>107</v>
      </c>
      <c r="M772" s="7">
        <v>1397451600</v>
      </c>
      <c r="N772" s="7">
        <v>1398056400</v>
      </c>
      <c r="O772" s="16">
        <f t="shared" si="99"/>
        <v>41743.208333333336</v>
      </c>
      <c r="P772" s="23" t="str">
        <f t="shared" si="100"/>
        <v>Apr</v>
      </c>
      <c r="Q772" s="18">
        <f t="shared" si="101"/>
        <v>41743.208333333336</v>
      </c>
      <c r="R772" s="16">
        <f t="shared" si="102"/>
        <v>41750.208333333336</v>
      </c>
      <c r="S772" s="23" t="str">
        <f t="shared" si="103"/>
        <v>Apr</v>
      </c>
      <c r="T772" s="18">
        <f t="shared" si="104"/>
        <v>41750.208333333336</v>
      </c>
      <c r="U772" s="7" t="b">
        <v>0</v>
      </c>
      <c r="V772" s="7" t="b">
        <v>1</v>
      </c>
      <c r="W772" s="7" t="s">
        <v>32</v>
      </c>
      <c r="X772" s="7" t="str" cm="1">
        <f t="array" ref="X772:Y772">_xlfn.TEXTSPLIT($W772,"/")</f>
        <v>theater</v>
      </c>
      <c r="Y772" s="7" t="str">
        <v>plays</v>
      </c>
    </row>
    <row r="773" spans="1:25" ht="23" x14ac:dyDescent="0.3">
      <c r="A773" s="7">
        <v>771</v>
      </c>
      <c r="B773" s="7" t="s">
        <v>1576</v>
      </c>
      <c r="C773" s="15" t="s">
        <v>1577</v>
      </c>
      <c r="D773" s="5">
        <v>5600</v>
      </c>
      <c r="E773" s="5">
        <v>2769</v>
      </c>
      <c r="G773" s="6">
        <f t="shared" si="97"/>
        <v>0.49446428571428569</v>
      </c>
      <c r="H773" s="7" t="s">
        <v>73</v>
      </c>
      <c r="I773" s="10">
        <v>26</v>
      </c>
      <c r="J773" s="10">
        <f t="shared" si="98"/>
        <v>106.5</v>
      </c>
      <c r="K773" s="7" t="s">
        <v>20</v>
      </c>
      <c r="L773" s="7" t="s">
        <v>21</v>
      </c>
      <c r="M773" s="7">
        <v>1548482400</v>
      </c>
      <c r="N773" s="7">
        <v>1550815200</v>
      </c>
      <c r="O773" s="16">
        <f t="shared" si="99"/>
        <v>43491.25</v>
      </c>
      <c r="P773" s="23" t="str">
        <f t="shared" si="100"/>
        <v>Jan</v>
      </c>
      <c r="Q773" s="18">
        <f t="shared" si="101"/>
        <v>43491.25</v>
      </c>
      <c r="R773" s="16">
        <f t="shared" si="102"/>
        <v>43518.25</v>
      </c>
      <c r="S773" s="23" t="str">
        <f t="shared" si="103"/>
        <v>Feb</v>
      </c>
      <c r="T773" s="18">
        <f t="shared" si="104"/>
        <v>43518.25</v>
      </c>
      <c r="U773" s="7" t="b">
        <v>0</v>
      </c>
      <c r="V773" s="7" t="b">
        <v>0</v>
      </c>
      <c r="W773" s="7" t="s">
        <v>32</v>
      </c>
      <c r="X773" s="7" t="str" cm="1">
        <f t="array" ref="X773:Y773">_xlfn.TEXTSPLIT($W773,"/")</f>
        <v>theater</v>
      </c>
      <c r="Y773" s="7" t="str">
        <v>plays</v>
      </c>
    </row>
    <row r="774" spans="1:25" ht="23" x14ac:dyDescent="0.3">
      <c r="A774" s="7">
        <v>772</v>
      </c>
      <c r="B774" s="7" t="s">
        <v>1578</v>
      </c>
      <c r="C774" s="15" t="s">
        <v>1579</v>
      </c>
      <c r="D774" s="5">
        <v>149600</v>
      </c>
      <c r="E774" s="5">
        <v>169586</v>
      </c>
      <c r="G774" s="6">
        <f t="shared" si="97"/>
        <v>1.1335962566844919</v>
      </c>
      <c r="H774" s="7" t="s">
        <v>19</v>
      </c>
      <c r="I774" s="10">
        <v>5139</v>
      </c>
      <c r="J774" s="10">
        <f t="shared" si="98"/>
        <v>32.999805409612762</v>
      </c>
      <c r="K774" s="7" t="s">
        <v>20</v>
      </c>
      <c r="L774" s="7" t="s">
        <v>21</v>
      </c>
      <c r="M774" s="7">
        <v>1549692000</v>
      </c>
      <c r="N774" s="7">
        <v>1550037600</v>
      </c>
      <c r="O774" s="16">
        <f t="shared" si="99"/>
        <v>43505.25</v>
      </c>
      <c r="P774" s="23" t="str">
        <f t="shared" si="100"/>
        <v>Feb</v>
      </c>
      <c r="Q774" s="18">
        <f t="shared" si="101"/>
        <v>43505.25</v>
      </c>
      <c r="R774" s="16">
        <f t="shared" si="102"/>
        <v>43509.25</v>
      </c>
      <c r="S774" s="23" t="str">
        <f t="shared" si="103"/>
        <v>Feb</v>
      </c>
      <c r="T774" s="18">
        <f t="shared" si="104"/>
        <v>43509.25</v>
      </c>
      <c r="U774" s="7" t="b">
        <v>0</v>
      </c>
      <c r="V774" s="7" t="b">
        <v>0</v>
      </c>
      <c r="W774" s="7" t="s">
        <v>59</v>
      </c>
      <c r="X774" s="7" t="str" cm="1">
        <f t="array" ref="X774:Y774">_xlfn.TEXTSPLIT($W774,"/")</f>
        <v>music</v>
      </c>
      <c r="Y774" s="7" t="str">
        <v>indie rock</v>
      </c>
    </row>
    <row r="775" spans="1:25" ht="23" x14ac:dyDescent="0.3">
      <c r="A775" s="7">
        <v>773</v>
      </c>
      <c r="B775" s="7" t="s">
        <v>1580</v>
      </c>
      <c r="C775" s="15" t="s">
        <v>1581</v>
      </c>
      <c r="D775" s="5">
        <v>53100</v>
      </c>
      <c r="E775" s="5">
        <v>101185</v>
      </c>
      <c r="G775" s="6">
        <f t="shared" si="97"/>
        <v>1.9055555555555554</v>
      </c>
      <c r="H775" s="7" t="s">
        <v>19</v>
      </c>
      <c r="I775" s="10">
        <v>2353</v>
      </c>
      <c r="J775" s="10">
        <f t="shared" si="98"/>
        <v>43.00254993625159</v>
      </c>
      <c r="K775" s="7" t="s">
        <v>20</v>
      </c>
      <c r="L775" s="7" t="s">
        <v>21</v>
      </c>
      <c r="M775" s="7">
        <v>1492059600</v>
      </c>
      <c r="N775" s="7">
        <v>1492923600</v>
      </c>
      <c r="O775" s="16">
        <f t="shared" si="99"/>
        <v>42838.208333333328</v>
      </c>
      <c r="P775" s="23" t="str">
        <f t="shared" si="100"/>
        <v>Apr</v>
      </c>
      <c r="Q775" s="18">
        <f t="shared" si="101"/>
        <v>42838.208333333328</v>
      </c>
      <c r="R775" s="16">
        <f t="shared" si="102"/>
        <v>42848.208333333328</v>
      </c>
      <c r="S775" s="23" t="str">
        <f t="shared" si="103"/>
        <v>Apr</v>
      </c>
      <c r="T775" s="18">
        <f t="shared" si="104"/>
        <v>42848.208333333328</v>
      </c>
      <c r="U775" s="7" t="b">
        <v>0</v>
      </c>
      <c r="V775" s="7" t="b">
        <v>0</v>
      </c>
      <c r="W775" s="7" t="s">
        <v>32</v>
      </c>
      <c r="X775" s="7" t="str" cm="1">
        <f t="array" ref="X775:Y775">_xlfn.TEXTSPLIT($W775,"/")</f>
        <v>theater</v>
      </c>
      <c r="Y775" s="7" t="str">
        <v>plays</v>
      </c>
    </row>
    <row r="776" spans="1:25" ht="23" x14ac:dyDescent="0.3">
      <c r="A776" s="7">
        <v>774</v>
      </c>
      <c r="B776" s="7" t="s">
        <v>1582</v>
      </c>
      <c r="C776" s="15" t="s">
        <v>1583</v>
      </c>
      <c r="D776" s="5">
        <v>5000</v>
      </c>
      <c r="E776" s="5">
        <v>6775</v>
      </c>
      <c r="G776" s="6">
        <f t="shared" si="97"/>
        <v>1.355</v>
      </c>
      <c r="H776" s="7" t="s">
        <v>19</v>
      </c>
      <c r="I776" s="10">
        <v>78</v>
      </c>
      <c r="J776" s="10">
        <f t="shared" si="98"/>
        <v>86.858974358974365</v>
      </c>
      <c r="K776" s="7" t="s">
        <v>106</v>
      </c>
      <c r="L776" s="7" t="s">
        <v>107</v>
      </c>
      <c r="M776" s="7">
        <v>1463979600</v>
      </c>
      <c r="N776" s="7">
        <v>1467522000</v>
      </c>
      <c r="O776" s="16">
        <f t="shared" si="99"/>
        <v>42513.208333333328</v>
      </c>
      <c r="P776" s="23" t="str">
        <f t="shared" si="100"/>
        <v>May</v>
      </c>
      <c r="Q776" s="18">
        <f t="shared" si="101"/>
        <v>42513.208333333328</v>
      </c>
      <c r="R776" s="16">
        <f t="shared" si="102"/>
        <v>42554.208333333328</v>
      </c>
      <c r="S776" s="23" t="str">
        <f t="shared" si="103"/>
        <v>Jul</v>
      </c>
      <c r="T776" s="18">
        <f t="shared" si="104"/>
        <v>42554.208333333328</v>
      </c>
      <c r="U776" s="7" t="b">
        <v>0</v>
      </c>
      <c r="V776" s="7" t="b">
        <v>0</v>
      </c>
      <c r="W776" s="7" t="s">
        <v>27</v>
      </c>
      <c r="X776" s="7" t="str" cm="1">
        <f t="array" ref="X776:Y776">_xlfn.TEXTSPLIT($W776,"/")</f>
        <v>technology</v>
      </c>
      <c r="Y776" s="7" t="str">
        <v>web</v>
      </c>
    </row>
    <row r="777" spans="1:25" ht="36" x14ac:dyDescent="0.3">
      <c r="A777" s="7">
        <v>775</v>
      </c>
      <c r="B777" s="7" t="s">
        <v>1584</v>
      </c>
      <c r="C777" s="15" t="s">
        <v>1585</v>
      </c>
      <c r="D777" s="5">
        <v>9400</v>
      </c>
      <c r="E777" s="5">
        <v>968</v>
      </c>
      <c r="G777" s="6">
        <f t="shared" si="97"/>
        <v>0.10297872340425532</v>
      </c>
      <c r="H777" s="7" t="s">
        <v>13</v>
      </c>
      <c r="I777" s="10">
        <v>10</v>
      </c>
      <c r="J777" s="10">
        <f t="shared" si="98"/>
        <v>96.8</v>
      </c>
      <c r="K777" s="7" t="s">
        <v>20</v>
      </c>
      <c r="L777" s="7" t="s">
        <v>21</v>
      </c>
      <c r="M777" s="7">
        <v>1415253600</v>
      </c>
      <c r="N777" s="7">
        <v>1416117600</v>
      </c>
      <c r="O777" s="16">
        <f t="shared" si="99"/>
        <v>41949.25</v>
      </c>
      <c r="P777" s="23" t="str">
        <f t="shared" si="100"/>
        <v>Nov</v>
      </c>
      <c r="Q777" s="18">
        <f t="shared" si="101"/>
        <v>41949.25</v>
      </c>
      <c r="R777" s="16">
        <f t="shared" si="102"/>
        <v>41959.25</v>
      </c>
      <c r="S777" s="23" t="str">
        <f t="shared" si="103"/>
        <v>Nov</v>
      </c>
      <c r="T777" s="18">
        <f t="shared" si="104"/>
        <v>41959.25</v>
      </c>
      <c r="U777" s="7" t="b">
        <v>0</v>
      </c>
      <c r="V777" s="7" t="b">
        <v>0</v>
      </c>
      <c r="W777" s="7" t="s">
        <v>22</v>
      </c>
      <c r="X777" s="7" t="str" cm="1">
        <f t="array" ref="X777:Y777">_xlfn.TEXTSPLIT($W777,"/")</f>
        <v>music</v>
      </c>
      <c r="Y777" s="7" t="str">
        <v>rock</v>
      </c>
    </row>
    <row r="778" spans="1:25" ht="23" x14ac:dyDescent="0.3">
      <c r="A778" s="7">
        <v>776</v>
      </c>
      <c r="B778" s="7" t="s">
        <v>1586</v>
      </c>
      <c r="C778" s="15" t="s">
        <v>1587</v>
      </c>
      <c r="D778" s="5">
        <v>110800</v>
      </c>
      <c r="E778" s="5">
        <v>72623</v>
      </c>
      <c r="G778" s="6">
        <f t="shared" si="97"/>
        <v>0.65544223826714798</v>
      </c>
      <c r="H778" s="7" t="s">
        <v>13</v>
      </c>
      <c r="I778" s="10">
        <v>2201</v>
      </c>
      <c r="J778" s="10">
        <f t="shared" si="98"/>
        <v>32.995456610631528</v>
      </c>
      <c r="K778" s="7" t="s">
        <v>20</v>
      </c>
      <c r="L778" s="7" t="s">
        <v>21</v>
      </c>
      <c r="M778" s="7">
        <v>1562216400</v>
      </c>
      <c r="N778" s="7">
        <v>1563771600</v>
      </c>
      <c r="O778" s="16">
        <f t="shared" si="99"/>
        <v>43650.208333333328</v>
      </c>
      <c r="P778" s="23" t="str">
        <f t="shared" si="100"/>
        <v>Jul</v>
      </c>
      <c r="Q778" s="18">
        <f t="shared" si="101"/>
        <v>43650.208333333328</v>
      </c>
      <c r="R778" s="16">
        <f t="shared" si="102"/>
        <v>43668.208333333328</v>
      </c>
      <c r="S778" s="23" t="str">
        <f t="shared" si="103"/>
        <v>Jul</v>
      </c>
      <c r="T778" s="18">
        <f t="shared" si="104"/>
        <v>43668.208333333328</v>
      </c>
      <c r="U778" s="7" t="b">
        <v>0</v>
      </c>
      <c r="V778" s="7" t="b">
        <v>0</v>
      </c>
      <c r="W778" s="7" t="s">
        <v>32</v>
      </c>
      <c r="X778" s="7" t="str" cm="1">
        <f t="array" ref="X778:Y778">_xlfn.TEXTSPLIT($W778,"/")</f>
        <v>theater</v>
      </c>
      <c r="Y778" s="7" t="str">
        <v>plays</v>
      </c>
    </row>
    <row r="779" spans="1:25" ht="23" x14ac:dyDescent="0.3">
      <c r="A779" s="7">
        <v>777</v>
      </c>
      <c r="B779" s="7" t="s">
        <v>1588</v>
      </c>
      <c r="C779" s="15" t="s">
        <v>1589</v>
      </c>
      <c r="D779" s="5">
        <v>93800</v>
      </c>
      <c r="E779" s="5">
        <v>45987</v>
      </c>
      <c r="G779" s="6">
        <f t="shared" si="97"/>
        <v>0.49026652452025588</v>
      </c>
      <c r="H779" s="7" t="s">
        <v>13</v>
      </c>
      <c r="I779" s="10">
        <v>676</v>
      </c>
      <c r="J779" s="10">
        <f t="shared" si="98"/>
        <v>68.028106508875737</v>
      </c>
      <c r="K779" s="7" t="s">
        <v>20</v>
      </c>
      <c r="L779" s="7" t="s">
        <v>21</v>
      </c>
      <c r="M779" s="7">
        <v>1316754000</v>
      </c>
      <c r="N779" s="7">
        <v>1319259600</v>
      </c>
      <c r="O779" s="16">
        <f t="shared" si="99"/>
        <v>40809.208333333336</v>
      </c>
      <c r="P779" s="23" t="str">
        <f t="shared" si="100"/>
        <v>Sep</v>
      </c>
      <c r="Q779" s="18">
        <f t="shared" si="101"/>
        <v>40809.208333333336</v>
      </c>
      <c r="R779" s="16">
        <f t="shared" si="102"/>
        <v>40838.208333333336</v>
      </c>
      <c r="S779" s="23" t="str">
        <f t="shared" si="103"/>
        <v>Oct</v>
      </c>
      <c r="T779" s="18">
        <f t="shared" si="104"/>
        <v>40838.208333333336</v>
      </c>
      <c r="U779" s="7" t="b">
        <v>0</v>
      </c>
      <c r="V779" s="7" t="b">
        <v>0</v>
      </c>
      <c r="W779" s="7" t="s">
        <v>32</v>
      </c>
      <c r="X779" s="7" t="str" cm="1">
        <f t="array" ref="X779:Y779">_xlfn.TEXTSPLIT($W779,"/")</f>
        <v>theater</v>
      </c>
      <c r="Y779" s="7" t="str">
        <v>plays</v>
      </c>
    </row>
    <row r="780" spans="1:25" ht="23" x14ac:dyDescent="0.3">
      <c r="A780" s="7">
        <v>778</v>
      </c>
      <c r="B780" s="7" t="s">
        <v>1590</v>
      </c>
      <c r="C780" s="15" t="s">
        <v>1591</v>
      </c>
      <c r="D780" s="5">
        <v>1300</v>
      </c>
      <c r="E780" s="5">
        <v>10243</v>
      </c>
      <c r="G780" s="6">
        <f t="shared" si="97"/>
        <v>7.8792307692307695</v>
      </c>
      <c r="H780" s="7" t="s">
        <v>19</v>
      </c>
      <c r="I780" s="10">
        <v>174</v>
      </c>
      <c r="J780" s="10">
        <f t="shared" si="98"/>
        <v>58.867816091954026</v>
      </c>
      <c r="K780" s="7" t="s">
        <v>97</v>
      </c>
      <c r="L780" s="7" t="s">
        <v>98</v>
      </c>
      <c r="M780" s="7">
        <v>1313211600</v>
      </c>
      <c r="N780" s="7">
        <v>1313643600</v>
      </c>
      <c r="O780" s="16">
        <f t="shared" si="99"/>
        <v>40768.208333333336</v>
      </c>
      <c r="P780" s="23" t="str">
        <f t="shared" si="100"/>
        <v>Aug</v>
      </c>
      <c r="Q780" s="18">
        <f t="shared" si="101"/>
        <v>40768.208333333336</v>
      </c>
      <c r="R780" s="16">
        <f t="shared" si="102"/>
        <v>40773.208333333336</v>
      </c>
      <c r="S780" s="23" t="str">
        <f t="shared" si="103"/>
        <v>Aug</v>
      </c>
      <c r="T780" s="18">
        <f t="shared" si="104"/>
        <v>40773.208333333336</v>
      </c>
      <c r="U780" s="7" t="b">
        <v>0</v>
      </c>
      <c r="V780" s="7" t="b">
        <v>0</v>
      </c>
      <c r="W780" s="7" t="s">
        <v>70</v>
      </c>
      <c r="X780" s="7" t="str" cm="1">
        <f t="array" ref="X780:Y780">_xlfn.TEXTSPLIT($W780,"/")</f>
        <v>film &amp; video</v>
      </c>
      <c r="Y780" s="7" t="str">
        <v>animation</v>
      </c>
    </row>
    <row r="781" spans="1:25" ht="23" x14ac:dyDescent="0.3">
      <c r="A781" s="7">
        <v>779</v>
      </c>
      <c r="B781" s="7" t="s">
        <v>1592</v>
      </c>
      <c r="C781" s="15" t="s">
        <v>1593</v>
      </c>
      <c r="D781" s="5">
        <v>108700</v>
      </c>
      <c r="E781" s="5">
        <v>87293</v>
      </c>
      <c r="G781" s="6">
        <f t="shared" si="97"/>
        <v>0.80306347746090156</v>
      </c>
      <c r="H781" s="7" t="s">
        <v>13</v>
      </c>
      <c r="I781" s="10">
        <v>831</v>
      </c>
      <c r="J781" s="10">
        <f t="shared" si="98"/>
        <v>105.04572803850782</v>
      </c>
      <c r="K781" s="7" t="s">
        <v>20</v>
      </c>
      <c r="L781" s="7" t="s">
        <v>21</v>
      </c>
      <c r="M781" s="7">
        <v>1439528400</v>
      </c>
      <c r="N781" s="7">
        <v>1440306000</v>
      </c>
      <c r="O781" s="16">
        <f t="shared" si="99"/>
        <v>42230.208333333328</v>
      </c>
      <c r="P781" s="23" t="str">
        <f t="shared" si="100"/>
        <v>Aug</v>
      </c>
      <c r="Q781" s="18">
        <f t="shared" si="101"/>
        <v>42230.208333333328</v>
      </c>
      <c r="R781" s="16">
        <f t="shared" si="102"/>
        <v>42239.208333333328</v>
      </c>
      <c r="S781" s="23" t="str">
        <f t="shared" si="103"/>
        <v>Aug</v>
      </c>
      <c r="T781" s="18">
        <f t="shared" si="104"/>
        <v>42239.208333333328</v>
      </c>
      <c r="U781" s="7" t="b">
        <v>0</v>
      </c>
      <c r="V781" s="7" t="b">
        <v>1</v>
      </c>
      <c r="W781" s="7" t="s">
        <v>32</v>
      </c>
      <c r="X781" s="7" t="str" cm="1">
        <f t="array" ref="X781:Y781">_xlfn.TEXTSPLIT($W781,"/")</f>
        <v>theater</v>
      </c>
      <c r="Y781" s="7" t="str">
        <v>plays</v>
      </c>
    </row>
    <row r="782" spans="1:25" ht="36" x14ac:dyDescent="0.3">
      <c r="A782" s="7">
        <v>780</v>
      </c>
      <c r="B782" s="7" t="s">
        <v>1594</v>
      </c>
      <c r="C782" s="15" t="s">
        <v>1595</v>
      </c>
      <c r="D782" s="5">
        <v>5100</v>
      </c>
      <c r="E782" s="5">
        <v>5421</v>
      </c>
      <c r="G782" s="6">
        <f t="shared" si="97"/>
        <v>1.0629411764705883</v>
      </c>
      <c r="H782" s="7" t="s">
        <v>19</v>
      </c>
      <c r="I782" s="10">
        <v>164</v>
      </c>
      <c r="J782" s="10">
        <f t="shared" si="98"/>
        <v>33.054878048780488</v>
      </c>
      <c r="K782" s="7" t="s">
        <v>20</v>
      </c>
      <c r="L782" s="7" t="s">
        <v>21</v>
      </c>
      <c r="M782" s="7">
        <v>1469163600</v>
      </c>
      <c r="N782" s="7">
        <v>1470805200</v>
      </c>
      <c r="O782" s="16">
        <f t="shared" si="99"/>
        <v>42573.208333333328</v>
      </c>
      <c r="P782" s="23" t="str">
        <f t="shared" si="100"/>
        <v>Jul</v>
      </c>
      <c r="Q782" s="18">
        <f t="shared" si="101"/>
        <v>42573.208333333328</v>
      </c>
      <c r="R782" s="16">
        <f t="shared" si="102"/>
        <v>42592.208333333328</v>
      </c>
      <c r="S782" s="23" t="str">
        <f t="shared" si="103"/>
        <v>Aug</v>
      </c>
      <c r="T782" s="18">
        <f t="shared" si="104"/>
        <v>42592.208333333328</v>
      </c>
      <c r="U782" s="7" t="b">
        <v>0</v>
      </c>
      <c r="V782" s="7" t="b">
        <v>1</v>
      </c>
      <c r="W782" s="7" t="s">
        <v>52</v>
      </c>
      <c r="X782" s="7" t="str" cm="1">
        <f t="array" ref="X782:Y782">_xlfn.TEXTSPLIT($W782,"/")</f>
        <v>film &amp; video</v>
      </c>
      <c r="Y782" s="7" t="str">
        <v>drama</v>
      </c>
    </row>
    <row r="783" spans="1:25" ht="23" x14ac:dyDescent="0.3">
      <c r="A783" s="7">
        <v>781</v>
      </c>
      <c r="B783" s="7" t="s">
        <v>1596</v>
      </c>
      <c r="C783" s="15" t="s">
        <v>1597</v>
      </c>
      <c r="D783" s="5">
        <v>8700</v>
      </c>
      <c r="E783" s="5">
        <v>4414</v>
      </c>
      <c r="G783" s="6">
        <f t="shared" si="97"/>
        <v>0.50735632183908042</v>
      </c>
      <c r="H783" s="7" t="s">
        <v>73</v>
      </c>
      <c r="I783" s="10">
        <v>56</v>
      </c>
      <c r="J783" s="10">
        <f t="shared" si="98"/>
        <v>78.821428571428569</v>
      </c>
      <c r="K783" s="7" t="s">
        <v>97</v>
      </c>
      <c r="L783" s="7" t="s">
        <v>98</v>
      </c>
      <c r="M783" s="7">
        <v>1288501200</v>
      </c>
      <c r="N783" s="7">
        <v>1292911200</v>
      </c>
      <c r="O783" s="16">
        <f t="shared" si="99"/>
        <v>40482.208333333336</v>
      </c>
      <c r="P783" s="23" t="str">
        <f t="shared" si="100"/>
        <v>Oct</v>
      </c>
      <c r="Q783" s="18">
        <f t="shared" si="101"/>
        <v>40482.208333333336</v>
      </c>
      <c r="R783" s="16">
        <f t="shared" si="102"/>
        <v>40533.25</v>
      </c>
      <c r="S783" s="23" t="str">
        <f t="shared" si="103"/>
        <v>Dec</v>
      </c>
      <c r="T783" s="18">
        <f t="shared" si="104"/>
        <v>40533.25</v>
      </c>
      <c r="U783" s="7" t="b">
        <v>0</v>
      </c>
      <c r="V783" s="7" t="b">
        <v>0</v>
      </c>
      <c r="W783" s="7" t="s">
        <v>32</v>
      </c>
      <c r="X783" s="7" t="str" cm="1">
        <f t="array" ref="X783:Y783">_xlfn.TEXTSPLIT($W783,"/")</f>
        <v>theater</v>
      </c>
      <c r="Y783" s="7" t="str">
        <v>plays</v>
      </c>
    </row>
    <row r="784" spans="1:25" ht="23" x14ac:dyDescent="0.3">
      <c r="A784" s="7">
        <v>782</v>
      </c>
      <c r="B784" s="7" t="s">
        <v>1598</v>
      </c>
      <c r="C784" s="15" t="s">
        <v>1599</v>
      </c>
      <c r="D784" s="5">
        <v>5100</v>
      </c>
      <c r="E784" s="5">
        <v>10981</v>
      </c>
      <c r="G784" s="6">
        <f t="shared" si="97"/>
        <v>2.153137254901961</v>
      </c>
      <c r="H784" s="7" t="s">
        <v>19</v>
      </c>
      <c r="I784" s="10">
        <v>161</v>
      </c>
      <c r="J784" s="10">
        <f t="shared" si="98"/>
        <v>68.204968944099377</v>
      </c>
      <c r="K784" s="7" t="s">
        <v>20</v>
      </c>
      <c r="L784" s="7" t="s">
        <v>21</v>
      </c>
      <c r="M784" s="7">
        <v>1298959200</v>
      </c>
      <c r="N784" s="7">
        <v>1301374800</v>
      </c>
      <c r="O784" s="16">
        <f t="shared" si="99"/>
        <v>40603.25</v>
      </c>
      <c r="P784" s="23" t="str">
        <f t="shared" si="100"/>
        <v>Mar</v>
      </c>
      <c r="Q784" s="18">
        <f t="shared" si="101"/>
        <v>40603.25</v>
      </c>
      <c r="R784" s="16">
        <f t="shared" si="102"/>
        <v>40631.208333333336</v>
      </c>
      <c r="S784" s="23" t="str">
        <f t="shared" si="103"/>
        <v>Mar</v>
      </c>
      <c r="T784" s="18">
        <f t="shared" si="104"/>
        <v>40631.208333333336</v>
      </c>
      <c r="U784" s="7" t="b">
        <v>0</v>
      </c>
      <c r="V784" s="7" t="b">
        <v>1</v>
      </c>
      <c r="W784" s="7" t="s">
        <v>70</v>
      </c>
      <c r="X784" s="7" t="str" cm="1">
        <f t="array" ref="X784:Y784">_xlfn.TEXTSPLIT($W784,"/")</f>
        <v>film &amp; video</v>
      </c>
      <c r="Y784" s="7" t="str">
        <v>animation</v>
      </c>
    </row>
    <row r="785" spans="1:25" ht="23" x14ac:dyDescent="0.3">
      <c r="A785" s="7">
        <v>783</v>
      </c>
      <c r="B785" s="7" t="s">
        <v>1600</v>
      </c>
      <c r="C785" s="15" t="s">
        <v>1601</v>
      </c>
      <c r="D785" s="5">
        <v>7400</v>
      </c>
      <c r="E785" s="5">
        <v>10451</v>
      </c>
      <c r="G785" s="6">
        <f t="shared" si="97"/>
        <v>1.4122972972972974</v>
      </c>
      <c r="H785" s="7" t="s">
        <v>19</v>
      </c>
      <c r="I785" s="10">
        <v>138</v>
      </c>
      <c r="J785" s="10">
        <f t="shared" si="98"/>
        <v>75.731884057971016</v>
      </c>
      <c r="K785" s="7" t="s">
        <v>20</v>
      </c>
      <c r="L785" s="7" t="s">
        <v>21</v>
      </c>
      <c r="M785" s="7">
        <v>1387260000</v>
      </c>
      <c r="N785" s="7">
        <v>1387864800</v>
      </c>
      <c r="O785" s="16">
        <f t="shared" si="99"/>
        <v>41625.25</v>
      </c>
      <c r="P785" s="23" t="str">
        <f t="shared" si="100"/>
        <v>Dec</v>
      </c>
      <c r="Q785" s="18">
        <f t="shared" si="101"/>
        <v>41625.25</v>
      </c>
      <c r="R785" s="16">
        <f t="shared" si="102"/>
        <v>41632.25</v>
      </c>
      <c r="S785" s="23" t="str">
        <f t="shared" si="103"/>
        <v>Dec</v>
      </c>
      <c r="T785" s="18">
        <f t="shared" si="104"/>
        <v>41632.25</v>
      </c>
      <c r="U785" s="7" t="b">
        <v>0</v>
      </c>
      <c r="V785" s="7" t="b">
        <v>0</v>
      </c>
      <c r="W785" s="7" t="s">
        <v>22</v>
      </c>
      <c r="X785" s="7" t="str" cm="1">
        <f t="array" ref="X785:Y785">_xlfn.TEXTSPLIT($W785,"/")</f>
        <v>music</v>
      </c>
      <c r="Y785" s="7" t="str">
        <v>rock</v>
      </c>
    </row>
    <row r="786" spans="1:25" ht="23" x14ac:dyDescent="0.3">
      <c r="A786" s="7">
        <v>784</v>
      </c>
      <c r="B786" s="7" t="s">
        <v>1602</v>
      </c>
      <c r="C786" s="15" t="s">
        <v>1603</v>
      </c>
      <c r="D786" s="5">
        <v>88900</v>
      </c>
      <c r="E786" s="5">
        <v>102535</v>
      </c>
      <c r="G786" s="6">
        <f t="shared" si="97"/>
        <v>1.1533745781777278</v>
      </c>
      <c r="H786" s="7" t="s">
        <v>19</v>
      </c>
      <c r="I786" s="10">
        <v>3308</v>
      </c>
      <c r="J786" s="10">
        <f t="shared" si="98"/>
        <v>30.996070133010882</v>
      </c>
      <c r="K786" s="7" t="s">
        <v>20</v>
      </c>
      <c r="L786" s="7" t="s">
        <v>21</v>
      </c>
      <c r="M786" s="7">
        <v>1457244000</v>
      </c>
      <c r="N786" s="7">
        <v>1458190800</v>
      </c>
      <c r="O786" s="16">
        <f t="shared" si="99"/>
        <v>42435.25</v>
      </c>
      <c r="P786" s="23" t="str">
        <f t="shared" si="100"/>
        <v>Mar</v>
      </c>
      <c r="Q786" s="18">
        <f t="shared" si="101"/>
        <v>42435.25</v>
      </c>
      <c r="R786" s="16">
        <f t="shared" si="102"/>
        <v>42446.208333333328</v>
      </c>
      <c r="S786" s="23" t="str">
        <f t="shared" si="103"/>
        <v>Mar</v>
      </c>
      <c r="T786" s="18">
        <f t="shared" si="104"/>
        <v>42446.208333333328</v>
      </c>
      <c r="U786" s="7" t="b">
        <v>0</v>
      </c>
      <c r="V786" s="7" t="b">
        <v>0</v>
      </c>
      <c r="W786" s="7" t="s">
        <v>27</v>
      </c>
      <c r="X786" s="7" t="str" cm="1">
        <f t="array" ref="X786:Y786">_xlfn.TEXTSPLIT($W786,"/")</f>
        <v>technology</v>
      </c>
      <c r="Y786" s="7" t="str">
        <v>web</v>
      </c>
    </row>
    <row r="787" spans="1:25" ht="36" x14ac:dyDescent="0.3">
      <c r="A787" s="7">
        <v>785</v>
      </c>
      <c r="B787" s="7" t="s">
        <v>1604</v>
      </c>
      <c r="C787" s="15" t="s">
        <v>1605</v>
      </c>
      <c r="D787" s="5">
        <v>6700</v>
      </c>
      <c r="E787" s="5">
        <v>12939</v>
      </c>
      <c r="G787" s="6">
        <f t="shared" si="97"/>
        <v>1.9311940298507462</v>
      </c>
      <c r="H787" s="7" t="s">
        <v>19</v>
      </c>
      <c r="I787" s="10">
        <v>127</v>
      </c>
      <c r="J787" s="10">
        <f t="shared" si="98"/>
        <v>101.88188976377953</v>
      </c>
      <c r="K787" s="7" t="s">
        <v>25</v>
      </c>
      <c r="L787" s="7" t="s">
        <v>26</v>
      </c>
      <c r="M787" s="7">
        <v>1556341200</v>
      </c>
      <c r="N787" s="7">
        <v>1559278800</v>
      </c>
      <c r="O787" s="16">
        <f t="shared" si="99"/>
        <v>43582.208333333328</v>
      </c>
      <c r="P787" s="23" t="str">
        <f t="shared" si="100"/>
        <v>Apr</v>
      </c>
      <c r="Q787" s="18">
        <f t="shared" si="101"/>
        <v>43582.208333333328</v>
      </c>
      <c r="R787" s="16">
        <f t="shared" si="102"/>
        <v>43616.208333333328</v>
      </c>
      <c r="S787" s="23" t="str">
        <f t="shared" si="103"/>
        <v>May</v>
      </c>
      <c r="T787" s="18">
        <f t="shared" si="104"/>
        <v>43616.208333333328</v>
      </c>
      <c r="U787" s="7" t="b">
        <v>0</v>
      </c>
      <c r="V787" s="7" t="b">
        <v>1</v>
      </c>
      <c r="W787" s="7" t="s">
        <v>70</v>
      </c>
      <c r="X787" s="7" t="str" cm="1">
        <f t="array" ref="X787:Y787">_xlfn.TEXTSPLIT($W787,"/")</f>
        <v>film &amp; video</v>
      </c>
      <c r="Y787" s="7" t="str">
        <v>animation</v>
      </c>
    </row>
    <row r="788" spans="1:25" ht="23" x14ac:dyDescent="0.3">
      <c r="A788" s="7">
        <v>786</v>
      </c>
      <c r="B788" s="7" t="s">
        <v>1606</v>
      </c>
      <c r="C788" s="15" t="s">
        <v>1607</v>
      </c>
      <c r="D788" s="5">
        <v>1500</v>
      </c>
      <c r="E788" s="5">
        <v>10946</v>
      </c>
      <c r="G788" s="6">
        <f t="shared" si="97"/>
        <v>7.2973333333333334</v>
      </c>
      <c r="H788" s="7" t="s">
        <v>19</v>
      </c>
      <c r="I788" s="10">
        <v>207</v>
      </c>
      <c r="J788" s="10">
        <f t="shared" si="98"/>
        <v>52.879227053140099</v>
      </c>
      <c r="K788" s="7" t="s">
        <v>106</v>
      </c>
      <c r="L788" s="7" t="s">
        <v>107</v>
      </c>
      <c r="M788" s="7">
        <v>1522126800</v>
      </c>
      <c r="N788" s="7">
        <v>1522731600</v>
      </c>
      <c r="O788" s="16">
        <f t="shared" si="99"/>
        <v>43186.208333333328</v>
      </c>
      <c r="P788" s="23" t="str">
        <f t="shared" si="100"/>
        <v>Mar</v>
      </c>
      <c r="Q788" s="18">
        <f t="shared" si="101"/>
        <v>43186.208333333328</v>
      </c>
      <c r="R788" s="16">
        <f t="shared" si="102"/>
        <v>43193.208333333328</v>
      </c>
      <c r="S788" s="23" t="str">
        <f t="shared" si="103"/>
        <v>Apr</v>
      </c>
      <c r="T788" s="18">
        <f t="shared" si="104"/>
        <v>43193.208333333328</v>
      </c>
      <c r="U788" s="7" t="b">
        <v>0</v>
      </c>
      <c r="V788" s="7" t="b">
        <v>1</v>
      </c>
      <c r="W788" s="7" t="s">
        <v>158</v>
      </c>
      <c r="X788" s="7" t="str" cm="1">
        <f t="array" ref="X788:Y788">_xlfn.TEXTSPLIT($W788,"/")</f>
        <v>music</v>
      </c>
      <c r="Y788" s="7" t="str">
        <v>jazz</v>
      </c>
    </row>
    <row r="789" spans="1:25" ht="23" x14ac:dyDescent="0.3">
      <c r="A789" s="7">
        <v>787</v>
      </c>
      <c r="B789" s="7" t="s">
        <v>1608</v>
      </c>
      <c r="C789" s="15" t="s">
        <v>1609</v>
      </c>
      <c r="D789" s="5">
        <v>61200</v>
      </c>
      <c r="E789" s="5">
        <v>60994</v>
      </c>
      <c r="G789" s="6">
        <f t="shared" si="97"/>
        <v>0.99663398692810456</v>
      </c>
      <c r="H789" s="7" t="s">
        <v>13</v>
      </c>
      <c r="I789" s="10">
        <v>859</v>
      </c>
      <c r="J789" s="10">
        <f t="shared" si="98"/>
        <v>71.005820721769496</v>
      </c>
      <c r="K789" s="7" t="s">
        <v>14</v>
      </c>
      <c r="L789" s="7" t="s">
        <v>15</v>
      </c>
      <c r="M789" s="7">
        <v>1305954000</v>
      </c>
      <c r="N789" s="7">
        <v>1306731600</v>
      </c>
      <c r="O789" s="16">
        <f t="shared" si="99"/>
        <v>40684.208333333336</v>
      </c>
      <c r="P789" s="23" t="str">
        <f t="shared" si="100"/>
        <v>May</v>
      </c>
      <c r="Q789" s="18">
        <f t="shared" si="101"/>
        <v>40684.208333333336</v>
      </c>
      <c r="R789" s="16">
        <f t="shared" si="102"/>
        <v>40693.208333333336</v>
      </c>
      <c r="S789" s="23" t="str">
        <f t="shared" si="103"/>
        <v>May</v>
      </c>
      <c r="T789" s="18">
        <f t="shared" si="104"/>
        <v>40693.208333333336</v>
      </c>
      <c r="U789" s="7" t="b">
        <v>0</v>
      </c>
      <c r="V789" s="7" t="b">
        <v>0</v>
      </c>
      <c r="W789" s="7" t="s">
        <v>22</v>
      </c>
      <c r="X789" s="7" t="str" cm="1">
        <f t="array" ref="X789:Y789">_xlfn.TEXTSPLIT($W789,"/")</f>
        <v>music</v>
      </c>
      <c r="Y789" s="7" t="str">
        <v>rock</v>
      </c>
    </row>
    <row r="790" spans="1:25" ht="23" x14ac:dyDescent="0.3">
      <c r="A790" s="7">
        <v>788</v>
      </c>
      <c r="B790" s="7" t="s">
        <v>1610</v>
      </c>
      <c r="C790" s="15" t="s">
        <v>1611</v>
      </c>
      <c r="D790" s="5">
        <v>3600</v>
      </c>
      <c r="E790" s="5">
        <v>3174</v>
      </c>
      <c r="G790" s="6">
        <f t="shared" si="97"/>
        <v>0.88166666666666671</v>
      </c>
      <c r="H790" s="7" t="s">
        <v>46</v>
      </c>
      <c r="I790" s="10">
        <v>31</v>
      </c>
      <c r="J790" s="10">
        <f t="shared" si="98"/>
        <v>102.38709677419355</v>
      </c>
      <c r="K790" s="7" t="s">
        <v>20</v>
      </c>
      <c r="L790" s="7" t="s">
        <v>21</v>
      </c>
      <c r="M790" s="7">
        <v>1350709200</v>
      </c>
      <c r="N790" s="7">
        <v>1352527200</v>
      </c>
      <c r="O790" s="16">
        <f t="shared" si="99"/>
        <v>41202.208333333336</v>
      </c>
      <c r="P790" s="23" t="str">
        <f t="shared" si="100"/>
        <v>Oct</v>
      </c>
      <c r="Q790" s="18">
        <f t="shared" si="101"/>
        <v>41202.208333333336</v>
      </c>
      <c r="R790" s="16">
        <f t="shared" si="102"/>
        <v>41223.25</v>
      </c>
      <c r="S790" s="23" t="str">
        <f t="shared" si="103"/>
        <v>Nov</v>
      </c>
      <c r="T790" s="18">
        <f t="shared" si="104"/>
        <v>41223.25</v>
      </c>
      <c r="U790" s="7" t="b">
        <v>0</v>
      </c>
      <c r="V790" s="7" t="b">
        <v>0</v>
      </c>
      <c r="W790" s="7" t="s">
        <v>70</v>
      </c>
      <c r="X790" s="7" t="str" cm="1">
        <f t="array" ref="X790:Y790">_xlfn.TEXTSPLIT($W790,"/")</f>
        <v>film &amp; video</v>
      </c>
      <c r="Y790" s="7" t="str">
        <v>animation</v>
      </c>
    </row>
    <row r="791" spans="1:25" ht="23" x14ac:dyDescent="0.3">
      <c r="A791" s="7">
        <v>789</v>
      </c>
      <c r="B791" s="7" t="s">
        <v>1612</v>
      </c>
      <c r="C791" s="15" t="s">
        <v>1613</v>
      </c>
      <c r="D791" s="5">
        <v>9000</v>
      </c>
      <c r="E791" s="5">
        <v>3351</v>
      </c>
      <c r="G791" s="6">
        <f t="shared" si="97"/>
        <v>0.37233333333333335</v>
      </c>
      <c r="H791" s="7" t="s">
        <v>13</v>
      </c>
      <c r="I791" s="10">
        <v>45</v>
      </c>
      <c r="J791" s="10">
        <f t="shared" si="98"/>
        <v>74.466666666666669</v>
      </c>
      <c r="K791" s="7" t="s">
        <v>20</v>
      </c>
      <c r="L791" s="7" t="s">
        <v>21</v>
      </c>
      <c r="M791" s="7">
        <v>1401166800</v>
      </c>
      <c r="N791" s="7">
        <v>1404363600</v>
      </c>
      <c r="O791" s="16">
        <f t="shared" si="99"/>
        <v>41786.208333333336</v>
      </c>
      <c r="P791" s="23" t="str">
        <f t="shared" si="100"/>
        <v>May</v>
      </c>
      <c r="Q791" s="18">
        <f t="shared" si="101"/>
        <v>41786.208333333336</v>
      </c>
      <c r="R791" s="16">
        <f t="shared" si="102"/>
        <v>41823.208333333336</v>
      </c>
      <c r="S791" s="23" t="str">
        <f t="shared" si="103"/>
        <v>Jul</v>
      </c>
      <c r="T791" s="18">
        <f t="shared" si="104"/>
        <v>41823.208333333336</v>
      </c>
      <c r="U791" s="7" t="b">
        <v>0</v>
      </c>
      <c r="V791" s="7" t="b">
        <v>0</v>
      </c>
      <c r="W791" s="7" t="s">
        <v>32</v>
      </c>
      <c r="X791" s="7" t="str" cm="1">
        <f t="array" ref="X791:Y791">_xlfn.TEXTSPLIT($W791,"/")</f>
        <v>theater</v>
      </c>
      <c r="Y791" s="7" t="str">
        <v>plays</v>
      </c>
    </row>
    <row r="792" spans="1:25" ht="23" x14ac:dyDescent="0.3">
      <c r="A792" s="7">
        <v>790</v>
      </c>
      <c r="B792" s="7" t="s">
        <v>1614</v>
      </c>
      <c r="C792" s="15" t="s">
        <v>1615</v>
      </c>
      <c r="D792" s="5">
        <v>185900</v>
      </c>
      <c r="E792" s="5">
        <v>56774</v>
      </c>
      <c r="G792" s="6">
        <f t="shared" si="97"/>
        <v>0.30540075309306081</v>
      </c>
      <c r="H792" s="7" t="s">
        <v>73</v>
      </c>
      <c r="I792" s="10">
        <v>1113</v>
      </c>
      <c r="J792" s="10">
        <f t="shared" si="98"/>
        <v>51.009883198562441</v>
      </c>
      <c r="K792" s="7" t="s">
        <v>20</v>
      </c>
      <c r="L792" s="7" t="s">
        <v>21</v>
      </c>
      <c r="M792" s="7">
        <v>1266127200</v>
      </c>
      <c r="N792" s="7">
        <v>1266645600</v>
      </c>
      <c r="O792" s="16">
        <f t="shared" si="99"/>
        <v>40223.25</v>
      </c>
      <c r="P792" s="23" t="str">
        <f t="shared" si="100"/>
        <v>Feb</v>
      </c>
      <c r="Q792" s="18">
        <f t="shared" si="101"/>
        <v>40223.25</v>
      </c>
      <c r="R792" s="16">
        <f t="shared" si="102"/>
        <v>40229.25</v>
      </c>
      <c r="S792" s="23" t="str">
        <f t="shared" si="103"/>
        <v>Feb</v>
      </c>
      <c r="T792" s="18">
        <f t="shared" si="104"/>
        <v>40229.25</v>
      </c>
      <c r="U792" s="7" t="b">
        <v>0</v>
      </c>
      <c r="V792" s="7" t="b">
        <v>0</v>
      </c>
      <c r="W792" s="7" t="s">
        <v>32</v>
      </c>
      <c r="X792" s="7" t="str" cm="1">
        <f t="array" ref="X792:Y792">_xlfn.TEXTSPLIT($W792,"/")</f>
        <v>theater</v>
      </c>
      <c r="Y792" s="7" t="str">
        <v>plays</v>
      </c>
    </row>
    <row r="793" spans="1:25" ht="23" x14ac:dyDescent="0.3">
      <c r="A793" s="7">
        <v>791</v>
      </c>
      <c r="B793" s="7" t="s">
        <v>1616</v>
      </c>
      <c r="C793" s="15" t="s">
        <v>1617</v>
      </c>
      <c r="D793" s="5">
        <v>2100</v>
      </c>
      <c r="E793" s="5">
        <v>540</v>
      </c>
      <c r="G793" s="6">
        <f t="shared" si="97"/>
        <v>0.25714285714285712</v>
      </c>
      <c r="H793" s="7" t="s">
        <v>13</v>
      </c>
      <c r="I793" s="10">
        <v>6</v>
      </c>
      <c r="J793" s="10">
        <f t="shared" si="98"/>
        <v>90</v>
      </c>
      <c r="K793" s="7" t="s">
        <v>20</v>
      </c>
      <c r="L793" s="7" t="s">
        <v>21</v>
      </c>
      <c r="M793" s="7">
        <v>1481436000</v>
      </c>
      <c r="N793" s="7">
        <v>1482818400</v>
      </c>
      <c r="O793" s="16">
        <f t="shared" si="99"/>
        <v>42715.25</v>
      </c>
      <c r="P793" s="23" t="str">
        <f t="shared" si="100"/>
        <v>Dec</v>
      </c>
      <c r="Q793" s="18">
        <f t="shared" si="101"/>
        <v>42715.25</v>
      </c>
      <c r="R793" s="16">
        <f t="shared" si="102"/>
        <v>42731.25</v>
      </c>
      <c r="S793" s="23" t="str">
        <f t="shared" si="103"/>
        <v>Dec</v>
      </c>
      <c r="T793" s="18">
        <f t="shared" si="104"/>
        <v>42731.25</v>
      </c>
      <c r="U793" s="7" t="b">
        <v>0</v>
      </c>
      <c r="V793" s="7" t="b">
        <v>0</v>
      </c>
      <c r="W793" s="7" t="s">
        <v>16</v>
      </c>
      <c r="X793" s="7" t="str" cm="1">
        <f t="array" ref="X793:Y793">_xlfn.TEXTSPLIT($W793,"/")</f>
        <v>food</v>
      </c>
      <c r="Y793" s="7" t="str">
        <v>food trucks</v>
      </c>
    </row>
    <row r="794" spans="1:25" ht="23" x14ac:dyDescent="0.3">
      <c r="A794" s="7">
        <v>792</v>
      </c>
      <c r="B794" s="7" t="s">
        <v>1618</v>
      </c>
      <c r="C794" s="15" t="s">
        <v>1619</v>
      </c>
      <c r="D794" s="5">
        <v>2000</v>
      </c>
      <c r="E794" s="5">
        <v>680</v>
      </c>
      <c r="G794" s="6">
        <f t="shared" si="97"/>
        <v>0.34</v>
      </c>
      <c r="H794" s="7" t="s">
        <v>13</v>
      </c>
      <c r="I794" s="10">
        <v>7</v>
      </c>
      <c r="J794" s="10">
        <f t="shared" si="98"/>
        <v>97.142857142857139</v>
      </c>
      <c r="K794" s="7" t="s">
        <v>20</v>
      </c>
      <c r="L794" s="7" t="s">
        <v>21</v>
      </c>
      <c r="M794" s="7">
        <v>1372222800</v>
      </c>
      <c r="N794" s="7">
        <v>1374642000</v>
      </c>
      <c r="O794" s="16">
        <f t="shared" si="99"/>
        <v>41451.208333333336</v>
      </c>
      <c r="P794" s="23" t="str">
        <f t="shared" si="100"/>
        <v>Jun</v>
      </c>
      <c r="Q794" s="18">
        <f t="shared" si="101"/>
        <v>41451.208333333336</v>
      </c>
      <c r="R794" s="16">
        <f t="shared" si="102"/>
        <v>41479.208333333336</v>
      </c>
      <c r="S794" s="23" t="str">
        <f t="shared" si="103"/>
        <v>Jul</v>
      </c>
      <c r="T794" s="18">
        <f t="shared" si="104"/>
        <v>41479.208333333336</v>
      </c>
      <c r="U794" s="7" t="b">
        <v>0</v>
      </c>
      <c r="V794" s="7" t="b">
        <v>1</v>
      </c>
      <c r="W794" s="7" t="s">
        <v>32</v>
      </c>
      <c r="X794" s="7" t="str" cm="1">
        <f t="array" ref="X794:Y794">_xlfn.TEXTSPLIT($W794,"/")</f>
        <v>theater</v>
      </c>
      <c r="Y794" s="7" t="str">
        <v>plays</v>
      </c>
    </row>
    <row r="795" spans="1:25" ht="23" x14ac:dyDescent="0.3">
      <c r="A795" s="7">
        <v>793</v>
      </c>
      <c r="B795" s="7" t="s">
        <v>1620</v>
      </c>
      <c r="C795" s="15" t="s">
        <v>1621</v>
      </c>
      <c r="D795" s="5">
        <v>1100</v>
      </c>
      <c r="E795" s="5">
        <v>13045</v>
      </c>
      <c r="G795" s="6">
        <f t="shared" si="97"/>
        <v>11.859090909090909</v>
      </c>
      <c r="H795" s="7" t="s">
        <v>19</v>
      </c>
      <c r="I795" s="10">
        <v>181</v>
      </c>
      <c r="J795" s="10">
        <f t="shared" si="98"/>
        <v>72.071823204419886</v>
      </c>
      <c r="K795" s="7" t="s">
        <v>97</v>
      </c>
      <c r="L795" s="7" t="s">
        <v>98</v>
      </c>
      <c r="M795" s="7">
        <v>1372136400</v>
      </c>
      <c r="N795" s="7">
        <v>1372482000</v>
      </c>
      <c r="O795" s="16">
        <f t="shared" si="99"/>
        <v>41450.208333333336</v>
      </c>
      <c r="P795" s="23" t="str">
        <f t="shared" si="100"/>
        <v>Jun</v>
      </c>
      <c r="Q795" s="18">
        <f t="shared" si="101"/>
        <v>41450.208333333336</v>
      </c>
      <c r="R795" s="16">
        <f t="shared" si="102"/>
        <v>41454.208333333336</v>
      </c>
      <c r="S795" s="23" t="str">
        <f t="shared" si="103"/>
        <v>Jun</v>
      </c>
      <c r="T795" s="18">
        <f t="shared" si="104"/>
        <v>41454.208333333336</v>
      </c>
      <c r="U795" s="7" t="b">
        <v>0</v>
      </c>
      <c r="V795" s="7" t="b">
        <v>0</v>
      </c>
      <c r="W795" s="7" t="s">
        <v>67</v>
      </c>
      <c r="X795" s="7" t="str" cm="1">
        <f t="array" ref="X795:Y795">_xlfn.TEXTSPLIT($W795,"/")</f>
        <v>publishing</v>
      </c>
      <c r="Y795" s="7" t="str">
        <v>nonfiction</v>
      </c>
    </row>
    <row r="796" spans="1:25" ht="23" x14ac:dyDescent="0.3">
      <c r="A796" s="7">
        <v>794</v>
      </c>
      <c r="B796" s="7" t="s">
        <v>1622</v>
      </c>
      <c r="C796" s="15" t="s">
        <v>1623</v>
      </c>
      <c r="D796" s="5">
        <v>6600</v>
      </c>
      <c r="E796" s="5">
        <v>8276</v>
      </c>
      <c r="G796" s="6">
        <f t="shared" si="97"/>
        <v>1.2539393939393939</v>
      </c>
      <c r="H796" s="7" t="s">
        <v>19</v>
      </c>
      <c r="I796" s="10">
        <v>110</v>
      </c>
      <c r="J796" s="10">
        <f t="shared" si="98"/>
        <v>75.236363636363635</v>
      </c>
      <c r="K796" s="7" t="s">
        <v>20</v>
      </c>
      <c r="L796" s="7" t="s">
        <v>21</v>
      </c>
      <c r="M796" s="7">
        <v>1513922400</v>
      </c>
      <c r="N796" s="7">
        <v>1514959200</v>
      </c>
      <c r="O796" s="16">
        <f t="shared" si="99"/>
        <v>43091.25</v>
      </c>
      <c r="P796" s="23" t="str">
        <f t="shared" si="100"/>
        <v>Dec</v>
      </c>
      <c r="Q796" s="18">
        <f t="shared" si="101"/>
        <v>43091.25</v>
      </c>
      <c r="R796" s="16">
        <f t="shared" si="102"/>
        <v>43103.25</v>
      </c>
      <c r="S796" s="23" t="str">
        <f t="shared" si="103"/>
        <v>Jan</v>
      </c>
      <c r="T796" s="18">
        <f t="shared" si="104"/>
        <v>43103.25</v>
      </c>
      <c r="U796" s="7" t="b">
        <v>0</v>
      </c>
      <c r="V796" s="7" t="b">
        <v>0</v>
      </c>
      <c r="W796" s="7" t="s">
        <v>22</v>
      </c>
      <c r="X796" s="7" t="str" cm="1">
        <f t="array" ref="X796:Y796">_xlfn.TEXTSPLIT($W796,"/")</f>
        <v>music</v>
      </c>
      <c r="Y796" s="7" t="str">
        <v>rock</v>
      </c>
    </row>
    <row r="797" spans="1:25" ht="36" x14ac:dyDescent="0.3">
      <c r="A797" s="7">
        <v>795</v>
      </c>
      <c r="B797" s="7" t="s">
        <v>1624</v>
      </c>
      <c r="C797" s="15" t="s">
        <v>1625</v>
      </c>
      <c r="D797" s="5">
        <v>7100</v>
      </c>
      <c r="E797" s="5">
        <v>1022</v>
      </c>
      <c r="G797" s="6">
        <f t="shared" si="97"/>
        <v>0.14394366197183098</v>
      </c>
      <c r="H797" s="7" t="s">
        <v>13</v>
      </c>
      <c r="I797" s="10">
        <v>31</v>
      </c>
      <c r="J797" s="10">
        <f t="shared" si="98"/>
        <v>32.967741935483872</v>
      </c>
      <c r="K797" s="7" t="s">
        <v>20</v>
      </c>
      <c r="L797" s="7" t="s">
        <v>21</v>
      </c>
      <c r="M797" s="7">
        <v>1477976400</v>
      </c>
      <c r="N797" s="7">
        <v>1478235600</v>
      </c>
      <c r="O797" s="16">
        <f t="shared" si="99"/>
        <v>42675.208333333328</v>
      </c>
      <c r="P797" s="23" t="str">
        <f t="shared" si="100"/>
        <v>Nov</v>
      </c>
      <c r="Q797" s="18">
        <f t="shared" si="101"/>
        <v>42675.208333333328</v>
      </c>
      <c r="R797" s="16">
        <f t="shared" si="102"/>
        <v>42678.208333333328</v>
      </c>
      <c r="S797" s="23" t="str">
        <f t="shared" si="103"/>
        <v>Nov</v>
      </c>
      <c r="T797" s="18">
        <f t="shared" si="104"/>
        <v>42678.208333333328</v>
      </c>
      <c r="U797" s="7" t="b">
        <v>0</v>
      </c>
      <c r="V797" s="7" t="b">
        <v>0</v>
      </c>
      <c r="W797" s="7" t="s">
        <v>52</v>
      </c>
      <c r="X797" s="7" t="str" cm="1">
        <f t="array" ref="X797:Y797">_xlfn.TEXTSPLIT($W797,"/")</f>
        <v>film &amp; video</v>
      </c>
      <c r="Y797" s="7" t="str">
        <v>drama</v>
      </c>
    </row>
    <row r="798" spans="1:25" ht="23" x14ac:dyDescent="0.3">
      <c r="A798" s="7">
        <v>796</v>
      </c>
      <c r="B798" s="7" t="s">
        <v>1626</v>
      </c>
      <c r="C798" s="15" t="s">
        <v>1627</v>
      </c>
      <c r="D798" s="5">
        <v>7800</v>
      </c>
      <c r="E798" s="5">
        <v>4275</v>
      </c>
      <c r="G798" s="6">
        <f t="shared" si="97"/>
        <v>0.54807692307692313</v>
      </c>
      <c r="H798" s="7" t="s">
        <v>13</v>
      </c>
      <c r="I798" s="10">
        <v>78</v>
      </c>
      <c r="J798" s="10">
        <f t="shared" si="98"/>
        <v>54.807692307692307</v>
      </c>
      <c r="K798" s="7" t="s">
        <v>20</v>
      </c>
      <c r="L798" s="7" t="s">
        <v>21</v>
      </c>
      <c r="M798" s="7">
        <v>1407474000</v>
      </c>
      <c r="N798" s="7">
        <v>1408078800</v>
      </c>
      <c r="O798" s="16">
        <f t="shared" si="99"/>
        <v>41859.208333333336</v>
      </c>
      <c r="P798" s="23" t="str">
        <f t="shared" si="100"/>
        <v>Aug</v>
      </c>
      <c r="Q798" s="18">
        <f t="shared" si="101"/>
        <v>41859.208333333336</v>
      </c>
      <c r="R798" s="16">
        <f t="shared" si="102"/>
        <v>41866.208333333336</v>
      </c>
      <c r="S798" s="23" t="str">
        <f t="shared" si="103"/>
        <v>Aug</v>
      </c>
      <c r="T798" s="18">
        <f t="shared" si="104"/>
        <v>41866.208333333336</v>
      </c>
      <c r="U798" s="7" t="b">
        <v>0</v>
      </c>
      <c r="V798" s="7" t="b">
        <v>1</v>
      </c>
      <c r="W798" s="7" t="s">
        <v>291</v>
      </c>
      <c r="X798" s="7" t="str" cm="1">
        <f t="array" ref="X798:Y798">_xlfn.TEXTSPLIT($W798,"/")</f>
        <v>games</v>
      </c>
      <c r="Y798" s="7" t="str">
        <v>mobile games</v>
      </c>
    </row>
    <row r="799" spans="1:25" ht="23" x14ac:dyDescent="0.3">
      <c r="A799" s="7">
        <v>797</v>
      </c>
      <c r="B799" s="7" t="s">
        <v>1628</v>
      </c>
      <c r="C799" s="15" t="s">
        <v>1629</v>
      </c>
      <c r="D799" s="5">
        <v>7600</v>
      </c>
      <c r="E799" s="5">
        <v>8332</v>
      </c>
      <c r="G799" s="6">
        <f t="shared" si="97"/>
        <v>1.0963157894736841</v>
      </c>
      <c r="H799" s="7" t="s">
        <v>19</v>
      </c>
      <c r="I799" s="10">
        <v>185</v>
      </c>
      <c r="J799" s="10">
        <f t="shared" si="98"/>
        <v>45.037837837837834</v>
      </c>
      <c r="K799" s="7" t="s">
        <v>20</v>
      </c>
      <c r="L799" s="7" t="s">
        <v>21</v>
      </c>
      <c r="M799" s="7">
        <v>1546149600</v>
      </c>
      <c r="N799" s="7">
        <v>1548136800</v>
      </c>
      <c r="O799" s="16">
        <f t="shared" si="99"/>
        <v>43464.25</v>
      </c>
      <c r="P799" s="23" t="str">
        <f t="shared" si="100"/>
        <v>Dec</v>
      </c>
      <c r="Q799" s="18">
        <f t="shared" si="101"/>
        <v>43464.25</v>
      </c>
      <c r="R799" s="16">
        <f t="shared" si="102"/>
        <v>43487.25</v>
      </c>
      <c r="S799" s="23" t="str">
        <f t="shared" si="103"/>
        <v>Jan</v>
      </c>
      <c r="T799" s="18">
        <f t="shared" si="104"/>
        <v>43487.25</v>
      </c>
      <c r="U799" s="7" t="b">
        <v>0</v>
      </c>
      <c r="V799" s="7" t="b">
        <v>0</v>
      </c>
      <c r="W799" s="7" t="s">
        <v>27</v>
      </c>
      <c r="X799" s="7" t="str" cm="1">
        <f t="array" ref="X799:Y799">_xlfn.TEXTSPLIT($W799,"/")</f>
        <v>technology</v>
      </c>
      <c r="Y799" s="7" t="str">
        <v>web</v>
      </c>
    </row>
    <row r="800" spans="1:25" ht="23" x14ac:dyDescent="0.3">
      <c r="A800" s="7">
        <v>798</v>
      </c>
      <c r="B800" s="7" t="s">
        <v>1630</v>
      </c>
      <c r="C800" s="15" t="s">
        <v>1631</v>
      </c>
      <c r="D800" s="5">
        <v>3400</v>
      </c>
      <c r="E800" s="5">
        <v>6408</v>
      </c>
      <c r="G800" s="6">
        <f t="shared" si="97"/>
        <v>1.8847058823529412</v>
      </c>
      <c r="H800" s="7" t="s">
        <v>19</v>
      </c>
      <c r="I800" s="10">
        <v>121</v>
      </c>
      <c r="J800" s="10">
        <f t="shared" si="98"/>
        <v>52.958677685950413</v>
      </c>
      <c r="K800" s="7" t="s">
        <v>20</v>
      </c>
      <c r="L800" s="7" t="s">
        <v>21</v>
      </c>
      <c r="M800" s="7">
        <v>1338440400</v>
      </c>
      <c r="N800" s="7">
        <v>1340859600</v>
      </c>
      <c r="O800" s="16">
        <f t="shared" si="99"/>
        <v>41060.208333333336</v>
      </c>
      <c r="P800" s="23" t="str">
        <f t="shared" si="100"/>
        <v>May</v>
      </c>
      <c r="Q800" s="18">
        <f t="shared" si="101"/>
        <v>41060.208333333336</v>
      </c>
      <c r="R800" s="16">
        <f t="shared" si="102"/>
        <v>41088.208333333336</v>
      </c>
      <c r="S800" s="23" t="str">
        <f t="shared" si="103"/>
        <v>Jun</v>
      </c>
      <c r="T800" s="18">
        <f t="shared" si="104"/>
        <v>41088.208333333336</v>
      </c>
      <c r="U800" s="7" t="b">
        <v>0</v>
      </c>
      <c r="V800" s="7" t="b">
        <v>1</v>
      </c>
      <c r="W800" s="7" t="s">
        <v>32</v>
      </c>
      <c r="X800" s="7" t="str" cm="1">
        <f t="array" ref="X800:Y800">_xlfn.TEXTSPLIT($W800,"/")</f>
        <v>theater</v>
      </c>
      <c r="Y800" s="7" t="str">
        <v>plays</v>
      </c>
    </row>
    <row r="801" spans="1:25" ht="23" x14ac:dyDescent="0.3">
      <c r="A801" s="7">
        <v>799</v>
      </c>
      <c r="B801" s="7" t="s">
        <v>1632</v>
      </c>
      <c r="C801" s="15" t="s">
        <v>1633</v>
      </c>
      <c r="D801" s="5">
        <v>84500</v>
      </c>
      <c r="E801" s="5">
        <v>73522</v>
      </c>
      <c r="G801" s="6">
        <f t="shared" si="97"/>
        <v>0.87008284023668636</v>
      </c>
      <c r="H801" s="7" t="s">
        <v>13</v>
      </c>
      <c r="I801" s="10">
        <v>1225</v>
      </c>
      <c r="J801" s="10">
        <f t="shared" si="98"/>
        <v>60.017959183673469</v>
      </c>
      <c r="K801" s="7" t="s">
        <v>39</v>
      </c>
      <c r="L801" s="7" t="s">
        <v>40</v>
      </c>
      <c r="M801" s="7">
        <v>1454133600</v>
      </c>
      <c r="N801" s="7">
        <v>1454479200</v>
      </c>
      <c r="O801" s="16">
        <f t="shared" si="99"/>
        <v>42399.25</v>
      </c>
      <c r="P801" s="23" t="str">
        <f t="shared" si="100"/>
        <v>Jan</v>
      </c>
      <c r="Q801" s="18">
        <f t="shared" si="101"/>
        <v>42399.25</v>
      </c>
      <c r="R801" s="16">
        <f t="shared" si="102"/>
        <v>42403.25</v>
      </c>
      <c r="S801" s="23" t="str">
        <f t="shared" si="103"/>
        <v>Feb</v>
      </c>
      <c r="T801" s="18">
        <f t="shared" si="104"/>
        <v>42403.25</v>
      </c>
      <c r="U801" s="7" t="b">
        <v>0</v>
      </c>
      <c r="V801" s="7" t="b">
        <v>0</v>
      </c>
      <c r="W801" s="7" t="s">
        <v>32</v>
      </c>
      <c r="X801" s="7" t="str" cm="1">
        <f t="array" ref="X801:Y801">_xlfn.TEXTSPLIT($W801,"/")</f>
        <v>theater</v>
      </c>
      <c r="Y801" s="7" t="str">
        <v>plays</v>
      </c>
    </row>
    <row r="802" spans="1:25" ht="23" x14ac:dyDescent="0.3">
      <c r="A802" s="7">
        <v>800</v>
      </c>
      <c r="B802" s="7" t="s">
        <v>1634</v>
      </c>
      <c r="C802" s="15" t="s">
        <v>1635</v>
      </c>
      <c r="D802" s="5">
        <v>100</v>
      </c>
      <c r="E802" s="5">
        <v>1</v>
      </c>
      <c r="G802" s="6">
        <f t="shared" si="97"/>
        <v>0.01</v>
      </c>
      <c r="H802" s="7" t="s">
        <v>13</v>
      </c>
      <c r="I802" s="10">
        <v>1</v>
      </c>
      <c r="J802" s="10">
        <f t="shared" si="98"/>
        <v>1</v>
      </c>
      <c r="K802" s="7" t="s">
        <v>97</v>
      </c>
      <c r="L802" s="7" t="s">
        <v>98</v>
      </c>
      <c r="M802" s="7">
        <v>1434085200</v>
      </c>
      <c r="N802" s="7">
        <v>1434430800</v>
      </c>
      <c r="O802" s="16">
        <f t="shared" si="99"/>
        <v>42167.208333333328</v>
      </c>
      <c r="P802" s="23" t="str">
        <f t="shared" si="100"/>
        <v>Jun</v>
      </c>
      <c r="Q802" s="18">
        <f t="shared" si="101"/>
        <v>42167.208333333328</v>
      </c>
      <c r="R802" s="16">
        <f t="shared" si="102"/>
        <v>42171.208333333328</v>
      </c>
      <c r="S802" s="23" t="str">
        <f t="shared" si="103"/>
        <v>Jun</v>
      </c>
      <c r="T802" s="18">
        <f t="shared" si="104"/>
        <v>42171.208333333328</v>
      </c>
      <c r="U802" s="7" t="b">
        <v>0</v>
      </c>
      <c r="V802" s="7" t="b">
        <v>0</v>
      </c>
      <c r="W802" s="7" t="s">
        <v>22</v>
      </c>
      <c r="X802" s="7" t="str" cm="1">
        <f t="array" ref="X802:Y802">_xlfn.TEXTSPLIT($W802,"/")</f>
        <v>music</v>
      </c>
      <c r="Y802" s="7" t="str">
        <v>rock</v>
      </c>
    </row>
    <row r="803" spans="1:25" ht="23" x14ac:dyDescent="0.3">
      <c r="A803" s="7">
        <v>801</v>
      </c>
      <c r="B803" s="7" t="s">
        <v>1636</v>
      </c>
      <c r="C803" s="15" t="s">
        <v>1637</v>
      </c>
      <c r="D803" s="5">
        <v>2300</v>
      </c>
      <c r="E803" s="5">
        <v>4667</v>
      </c>
      <c r="G803" s="6">
        <f t="shared" si="97"/>
        <v>2.0291304347826089</v>
      </c>
      <c r="H803" s="7" t="s">
        <v>19</v>
      </c>
      <c r="I803" s="10">
        <v>106</v>
      </c>
      <c r="J803" s="10">
        <f t="shared" si="98"/>
        <v>44.028301886792455</v>
      </c>
      <c r="K803" s="7" t="s">
        <v>20</v>
      </c>
      <c r="L803" s="7" t="s">
        <v>21</v>
      </c>
      <c r="M803" s="7">
        <v>1577772000</v>
      </c>
      <c r="N803" s="7">
        <v>1579672800</v>
      </c>
      <c r="O803" s="16">
        <f t="shared" si="99"/>
        <v>43830.25</v>
      </c>
      <c r="P803" s="23" t="str">
        <f t="shared" si="100"/>
        <v>Dec</v>
      </c>
      <c r="Q803" s="18">
        <f t="shared" si="101"/>
        <v>43830.25</v>
      </c>
      <c r="R803" s="16">
        <f t="shared" si="102"/>
        <v>43852.25</v>
      </c>
      <c r="S803" s="23" t="str">
        <f t="shared" si="103"/>
        <v>Jan</v>
      </c>
      <c r="T803" s="18">
        <f t="shared" si="104"/>
        <v>43852.25</v>
      </c>
      <c r="U803" s="7" t="b">
        <v>0</v>
      </c>
      <c r="V803" s="7" t="b">
        <v>1</v>
      </c>
      <c r="W803" s="7" t="s">
        <v>121</v>
      </c>
      <c r="X803" s="7" t="str" cm="1">
        <f t="array" ref="X803:Y803">_xlfn.TEXTSPLIT($W803,"/")</f>
        <v>photography</v>
      </c>
      <c r="Y803" s="7" t="str">
        <v>photography books</v>
      </c>
    </row>
    <row r="804" spans="1:25" ht="36" x14ac:dyDescent="0.3">
      <c r="A804" s="7">
        <v>802</v>
      </c>
      <c r="B804" s="7" t="s">
        <v>1638</v>
      </c>
      <c r="C804" s="15" t="s">
        <v>1639</v>
      </c>
      <c r="D804" s="5">
        <v>6200</v>
      </c>
      <c r="E804" s="5">
        <v>12216</v>
      </c>
      <c r="G804" s="6">
        <f t="shared" si="97"/>
        <v>1.9703225806451612</v>
      </c>
      <c r="H804" s="7" t="s">
        <v>19</v>
      </c>
      <c r="I804" s="10">
        <v>142</v>
      </c>
      <c r="J804" s="10">
        <f t="shared" si="98"/>
        <v>86.028169014084511</v>
      </c>
      <c r="K804" s="7" t="s">
        <v>20</v>
      </c>
      <c r="L804" s="7" t="s">
        <v>21</v>
      </c>
      <c r="M804" s="7">
        <v>1562216400</v>
      </c>
      <c r="N804" s="7">
        <v>1562389200</v>
      </c>
      <c r="O804" s="16">
        <f t="shared" si="99"/>
        <v>43650.208333333328</v>
      </c>
      <c r="P804" s="23" t="str">
        <f t="shared" si="100"/>
        <v>Jul</v>
      </c>
      <c r="Q804" s="18">
        <f t="shared" si="101"/>
        <v>43650.208333333328</v>
      </c>
      <c r="R804" s="16">
        <f t="shared" si="102"/>
        <v>43652.208333333328</v>
      </c>
      <c r="S804" s="23" t="str">
        <f t="shared" si="103"/>
        <v>Jul</v>
      </c>
      <c r="T804" s="18">
        <f t="shared" si="104"/>
        <v>43652.208333333328</v>
      </c>
      <c r="U804" s="7" t="b">
        <v>0</v>
      </c>
      <c r="V804" s="7" t="b">
        <v>0</v>
      </c>
      <c r="W804" s="7" t="s">
        <v>121</v>
      </c>
      <c r="X804" s="7" t="str" cm="1">
        <f t="array" ref="X804:Y804">_xlfn.TEXTSPLIT($W804,"/")</f>
        <v>photography</v>
      </c>
      <c r="Y804" s="7" t="str">
        <v>photography books</v>
      </c>
    </row>
    <row r="805" spans="1:25" ht="36" x14ac:dyDescent="0.3">
      <c r="A805" s="7">
        <v>803</v>
      </c>
      <c r="B805" s="7" t="s">
        <v>1640</v>
      </c>
      <c r="C805" s="15" t="s">
        <v>1641</v>
      </c>
      <c r="D805" s="5">
        <v>6100</v>
      </c>
      <c r="E805" s="5">
        <v>6527</v>
      </c>
      <c r="G805" s="6">
        <f t="shared" si="97"/>
        <v>1.07</v>
      </c>
      <c r="H805" s="7" t="s">
        <v>19</v>
      </c>
      <c r="I805" s="10">
        <v>233</v>
      </c>
      <c r="J805" s="10">
        <f t="shared" si="98"/>
        <v>28.012875536480685</v>
      </c>
      <c r="K805" s="7" t="s">
        <v>20</v>
      </c>
      <c r="L805" s="7" t="s">
        <v>21</v>
      </c>
      <c r="M805" s="7">
        <v>1548568800</v>
      </c>
      <c r="N805" s="7">
        <v>1551506400</v>
      </c>
      <c r="O805" s="16">
        <f t="shared" si="99"/>
        <v>43492.25</v>
      </c>
      <c r="P805" s="23" t="str">
        <f t="shared" si="100"/>
        <v>Jan</v>
      </c>
      <c r="Q805" s="18">
        <f t="shared" si="101"/>
        <v>43492.25</v>
      </c>
      <c r="R805" s="16">
        <f t="shared" si="102"/>
        <v>43526.25</v>
      </c>
      <c r="S805" s="23" t="str">
        <f t="shared" si="103"/>
        <v>Mar</v>
      </c>
      <c r="T805" s="18">
        <f t="shared" si="104"/>
        <v>43526.25</v>
      </c>
      <c r="U805" s="7" t="b">
        <v>0</v>
      </c>
      <c r="V805" s="7" t="b">
        <v>0</v>
      </c>
      <c r="W805" s="7" t="s">
        <v>32</v>
      </c>
      <c r="X805" s="7" t="str" cm="1">
        <f t="array" ref="X805:Y805">_xlfn.TEXTSPLIT($W805,"/")</f>
        <v>theater</v>
      </c>
      <c r="Y805" s="7" t="str">
        <v>plays</v>
      </c>
    </row>
    <row r="806" spans="1:25" ht="23" x14ac:dyDescent="0.3">
      <c r="A806" s="7">
        <v>804</v>
      </c>
      <c r="B806" s="7" t="s">
        <v>1642</v>
      </c>
      <c r="C806" s="15" t="s">
        <v>1643</v>
      </c>
      <c r="D806" s="5">
        <v>2600</v>
      </c>
      <c r="E806" s="5">
        <v>6987</v>
      </c>
      <c r="G806" s="6">
        <f t="shared" si="97"/>
        <v>2.6873076923076922</v>
      </c>
      <c r="H806" s="7" t="s">
        <v>19</v>
      </c>
      <c r="I806" s="10">
        <v>218</v>
      </c>
      <c r="J806" s="10">
        <f t="shared" si="98"/>
        <v>32.050458715596328</v>
      </c>
      <c r="K806" s="7" t="s">
        <v>20</v>
      </c>
      <c r="L806" s="7" t="s">
        <v>21</v>
      </c>
      <c r="M806" s="7">
        <v>1514872800</v>
      </c>
      <c r="N806" s="7">
        <v>1516600800</v>
      </c>
      <c r="O806" s="16">
        <f t="shared" si="99"/>
        <v>43102.25</v>
      </c>
      <c r="P806" s="23" t="str">
        <f t="shared" si="100"/>
        <v>Jan</v>
      </c>
      <c r="Q806" s="18">
        <f t="shared" si="101"/>
        <v>43102.25</v>
      </c>
      <c r="R806" s="16">
        <f t="shared" si="102"/>
        <v>43122.25</v>
      </c>
      <c r="S806" s="23" t="str">
        <f t="shared" si="103"/>
        <v>Jan</v>
      </c>
      <c r="T806" s="18">
        <f t="shared" si="104"/>
        <v>43122.25</v>
      </c>
      <c r="U806" s="7" t="b">
        <v>0</v>
      </c>
      <c r="V806" s="7" t="b">
        <v>0</v>
      </c>
      <c r="W806" s="7" t="s">
        <v>22</v>
      </c>
      <c r="X806" s="7" t="str" cm="1">
        <f t="array" ref="X806:Y806">_xlfn.TEXTSPLIT($W806,"/")</f>
        <v>music</v>
      </c>
      <c r="Y806" s="7" t="str">
        <v>rock</v>
      </c>
    </row>
    <row r="807" spans="1:25" ht="36" x14ac:dyDescent="0.3">
      <c r="A807" s="7">
        <v>805</v>
      </c>
      <c r="B807" s="7" t="s">
        <v>1644</v>
      </c>
      <c r="C807" s="15" t="s">
        <v>1645</v>
      </c>
      <c r="D807" s="5">
        <v>9700</v>
      </c>
      <c r="E807" s="5">
        <v>4932</v>
      </c>
      <c r="G807" s="6">
        <f t="shared" si="97"/>
        <v>0.50845360824742269</v>
      </c>
      <c r="H807" s="7" t="s">
        <v>13</v>
      </c>
      <c r="I807" s="10">
        <v>67</v>
      </c>
      <c r="J807" s="10">
        <f t="shared" si="98"/>
        <v>73.611940298507463</v>
      </c>
      <c r="K807" s="7" t="s">
        <v>25</v>
      </c>
      <c r="L807" s="7" t="s">
        <v>26</v>
      </c>
      <c r="M807" s="7">
        <v>1416031200</v>
      </c>
      <c r="N807" s="7">
        <v>1420437600</v>
      </c>
      <c r="O807" s="16">
        <f t="shared" si="99"/>
        <v>41958.25</v>
      </c>
      <c r="P807" s="23" t="str">
        <f t="shared" si="100"/>
        <v>Nov</v>
      </c>
      <c r="Q807" s="18">
        <f t="shared" si="101"/>
        <v>41958.25</v>
      </c>
      <c r="R807" s="16">
        <f t="shared" si="102"/>
        <v>42009.25</v>
      </c>
      <c r="S807" s="23" t="str">
        <f t="shared" si="103"/>
        <v>Jan</v>
      </c>
      <c r="T807" s="18">
        <f t="shared" si="104"/>
        <v>42009.25</v>
      </c>
      <c r="U807" s="7" t="b">
        <v>0</v>
      </c>
      <c r="V807" s="7" t="b">
        <v>0</v>
      </c>
      <c r="W807" s="7" t="s">
        <v>41</v>
      </c>
      <c r="X807" s="7" t="str" cm="1">
        <f t="array" ref="X807:Y807">_xlfn.TEXTSPLIT($W807,"/")</f>
        <v>film &amp; video</v>
      </c>
      <c r="Y807" s="7" t="str">
        <v>documentary</v>
      </c>
    </row>
    <row r="808" spans="1:25" ht="23" x14ac:dyDescent="0.3">
      <c r="A808" s="7">
        <v>806</v>
      </c>
      <c r="B808" s="7" t="s">
        <v>1646</v>
      </c>
      <c r="C808" s="15" t="s">
        <v>1647</v>
      </c>
      <c r="D808" s="5">
        <v>700</v>
      </c>
      <c r="E808" s="5">
        <v>8262</v>
      </c>
      <c r="G808" s="6">
        <f t="shared" si="97"/>
        <v>11.802857142857142</v>
      </c>
      <c r="H808" s="7" t="s">
        <v>19</v>
      </c>
      <c r="I808" s="10">
        <v>76</v>
      </c>
      <c r="J808" s="10">
        <f t="shared" si="98"/>
        <v>108.71052631578948</v>
      </c>
      <c r="K808" s="7" t="s">
        <v>20</v>
      </c>
      <c r="L808" s="7" t="s">
        <v>21</v>
      </c>
      <c r="M808" s="7">
        <v>1330927200</v>
      </c>
      <c r="N808" s="7">
        <v>1332997200</v>
      </c>
      <c r="O808" s="16">
        <f t="shared" si="99"/>
        <v>40973.25</v>
      </c>
      <c r="P808" s="23" t="str">
        <f t="shared" si="100"/>
        <v>Mar</v>
      </c>
      <c r="Q808" s="18">
        <f t="shared" si="101"/>
        <v>40973.25</v>
      </c>
      <c r="R808" s="16">
        <f t="shared" si="102"/>
        <v>40997.208333333336</v>
      </c>
      <c r="S808" s="23" t="str">
        <f t="shared" si="103"/>
        <v>Mar</v>
      </c>
      <c r="T808" s="18">
        <f t="shared" si="104"/>
        <v>40997.208333333336</v>
      </c>
      <c r="U808" s="7" t="b">
        <v>0</v>
      </c>
      <c r="V808" s="7" t="b">
        <v>1</v>
      </c>
      <c r="W808" s="7" t="s">
        <v>52</v>
      </c>
      <c r="X808" s="7" t="str" cm="1">
        <f t="array" ref="X808:Y808">_xlfn.TEXTSPLIT($W808,"/")</f>
        <v>film &amp; video</v>
      </c>
      <c r="Y808" s="7" t="str">
        <v>drama</v>
      </c>
    </row>
    <row r="809" spans="1:25" ht="23" x14ac:dyDescent="0.3">
      <c r="A809" s="7">
        <v>807</v>
      </c>
      <c r="B809" s="7" t="s">
        <v>1648</v>
      </c>
      <c r="C809" s="15" t="s">
        <v>1649</v>
      </c>
      <c r="D809" s="5">
        <v>700</v>
      </c>
      <c r="E809" s="5">
        <v>1848</v>
      </c>
      <c r="G809" s="6">
        <f t="shared" si="97"/>
        <v>2.64</v>
      </c>
      <c r="H809" s="7" t="s">
        <v>19</v>
      </c>
      <c r="I809" s="10">
        <v>43</v>
      </c>
      <c r="J809" s="10">
        <f t="shared" si="98"/>
        <v>42.97674418604651</v>
      </c>
      <c r="K809" s="7" t="s">
        <v>20</v>
      </c>
      <c r="L809" s="7" t="s">
        <v>21</v>
      </c>
      <c r="M809" s="7">
        <v>1571115600</v>
      </c>
      <c r="N809" s="7">
        <v>1574920800</v>
      </c>
      <c r="O809" s="16">
        <f t="shared" si="99"/>
        <v>43753.208333333328</v>
      </c>
      <c r="P809" s="23" t="str">
        <f t="shared" si="100"/>
        <v>Oct</v>
      </c>
      <c r="Q809" s="18">
        <f t="shared" si="101"/>
        <v>43753.208333333328</v>
      </c>
      <c r="R809" s="16">
        <f t="shared" si="102"/>
        <v>43797.25</v>
      </c>
      <c r="S809" s="23" t="str">
        <f t="shared" si="103"/>
        <v>Nov</v>
      </c>
      <c r="T809" s="18">
        <f t="shared" si="104"/>
        <v>43797.25</v>
      </c>
      <c r="U809" s="7" t="b">
        <v>0</v>
      </c>
      <c r="V809" s="7" t="b">
        <v>1</v>
      </c>
      <c r="W809" s="7" t="s">
        <v>32</v>
      </c>
      <c r="X809" s="7" t="str" cm="1">
        <f t="array" ref="X809:Y809">_xlfn.TEXTSPLIT($W809,"/")</f>
        <v>theater</v>
      </c>
      <c r="Y809" s="7" t="str">
        <v>plays</v>
      </c>
    </row>
    <row r="810" spans="1:25" ht="23" x14ac:dyDescent="0.3">
      <c r="A810" s="7">
        <v>808</v>
      </c>
      <c r="B810" s="7" t="s">
        <v>1650</v>
      </c>
      <c r="C810" s="15" t="s">
        <v>1651</v>
      </c>
      <c r="D810" s="5">
        <v>5200</v>
      </c>
      <c r="E810" s="5">
        <v>1583</v>
      </c>
      <c r="G810" s="6">
        <f t="shared" si="97"/>
        <v>0.30442307692307691</v>
      </c>
      <c r="H810" s="7" t="s">
        <v>13</v>
      </c>
      <c r="I810" s="10">
        <v>19</v>
      </c>
      <c r="J810" s="10">
        <f t="shared" si="98"/>
        <v>83.315789473684205</v>
      </c>
      <c r="K810" s="7" t="s">
        <v>20</v>
      </c>
      <c r="L810" s="7" t="s">
        <v>21</v>
      </c>
      <c r="M810" s="7">
        <v>1463461200</v>
      </c>
      <c r="N810" s="7">
        <v>1464930000</v>
      </c>
      <c r="O810" s="16">
        <f t="shared" si="99"/>
        <v>42507.208333333328</v>
      </c>
      <c r="P810" s="23" t="str">
        <f t="shared" si="100"/>
        <v>May</v>
      </c>
      <c r="Q810" s="18">
        <f t="shared" si="101"/>
        <v>42507.208333333328</v>
      </c>
      <c r="R810" s="16">
        <f t="shared" si="102"/>
        <v>42524.208333333328</v>
      </c>
      <c r="S810" s="23" t="str">
        <f t="shared" si="103"/>
        <v>Jun</v>
      </c>
      <c r="T810" s="18">
        <f t="shared" si="104"/>
        <v>42524.208333333328</v>
      </c>
      <c r="U810" s="7" t="b">
        <v>0</v>
      </c>
      <c r="V810" s="7" t="b">
        <v>0</v>
      </c>
      <c r="W810" s="7" t="s">
        <v>16</v>
      </c>
      <c r="X810" s="7" t="str" cm="1">
        <f t="array" ref="X810:Y810">_xlfn.TEXTSPLIT($W810,"/")</f>
        <v>food</v>
      </c>
      <c r="Y810" s="7" t="str">
        <v>food trucks</v>
      </c>
    </row>
    <row r="811" spans="1:25" ht="23" x14ac:dyDescent="0.3">
      <c r="A811" s="7">
        <v>809</v>
      </c>
      <c r="B811" s="7" t="s">
        <v>1598</v>
      </c>
      <c r="C811" s="15" t="s">
        <v>1652</v>
      </c>
      <c r="D811" s="5">
        <v>140800</v>
      </c>
      <c r="E811" s="5">
        <v>88536</v>
      </c>
      <c r="G811" s="6">
        <f t="shared" si="97"/>
        <v>0.62880681818181816</v>
      </c>
      <c r="H811" s="7" t="s">
        <v>13</v>
      </c>
      <c r="I811" s="10">
        <v>2108</v>
      </c>
      <c r="J811" s="10">
        <f t="shared" si="98"/>
        <v>42</v>
      </c>
      <c r="K811" s="7" t="s">
        <v>97</v>
      </c>
      <c r="L811" s="7" t="s">
        <v>98</v>
      </c>
      <c r="M811" s="7">
        <v>1344920400</v>
      </c>
      <c r="N811" s="7">
        <v>1345006800</v>
      </c>
      <c r="O811" s="16">
        <f t="shared" si="99"/>
        <v>41135.208333333336</v>
      </c>
      <c r="P811" s="23" t="str">
        <f t="shared" si="100"/>
        <v>Aug</v>
      </c>
      <c r="Q811" s="18">
        <f t="shared" si="101"/>
        <v>41135.208333333336</v>
      </c>
      <c r="R811" s="16">
        <f t="shared" si="102"/>
        <v>41136.208333333336</v>
      </c>
      <c r="S811" s="23" t="str">
        <f t="shared" si="103"/>
        <v>Aug</v>
      </c>
      <c r="T811" s="18">
        <f t="shared" si="104"/>
        <v>41136.208333333336</v>
      </c>
      <c r="U811" s="7" t="b">
        <v>0</v>
      </c>
      <c r="V811" s="7" t="b">
        <v>0</v>
      </c>
      <c r="W811" s="7" t="s">
        <v>41</v>
      </c>
      <c r="X811" s="7" t="str" cm="1">
        <f t="array" ref="X811:Y811">_xlfn.TEXTSPLIT($W811,"/")</f>
        <v>film &amp; video</v>
      </c>
      <c r="Y811" s="7" t="str">
        <v>documentary</v>
      </c>
    </row>
    <row r="812" spans="1:25" ht="36" x14ac:dyDescent="0.3">
      <c r="A812" s="7">
        <v>810</v>
      </c>
      <c r="B812" s="7" t="s">
        <v>1653</v>
      </c>
      <c r="C812" s="15" t="s">
        <v>1654</v>
      </c>
      <c r="D812" s="5">
        <v>6400</v>
      </c>
      <c r="E812" s="5">
        <v>12360</v>
      </c>
      <c r="G812" s="6">
        <f t="shared" si="97"/>
        <v>1.9312499999999999</v>
      </c>
      <c r="H812" s="7" t="s">
        <v>19</v>
      </c>
      <c r="I812" s="10">
        <v>221</v>
      </c>
      <c r="J812" s="10">
        <f t="shared" si="98"/>
        <v>55.927601809954751</v>
      </c>
      <c r="K812" s="7" t="s">
        <v>20</v>
      </c>
      <c r="L812" s="7" t="s">
        <v>21</v>
      </c>
      <c r="M812" s="7">
        <v>1511848800</v>
      </c>
      <c r="N812" s="7">
        <v>1512712800</v>
      </c>
      <c r="O812" s="16">
        <f t="shared" si="99"/>
        <v>43067.25</v>
      </c>
      <c r="P812" s="23" t="str">
        <f t="shared" si="100"/>
        <v>Nov</v>
      </c>
      <c r="Q812" s="18">
        <f t="shared" si="101"/>
        <v>43067.25</v>
      </c>
      <c r="R812" s="16">
        <f t="shared" si="102"/>
        <v>43077.25</v>
      </c>
      <c r="S812" s="23" t="str">
        <f t="shared" si="103"/>
        <v>Dec</v>
      </c>
      <c r="T812" s="18">
        <f t="shared" si="104"/>
        <v>43077.25</v>
      </c>
      <c r="U812" s="7" t="b">
        <v>0</v>
      </c>
      <c r="V812" s="7" t="b">
        <v>1</v>
      </c>
      <c r="W812" s="7" t="s">
        <v>32</v>
      </c>
      <c r="X812" s="7" t="str" cm="1">
        <f t="array" ref="X812:Y812">_xlfn.TEXTSPLIT($W812,"/")</f>
        <v>theater</v>
      </c>
      <c r="Y812" s="7" t="str">
        <v>plays</v>
      </c>
    </row>
    <row r="813" spans="1:25" ht="23" x14ac:dyDescent="0.3">
      <c r="A813" s="7">
        <v>811</v>
      </c>
      <c r="B813" s="7" t="s">
        <v>1655</v>
      </c>
      <c r="C813" s="15" t="s">
        <v>1656</v>
      </c>
      <c r="D813" s="5">
        <v>92500</v>
      </c>
      <c r="E813" s="5">
        <v>71320</v>
      </c>
      <c r="G813" s="6">
        <f t="shared" si="97"/>
        <v>0.77102702702702708</v>
      </c>
      <c r="H813" s="7" t="s">
        <v>13</v>
      </c>
      <c r="I813" s="10">
        <v>679</v>
      </c>
      <c r="J813" s="10">
        <f t="shared" si="98"/>
        <v>105.03681885125184</v>
      </c>
      <c r="K813" s="7" t="s">
        <v>20</v>
      </c>
      <c r="L813" s="7" t="s">
        <v>21</v>
      </c>
      <c r="M813" s="7">
        <v>1452319200</v>
      </c>
      <c r="N813" s="7">
        <v>1452492000</v>
      </c>
      <c r="O813" s="16">
        <f t="shared" si="99"/>
        <v>42378.25</v>
      </c>
      <c r="P813" s="23" t="str">
        <f t="shared" si="100"/>
        <v>Jan</v>
      </c>
      <c r="Q813" s="18">
        <f t="shared" si="101"/>
        <v>42378.25</v>
      </c>
      <c r="R813" s="16">
        <f t="shared" si="102"/>
        <v>42380.25</v>
      </c>
      <c r="S813" s="23" t="str">
        <f t="shared" si="103"/>
        <v>Jan</v>
      </c>
      <c r="T813" s="18">
        <f t="shared" si="104"/>
        <v>42380.25</v>
      </c>
      <c r="U813" s="7" t="b">
        <v>0</v>
      </c>
      <c r="V813" s="7" t="b">
        <v>1</v>
      </c>
      <c r="W813" s="7" t="s">
        <v>88</v>
      </c>
      <c r="X813" s="7" t="str" cm="1">
        <f t="array" ref="X813:Y813">_xlfn.TEXTSPLIT($W813,"/")</f>
        <v>games</v>
      </c>
      <c r="Y813" s="7" t="str">
        <v>video games</v>
      </c>
    </row>
    <row r="814" spans="1:25" ht="23" x14ac:dyDescent="0.3">
      <c r="A814" s="7">
        <v>812</v>
      </c>
      <c r="B814" s="7" t="s">
        <v>1657</v>
      </c>
      <c r="C814" s="15" t="s">
        <v>1658</v>
      </c>
      <c r="D814" s="5">
        <v>59700</v>
      </c>
      <c r="E814" s="5">
        <v>134640</v>
      </c>
      <c r="G814" s="6">
        <f t="shared" si="97"/>
        <v>2.2552763819095478</v>
      </c>
      <c r="H814" s="7" t="s">
        <v>19</v>
      </c>
      <c r="I814" s="10">
        <v>2805</v>
      </c>
      <c r="J814" s="10">
        <f t="shared" si="98"/>
        <v>48</v>
      </c>
      <c r="K814" s="7" t="s">
        <v>14</v>
      </c>
      <c r="L814" s="7" t="s">
        <v>15</v>
      </c>
      <c r="M814" s="7">
        <v>1523854800</v>
      </c>
      <c r="N814" s="7">
        <v>1524286800</v>
      </c>
      <c r="O814" s="16">
        <f t="shared" si="99"/>
        <v>43206.208333333328</v>
      </c>
      <c r="P814" s="23" t="str">
        <f t="shared" si="100"/>
        <v>Apr</v>
      </c>
      <c r="Q814" s="18">
        <f t="shared" si="101"/>
        <v>43206.208333333328</v>
      </c>
      <c r="R814" s="16">
        <f t="shared" si="102"/>
        <v>43211.208333333328</v>
      </c>
      <c r="S814" s="23" t="str">
        <f t="shared" si="103"/>
        <v>Apr</v>
      </c>
      <c r="T814" s="18">
        <f t="shared" si="104"/>
        <v>43211.208333333328</v>
      </c>
      <c r="U814" s="7" t="b">
        <v>0</v>
      </c>
      <c r="V814" s="7" t="b">
        <v>0</v>
      </c>
      <c r="W814" s="7" t="s">
        <v>67</v>
      </c>
      <c r="X814" s="7" t="str" cm="1">
        <f t="array" ref="X814:Y814">_xlfn.TEXTSPLIT($W814,"/")</f>
        <v>publishing</v>
      </c>
      <c r="Y814" s="7" t="str">
        <v>nonfiction</v>
      </c>
    </row>
    <row r="815" spans="1:25" ht="23" x14ac:dyDescent="0.3">
      <c r="A815" s="7">
        <v>813</v>
      </c>
      <c r="B815" s="7" t="s">
        <v>1659</v>
      </c>
      <c r="C815" s="15" t="s">
        <v>1660</v>
      </c>
      <c r="D815" s="5">
        <v>3200</v>
      </c>
      <c r="E815" s="5">
        <v>7661</v>
      </c>
      <c r="G815" s="6">
        <f t="shared" si="97"/>
        <v>2.3940625</v>
      </c>
      <c r="H815" s="7" t="s">
        <v>19</v>
      </c>
      <c r="I815" s="10">
        <v>68</v>
      </c>
      <c r="J815" s="10">
        <f t="shared" si="98"/>
        <v>112.66176470588235</v>
      </c>
      <c r="K815" s="7" t="s">
        <v>20</v>
      </c>
      <c r="L815" s="7" t="s">
        <v>21</v>
      </c>
      <c r="M815" s="7">
        <v>1346043600</v>
      </c>
      <c r="N815" s="7">
        <v>1346907600</v>
      </c>
      <c r="O815" s="16">
        <f t="shared" si="99"/>
        <v>41148.208333333336</v>
      </c>
      <c r="P815" s="23" t="str">
        <f t="shared" si="100"/>
        <v>Aug</v>
      </c>
      <c r="Q815" s="18">
        <f t="shared" si="101"/>
        <v>41148.208333333336</v>
      </c>
      <c r="R815" s="16">
        <f t="shared" si="102"/>
        <v>41158.208333333336</v>
      </c>
      <c r="S815" s="23" t="str">
        <f t="shared" si="103"/>
        <v>Sep</v>
      </c>
      <c r="T815" s="18">
        <f t="shared" si="104"/>
        <v>41158.208333333336</v>
      </c>
      <c r="U815" s="7" t="b">
        <v>0</v>
      </c>
      <c r="V815" s="7" t="b">
        <v>0</v>
      </c>
      <c r="W815" s="7" t="s">
        <v>88</v>
      </c>
      <c r="X815" s="7" t="str" cm="1">
        <f t="array" ref="X815:Y815">_xlfn.TEXTSPLIT($W815,"/")</f>
        <v>games</v>
      </c>
      <c r="Y815" s="7" t="str">
        <v>video games</v>
      </c>
    </row>
    <row r="816" spans="1:25" ht="23" x14ac:dyDescent="0.3">
      <c r="A816" s="7">
        <v>814</v>
      </c>
      <c r="B816" s="7" t="s">
        <v>1661</v>
      </c>
      <c r="C816" s="15" t="s">
        <v>1662</v>
      </c>
      <c r="D816" s="5">
        <v>3200</v>
      </c>
      <c r="E816" s="5">
        <v>2950</v>
      </c>
      <c r="G816" s="6">
        <f t="shared" si="97"/>
        <v>0.921875</v>
      </c>
      <c r="H816" s="7" t="s">
        <v>13</v>
      </c>
      <c r="I816" s="10">
        <v>36</v>
      </c>
      <c r="J816" s="10">
        <f t="shared" si="98"/>
        <v>81.944444444444443</v>
      </c>
      <c r="K816" s="7" t="s">
        <v>35</v>
      </c>
      <c r="L816" s="7" t="s">
        <v>36</v>
      </c>
      <c r="M816" s="7">
        <v>1464325200</v>
      </c>
      <c r="N816" s="7">
        <v>1464498000</v>
      </c>
      <c r="O816" s="16">
        <f t="shared" si="99"/>
        <v>42517.208333333328</v>
      </c>
      <c r="P816" s="23" t="str">
        <f t="shared" si="100"/>
        <v>May</v>
      </c>
      <c r="Q816" s="18">
        <f t="shared" si="101"/>
        <v>42517.208333333328</v>
      </c>
      <c r="R816" s="16">
        <f t="shared" si="102"/>
        <v>42519.208333333328</v>
      </c>
      <c r="S816" s="23" t="str">
        <f t="shared" si="103"/>
        <v>May</v>
      </c>
      <c r="T816" s="18">
        <f t="shared" si="104"/>
        <v>42519.208333333328</v>
      </c>
      <c r="U816" s="7" t="b">
        <v>0</v>
      </c>
      <c r="V816" s="7" t="b">
        <v>1</v>
      </c>
      <c r="W816" s="7" t="s">
        <v>22</v>
      </c>
      <c r="X816" s="7" t="str" cm="1">
        <f t="array" ref="X816:Y816">_xlfn.TEXTSPLIT($W816,"/")</f>
        <v>music</v>
      </c>
      <c r="Y816" s="7" t="str">
        <v>rock</v>
      </c>
    </row>
    <row r="817" spans="1:25" ht="36" x14ac:dyDescent="0.3">
      <c r="A817" s="7">
        <v>815</v>
      </c>
      <c r="B817" s="7" t="s">
        <v>1663</v>
      </c>
      <c r="C817" s="15" t="s">
        <v>1664</v>
      </c>
      <c r="D817" s="5">
        <v>9000</v>
      </c>
      <c r="E817" s="5">
        <v>11721</v>
      </c>
      <c r="G817" s="6">
        <f t="shared" si="97"/>
        <v>1.3023333333333333</v>
      </c>
      <c r="H817" s="7" t="s">
        <v>19</v>
      </c>
      <c r="I817" s="10">
        <v>183</v>
      </c>
      <c r="J817" s="10">
        <f t="shared" si="98"/>
        <v>64.049180327868854</v>
      </c>
      <c r="K817" s="7" t="s">
        <v>14</v>
      </c>
      <c r="L817" s="7" t="s">
        <v>15</v>
      </c>
      <c r="M817" s="7">
        <v>1511935200</v>
      </c>
      <c r="N817" s="7">
        <v>1514181600</v>
      </c>
      <c r="O817" s="16">
        <f t="shared" si="99"/>
        <v>43068.25</v>
      </c>
      <c r="P817" s="23" t="str">
        <f t="shared" si="100"/>
        <v>Nov</v>
      </c>
      <c r="Q817" s="18">
        <f t="shared" si="101"/>
        <v>43068.25</v>
      </c>
      <c r="R817" s="16">
        <f t="shared" si="102"/>
        <v>43094.25</v>
      </c>
      <c r="S817" s="23" t="str">
        <f t="shared" si="103"/>
        <v>Dec</v>
      </c>
      <c r="T817" s="18">
        <f t="shared" si="104"/>
        <v>43094.25</v>
      </c>
      <c r="U817" s="7" t="b">
        <v>0</v>
      </c>
      <c r="V817" s="7" t="b">
        <v>0</v>
      </c>
      <c r="W817" s="7" t="s">
        <v>22</v>
      </c>
      <c r="X817" s="7" t="str" cm="1">
        <f t="array" ref="X817:Y817">_xlfn.TEXTSPLIT($W817,"/")</f>
        <v>music</v>
      </c>
      <c r="Y817" s="7" t="str">
        <v>rock</v>
      </c>
    </row>
    <row r="818" spans="1:25" ht="36" x14ac:dyDescent="0.3">
      <c r="A818" s="7">
        <v>816</v>
      </c>
      <c r="B818" s="7" t="s">
        <v>1665</v>
      </c>
      <c r="C818" s="15" t="s">
        <v>1666</v>
      </c>
      <c r="D818" s="5">
        <v>2300</v>
      </c>
      <c r="E818" s="5">
        <v>14150</v>
      </c>
      <c r="G818" s="6">
        <f t="shared" si="97"/>
        <v>6.1521739130434785</v>
      </c>
      <c r="H818" s="7" t="s">
        <v>19</v>
      </c>
      <c r="I818" s="10">
        <v>133</v>
      </c>
      <c r="J818" s="10">
        <f t="shared" si="98"/>
        <v>106.39097744360902</v>
      </c>
      <c r="K818" s="7" t="s">
        <v>20</v>
      </c>
      <c r="L818" s="7" t="s">
        <v>21</v>
      </c>
      <c r="M818" s="7">
        <v>1392012000</v>
      </c>
      <c r="N818" s="7">
        <v>1392184800</v>
      </c>
      <c r="O818" s="16">
        <f t="shared" si="99"/>
        <v>41680.25</v>
      </c>
      <c r="P818" s="23" t="str">
        <f t="shared" si="100"/>
        <v>Feb</v>
      </c>
      <c r="Q818" s="18">
        <f t="shared" si="101"/>
        <v>41680.25</v>
      </c>
      <c r="R818" s="16">
        <f t="shared" si="102"/>
        <v>41682.25</v>
      </c>
      <c r="S818" s="23" t="str">
        <f t="shared" si="103"/>
        <v>Feb</v>
      </c>
      <c r="T818" s="18">
        <f t="shared" si="104"/>
        <v>41682.25</v>
      </c>
      <c r="U818" s="7" t="b">
        <v>1</v>
      </c>
      <c r="V818" s="7" t="b">
        <v>1</v>
      </c>
      <c r="W818" s="7" t="s">
        <v>32</v>
      </c>
      <c r="X818" s="7" t="str" cm="1">
        <f t="array" ref="X818:Y818">_xlfn.TEXTSPLIT($W818,"/")</f>
        <v>theater</v>
      </c>
      <c r="Y818" s="7" t="str">
        <v>plays</v>
      </c>
    </row>
    <row r="819" spans="1:25" ht="23" x14ac:dyDescent="0.3">
      <c r="A819" s="7">
        <v>817</v>
      </c>
      <c r="B819" s="7" t="s">
        <v>1667</v>
      </c>
      <c r="C819" s="15" t="s">
        <v>1668</v>
      </c>
      <c r="D819" s="5">
        <v>51300</v>
      </c>
      <c r="E819" s="5">
        <v>189192</v>
      </c>
      <c r="G819" s="6">
        <f t="shared" si="97"/>
        <v>3.687953216374269</v>
      </c>
      <c r="H819" s="7" t="s">
        <v>19</v>
      </c>
      <c r="I819" s="10">
        <v>2489</v>
      </c>
      <c r="J819" s="10">
        <f t="shared" si="98"/>
        <v>76.011249497790274</v>
      </c>
      <c r="K819" s="7" t="s">
        <v>106</v>
      </c>
      <c r="L819" s="7" t="s">
        <v>107</v>
      </c>
      <c r="M819" s="7">
        <v>1556946000</v>
      </c>
      <c r="N819" s="7">
        <v>1559365200</v>
      </c>
      <c r="O819" s="16">
        <f t="shared" si="99"/>
        <v>43589.208333333328</v>
      </c>
      <c r="P819" s="23" t="str">
        <f t="shared" si="100"/>
        <v>May</v>
      </c>
      <c r="Q819" s="18">
        <f t="shared" si="101"/>
        <v>43589.208333333328</v>
      </c>
      <c r="R819" s="16">
        <f t="shared" si="102"/>
        <v>43617.208333333328</v>
      </c>
      <c r="S819" s="23" t="str">
        <f t="shared" si="103"/>
        <v>Jun</v>
      </c>
      <c r="T819" s="18">
        <f t="shared" si="104"/>
        <v>43617.208333333328</v>
      </c>
      <c r="U819" s="7" t="b">
        <v>0</v>
      </c>
      <c r="V819" s="7" t="b">
        <v>1</v>
      </c>
      <c r="W819" s="7" t="s">
        <v>67</v>
      </c>
      <c r="X819" s="7" t="str" cm="1">
        <f t="array" ref="X819:Y819">_xlfn.TEXTSPLIT($W819,"/")</f>
        <v>publishing</v>
      </c>
      <c r="Y819" s="7" t="str">
        <v>nonfiction</v>
      </c>
    </row>
    <row r="820" spans="1:25" ht="23" x14ac:dyDescent="0.3">
      <c r="A820" s="7">
        <v>818</v>
      </c>
      <c r="B820" s="7" t="s">
        <v>675</v>
      </c>
      <c r="C820" s="15" t="s">
        <v>1669</v>
      </c>
      <c r="D820" s="5">
        <v>700</v>
      </c>
      <c r="E820" s="5">
        <v>7664</v>
      </c>
      <c r="G820" s="6">
        <f t="shared" si="97"/>
        <v>10.948571428571428</v>
      </c>
      <c r="H820" s="7" t="s">
        <v>19</v>
      </c>
      <c r="I820" s="10">
        <v>69</v>
      </c>
      <c r="J820" s="10">
        <f t="shared" si="98"/>
        <v>111.07246376811594</v>
      </c>
      <c r="K820" s="7" t="s">
        <v>20</v>
      </c>
      <c r="L820" s="7" t="s">
        <v>21</v>
      </c>
      <c r="M820" s="7">
        <v>1548050400</v>
      </c>
      <c r="N820" s="7">
        <v>1549173600</v>
      </c>
      <c r="O820" s="16">
        <f t="shared" si="99"/>
        <v>43486.25</v>
      </c>
      <c r="P820" s="23" t="str">
        <f t="shared" si="100"/>
        <v>Jan</v>
      </c>
      <c r="Q820" s="18">
        <f t="shared" si="101"/>
        <v>43486.25</v>
      </c>
      <c r="R820" s="16">
        <f t="shared" si="102"/>
        <v>43499.25</v>
      </c>
      <c r="S820" s="23" t="str">
        <f t="shared" si="103"/>
        <v>Feb</v>
      </c>
      <c r="T820" s="18">
        <f t="shared" si="104"/>
        <v>43499.25</v>
      </c>
      <c r="U820" s="7" t="b">
        <v>0</v>
      </c>
      <c r="V820" s="7" t="b">
        <v>1</v>
      </c>
      <c r="W820" s="7" t="s">
        <v>32</v>
      </c>
      <c r="X820" s="7" t="str" cm="1">
        <f t="array" ref="X820:Y820">_xlfn.TEXTSPLIT($W820,"/")</f>
        <v>theater</v>
      </c>
      <c r="Y820" s="7" t="str">
        <v>plays</v>
      </c>
    </row>
    <row r="821" spans="1:25" ht="36" x14ac:dyDescent="0.3">
      <c r="A821" s="7">
        <v>819</v>
      </c>
      <c r="B821" s="7" t="s">
        <v>1670</v>
      </c>
      <c r="C821" s="15" t="s">
        <v>1671</v>
      </c>
      <c r="D821" s="5">
        <v>8900</v>
      </c>
      <c r="E821" s="5">
        <v>4509</v>
      </c>
      <c r="G821" s="6">
        <f t="shared" si="97"/>
        <v>0.50662921348314605</v>
      </c>
      <c r="H821" s="7" t="s">
        <v>13</v>
      </c>
      <c r="I821" s="10">
        <v>47</v>
      </c>
      <c r="J821" s="10">
        <f t="shared" si="98"/>
        <v>95.936170212765958</v>
      </c>
      <c r="K821" s="7" t="s">
        <v>20</v>
      </c>
      <c r="L821" s="7" t="s">
        <v>21</v>
      </c>
      <c r="M821" s="7">
        <v>1353736800</v>
      </c>
      <c r="N821" s="7">
        <v>1355032800</v>
      </c>
      <c r="O821" s="16">
        <f t="shared" si="99"/>
        <v>41237.25</v>
      </c>
      <c r="P821" s="23" t="str">
        <f t="shared" si="100"/>
        <v>Nov</v>
      </c>
      <c r="Q821" s="18">
        <f t="shared" si="101"/>
        <v>41237.25</v>
      </c>
      <c r="R821" s="16">
        <f t="shared" si="102"/>
        <v>41252.25</v>
      </c>
      <c r="S821" s="23" t="str">
        <f t="shared" si="103"/>
        <v>Dec</v>
      </c>
      <c r="T821" s="18">
        <f t="shared" si="104"/>
        <v>41252.25</v>
      </c>
      <c r="U821" s="7" t="b">
        <v>1</v>
      </c>
      <c r="V821" s="7" t="b">
        <v>0</v>
      </c>
      <c r="W821" s="7" t="s">
        <v>88</v>
      </c>
      <c r="X821" s="7" t="str" cm="1">
        <f t="array" ref="X821:Y821">_xlfn.TEXTSPLIT($W821,"/")</f>
        <v>games</v>
      </c>
      <c r="Y821" s="7" t="str">
        <v>video games</v>
      </c>
    </row>
    <row r="822" spans="1:25" ht="23" x14ac:dyDescent="0.3">
      <c r="A822" s="7">
        <v>820</v>
      </c>
      <c r="B822" s="7" t="s">
        <v>1672</v>
      </c>
      <c r="C822" s="15" t="s">
        <v>1673</v>
      </c>
      <c r="D822" s="5">
        <v>1500</v>
      </c>
      <c r="E822" s="5">
        <v>12009</v>
      </c>
      <c r="G822" s="6">
        <f t="shared" si="97"/>
        <v>8.0060000000000002</v>
      </c>
      <c r="H822" s="7" t="s">
        <v>19</v>
      </c>
      <c r="I822" s="10">
        <v>279</v>
      </c>
      <c r="J822" s="10">
        <f t="shared" si="98"/>
        <v>43.043010752688176</v>
      </c>
      <c r="K822" s="7" t="s">
        <v>39</v>
      </c>
      <c r="L822" s="7" t="s">
        <v>40</v>
      </c>
      <c r="M822" s="7">
        <v>1532840400</v>
      </c>
      <c r="N822" s="7">
        <v>1533963600</v>
      </c>
      <c r="O822" s="16">
        <f t="shared" si="99"/>
        <v>43310.208333333328</v>
      </c>
      <c r="P822" s="23" t="str">
        <f t="shared" si="100"/>
        <v>Jul</v>
      </c>
      <c r="Q822" s="18">
        <f t="shared" si="101"/>
        <v>43310.208333333328</v>
      </c>
      <c r="R822" s="16">
        <f t="shared" si="102"/>
        <v>43323.208333333328</v>
      </c>
      <c r="S822" s="23" t="str">
        <f t="shared" si="103"/>
        <v>Aug</v>
      </c>
      <c r="T822" s="18">
        <f t="shared" si="104"/>
        <v>43323.208333333328</v>
      </c>
      <c r="U822" s="7" t="b">
        <v>0</v>
      </c>
      <c r="V822" s="7" t="b">
        <v>1</v>
      </c>
      <c r="W822" s="7" t="s">
        <v>22</v>
      </c>
      <c r="X822" s="7" t="str" cm="1">
        <f t="array" ref="X822:Y822">_xlfn.TEXTSPLIT($W822,"/")</f>
        <v>music</v>
      </c>
      <c r="Y822" s="7" t="str">
        <v>rock</v>
      </c>
    </row>
    <row r="823" spans="1:25" ht="23" x14ac:dyDescent="0.3">
      <c r="A823" s="7">
        <v>821</v>
      </c>
      <c r="B823" s="7" t="s">
        <v>1674</v>
      </c>
      <c r="C823" s="15" t="s">
        <v>1675</v>
      </c>
      <c r="D823" s="5">
        <v>4900</v>
      </c>
      <c r="E823" s="5">
        <v>14273</v>
      </c>
      <c r="G823" s="6">
        <f t="shared" si="97"/>
        <v>2.9128571428571428</v>
      </c>
      <c r="H823" s="7" t="s">
        <v>19</v>
      </c>
      <c r="I823" s="10">
        <v>210</v>
      </c>
      <c r="J823" s="10">
        <f t="shared" si="98"/>
        <v>67.966666666666669</v>
      </c>
      <c r="K823" s="7" t="s">
        <v>20</v>
      </c>
      <c r="L823" s="7" t="s">
        <v>21</v>
      </c>
      <c r="M823" s="7">
        <v>1488261600</v>
      </c>
      <c r="N823" s="7">
        <v>1489381200</v>
      </c>
      <c r="O823" s="16">
        <f t="shared" si="99"/>
        <v>42794.25</v>
      </c>
      <c r="P823" s="23" t="str">
        <f t="shared" si="100"/>
        <v>Feb</v>
      </c>
      <c r="Q823" s="18">
        <f t="shared" si="101"/>
        <v>42794.25</v>
      </c>
      <c r="R823" s="16">
        <f t="shared" si="102"/>
        <v>42807.208333333328</v>
      </c>
      <c r="S823" s="23" t="str">
        <f t="shared" si="103"/>
        <v>Mar</v>
      </c>
      <c r="T823" s="18">
        <f t="shared" si="104"/>
        <v>42807.208333333328</v>
      </c>
      <c r="U823" s="7" t="b">
        <v>0</v>
      </c>
      <c r="V823" s="7" t="b">
        <v>0</v>
      </c>
      <c r="W823" s="7" t="s">
        <v>41</v>
      </c>
      <c r="X823" s="7" t="str" cm="1">
        <f t="array" ref="X823:Y823">_xlfn.TEXTSPLIT($W823,"/")</f>
        <v>film &amp; video</v>
      </c>
      <c r="Y823" s="7" t="str">
        <v>documentary</v>
      </c>
    </row>
    <row r="824" spans="1:25" ht="23" x14ac:dyDescent="0.3">
      <c r="A824" s="7">
        <v>822</v>
      </c>
      <c r="B824" s="7" t="s">
        <v>1676</v>
      </c>
      <c r="C824" s="15" t="s">
        <v>1677</v>
      </c>
      <c r="D824" s="5">
        <v>54000</v>
      </c>
      <c r="E824" s="5">
        <v>188982</v>
      </c>
      <c r="G824" s="6">
        <f t="shared" si="97"/>
        <v>3.4996666666666667</v>
      </c>
      <c r="H824" s="7" t="s">
        <v>19</v>
      </c>
      <c r="I824" s="10">
        <v>2100</v>
      </c>
      <c r="J824" s="10">
        <f t="shared" si="98"/>
        <v>89.991428571428571</v>
      </c>
      <c r="K824" s="7" t="s">
        <v>20</v>
      </c>
      <c r="L824" s="7" t="s">
        <v>21</v>
      </c>
      <c r="M824" s="7">
        <v>1393567200</v>
      </c>
      <c r="N824" s="7">
        <v>1395032400</v>
      </c>
      <c r="O824" s="16">
        <f t="shared" si="99"/>
        <v>41698.25</v>
      </c>
      <c r="P824" s="23" t="str">
        <f t="shared" si="100"/>
        <v>Feb</v>
      </c>
      <c r="Q824" s="18">
        <f t="shared" si="101"/>
        <v>41698.25</v>
      </c>
      <c r="R824" s="16">
        <f t="shared" si="102"/>
        <v>41715.208333333336</v>
      </c>
      <c r="S824" s="23" t="str">
        <f t="shared" si="103"/>
        <v>Mar</v>
      </c>
      <c r="T824" s="18">
        <f t="shared" si="104"/>
        <v>41715.208333333336</v>
      </c>
      <c r="U824" s="7" t="b">
        <v>0</v>
      </c>
      <c r="V824" s="7" t="b">
        <v>0</v>
      </c>
      <c r="W824" s="7" t="s">
        <v>22</v>
      </c>
      <c r="X824" s="7" t="str" cm="1">
        <f t="array" ref="X824:Y824">_xlfn.TEXTSPLIT($W824,"/")</f>
        <v>music</v>
      </c>
      <c r="Y824" s="7" t="str">
        <v>rock</v>
      </c>
    </row>
    <row r="825" spans="1:25" ht="36" x14ac:dyDescent="0.3">
      <c r="A825" s="7">
        <v>823</v>
      </c>
      <c r="B825" s="7" t="s">
        <v>1678</v>
      </c>
      <c r="C825" s="15" t="s">
        <v>1679</v>
      </c>
      <c r="D825" s="5">
        <v>4100</v>
      </c>
      <c r="E825" s="5">
        <v>14640</v>
      </c>
      <c r="G825" s="6">
        <f t="shared" si="97"/>
        <v>3.5707317073170732</v>
      </c>
      <c r="H825" s="7" t="s">
        <v>19</v>
      </c>
      <c r="I825" s="10">
        <v>252</v>
      </c>
      <c r="J825" s="10">
        <f t="shared" si="98"/>
        <v>58.095238095238095</v>
      </c>
      <c r="K825" s="7" t="s">
        <v>20</v>
      </c>
      <c r="L825" s="7" t="s">
        <v>21</v>
      </c>
      <c r="M825" s="7">
        <v>1410325200</v>
      </c>
      <c r="N825" s="7">
        <v>1412485200</v>
      </c>
      <c r="O825" s="16">
        <f t="shared" si="99"/>
        <v>41892.208333333336</v>
      </c>
      <c r="P825" s="23" t="str">
        <f t="shared" si="100"/>
        <v>Sep</v>
      </c>
      <c r="Q825" s="18">
        <f t="shared" si="101"/>
        <v>41892.208333333336</v>
      </c>
      <c r="R825" s="16">
        <f t="shared" si="102"/>
        <v>41917.208333333336</v>
      </c>
      <c r="S825" s="23" t="str">
        <f t="shared" si="103"/>
        <v>Oct</v>
      </c>
      <c r="T825" s="18">
        <f t="shared" si="104"/>
        <v>41917.208333333336</v>
      </c>
      <c r="U825" s="7" t="b">
        <v>1</v>
      </c>
      <c r="V825" s="7" t="b">
        <v>1</v>
      </c>
      <c r="W825" s="7" t="s">
        <v>22</v>
      </c>
      <c r="X825" s="7" t="str" cm="1">
        <f t="array" ref="X825:Y825">_xlfn.TEXTSPLIT($W825,"/")</f>
        <v>music</v>
      </c>
      <c r="Y825" s="7" t="str">
        <v>rock</v>
      </c>
    </row>
    <row r="826" spans="1:25" ht="23" x14ac:dyDescent="0.3">
      <c r="A826" s="7">
        <v>824</v>
      </c>
      <c r="B826" s="7" t="s">
        <v>1680</v>
      </c>
      <c r="C826" s="15" t="s">
        <v>1681</v>
      </c>
      <c r="D826" s="5">
        <v>85000</v>
      </c>
      <c r="E826" s="5">
        <v>107516</v>
      </c>
      <c r="G826" s="6">
        <f t="shared" si="97"/>
        <v>1.2648941176470587</v>
      </c>
      <c r="H826" s="7" t="s">
        <v>19</v>
      </c>
      <c r="I826" s="10">
        <v>1280</v>
      </c>
      <c r="J826" s="10">
        <f t="shared" si="98"/>
        <v>83.996875000000003</v>
      </c>
      <c r="K826" s="7" t="s">
        <v>20</v>
      </c>
      <c r="L826" s="7" t="s">
        <v>21</v>
      </c>
      <c r="M826" s="7">
        <v>1276923600</v>
      </c>
      <c r="N826" s="7">
        <v>1279688400</v>
      </c>
      <c r="O826" s="16">
        <f t="shared" si="99"/>
        <v>40348.208333333336</v>
      </c>
      <c r="P826" s="23" t="str">
        <f t="shared" si="100"/>
        <v>Jun</v>
      </c>
      <c r="Q826" s="18">
        <f t="shared" si="101"/>
        <v>40348.208333333336</v>
      </c>
      <c r="R826" s="16">
        <f t="shared" si="102"/>
        <v>40380.208333333336</v>
      </c>
      <c r="S826" s="23" t="str">
        <f t="shared" si="103"/>
        <v>Jul</v>
      </c>
      <c r="T826" s="18">
        <f t="shared" si="104"/>
        <v>40380.208333333336</v>
      </c>
      <c r="U826" s="7" t="b">
        <v>0</v>
      </c>
      <c r="V826" s="7" t="b">
        <v>1</v>
      </c>
      <c r="W826" s="7" t="s">
        <v>67</v>
      </c>
      <c r="X826" s="7" t="str" cm="1">
        <f t="array" ref="X826:Y826">_xlfn.TEXTSPLIT($W826,"/")</f>
        <v>publishing</v>
      </c>
      <c r="Y826" s="7" t="str">
        <v>nonfiction</v>
      </c>
    </row>
    <row r="827" spans="1:25" ht="23" x14ac:dyDescent="0.3">
      <c r="A827" s="7">
        <v>825</v>
      </c>
      <c r="B827" s="7" t="s">
        <v>1682</v>
      </c>
      <c r="C827" s="15" t="s">
        <v>1683</v>
      </c>
      <c r="D827" s="5">
        <v>3600</v>
      </c>
      <c r="E827" s="5">
        <v>13950</v>
      </c>
      <c r="G827" s="6">
        <f t="shared" si="97"/>
        <v>3.875</v>
      </c>
      <c r="H827" s="7" t="s">
        <v>19</v>
      </c>
      <c r="I827" s="10">
        <v>157</v>
      </c>
      <c r="J827" s="10">
        <f t="shared" si="98"/>
        <v>88.853503184713375</v>
      </c>
      <c r="K827" s="7" t="s">
        <v>39</v>
      </c>
      <c r="L827" s="7" t="s">
        <v>40</v>
      </c>
      <c r="M827" s="7">
        <v>1500958800</v>
      </c>
      <c r="N827" s="7">
        <v>1501995600</v>
      </c>
      <c r="O827" s="16">
        <f t="shared" si="99"/>
        <v>42941.208333333328</v>
      </c>
      <c r="P827" s="23" t="str">
        <f t="shared" si="100"/>
        <v>Jul</v>
      </c>
      <c r="Q827" s="18">
        <f t="shared" si="101"/>
        <v>42941.208333333328</v>
      </c>
      <c r="R827" s="16">
        <f t="shared" si="102"/>
        <v>42953.208333333328</v>
      </c>
      <c r="S827" s="23" t="str">
        <f t="shared" si="103"/>
        <v>Aug</v>
      </c>
      <c r="T827" s="18">
        <f t="shared" si="104"/>
        <v>42953.208333333328</v>
      </c>
      <c r="U827" s="7" t="b">
        <v>0</v>
      </c>
      <c r="V827" s="7" t="b">
        <v>0</v>
      </c>
      <c r="W827" s="7" t="s">
        <v>99</v>
      </c>
      <c r="X827" s="7" t="str" cm="1">
        <f t="array" ref="X827:Y827">_xlfn.TEXTSPLIT($W827,"/")</f>
        <v>film &amp; video</v>
      </c>
      <c r="Y827" s="7" t="str">
        <v>shorts</v>
      </c>
    </row>
    <row r="828" spans="1:25" ht="36" x14ac:dyDescent="0.3">
      <c r="A828" s="7">
        <v>826</v>
      </c>
      <c r="B828" s="7" t="s">
        <v>1684</v>
      </c>
      <c r="C828" s="15" t="s">
        <v>1685</v>
      </c>
      <c r="D828" s="5">
        <v>2800</v>
      </c>
      <c r="E828" s="5">
        <v>12797</v>
      </c>
      <c r="G828" s="6">
        <f t="shared" si="97"/>
        <v>4.5703571428571426</v>
      </c>
      <c r="H828" s="7" t="s">
        <v>19</v>
      </c>
      <c r="I828" s="10">
        <v>194</v>
      </c>
      <c r="J828" s="10">
        <f t="shared" si="98"/>
        <v>65.963917525773198</v>
      </c>
      <c r="K828" s="7" t="s">
        <v>20</v>
      </c>
      <c r="L828" s="7" t="s">
        <v>21</v>
      </c>
      <c r="M828" s="7">
        <v>1292220000</v>
      </c>
      <c r="N828" s="7">
        <v>1294639200</v>
      </c>
      <c r="O828" s="16">
        <f t="shared" si="99"/>
        <v>40525.25</v>
      </c>
      <c r="P828" s="23" t="str">
        <f t="shared" si="100"/>
        <v>Dec</v>
      </c>
      <c r="Q828" s="18">
        <f t="shared" si="101"/>
        <v>40525.25</v>
      </c>
      <c r="R828" s="16">
        <f t="shared" si="102"/>
        <v>40553.25</v>
      </c>
      <c r="S828" s="23" t="str">
        <f t="shared" si="103"/>
        <v>Jan</v>
      </c>
      <c r="T828" s="18">
        <f t="shared" si="104"/>
        <v>40553.25</v>
      </c>
      <c r="U828" s="7" t="b">
        <v>0</v>
      </c>
      <c r="V828" s="7" t="b">
        <v>1</v>
      </c>
      <c r="W828" s="7" t="s">
        <v>32</v>
      </c>
      <c r="X828" s="7" t="str" cm="1">
        <f t="array" ref="X828:Y828">_xlfn.TEXTSPLIT($W828,"/")</f>
        <v>theater</v>
      </c>
      <c r="Y828" s="7" t="str">
        <v>plays</v>
      </c>
    </row>
    <row r="829" spans="1:25" ht="36" x14ac:dyDescent="0.3">
      <c r="A829" s="7">
        <v>827</v>
      </c>
      <c r="B829" s="7" t="s">
        <v>1686</v>
      </c>
      <c r="C829" s="15" t="s">
        <v>1687</v>
      </c>
      <c r="D829" s="5">
        <v>2300</v>
      </c>
      <c r="E829" s="5">
        <v>6134</v>
      </c>
      <c r="G829" s="6">
        <f t="shared" si="97"/>
        <v>2.6669565217391304</v>
      </c>
      <c r="H829" s="7" t="s">
        <v>19</v>
      </c>
      <c r="I829" s="10">
        <v>82</v>
      </c>
      <c r="J829" s="10">
        <f t="shared" si="98"/>
        <v>74.804878048780495</v>
      </c>
      <c r="K829" s="7" t="s">
        <v>25</v>
      </c>
      <c r="L829" s="7" t="s">
        <v>26</v>
      </c>
      <c r="M829" s="7">
        <v>1304398800</v>
      </c>
      <c r="N829" s="7">
        <v>1305435600</v>
      </c>
      <c r="O829" s="16">
        <f t="shared" si="99"/>
        <v>40666.208333333336</v>
      </c>
      <c r="P829" s="23" t="str">
        <f t="shared" si="100"/>
        <v>May</v>
      </c>
      <c r="Q829" s="18">
        <f t="shared" si="101"/>
        <v>40666.208333333336</v>
      </c>
      <c r="R829" s="16">
        <f t="shared" si="102"/>
        <v>40678.208333333336</v>
      </c>
      <c r="S829" s="23" t="str">
        <f t="shared" si="103"/>
        <v>May</v>
      </c>
      <c r="T829" s="18">
        <f t="shared" si="104"/>
        <v>40678.208333333336</v>
      </c>
      <c r="U829" s="7" t="b">
        <v>0</v>
      </c>
      <c r="V829" s="7" t="b">
        <v>1</v>
      </c>
      <c r="W829" s="7" t="s">
        <v>52</v>
      </c>
      <c r="X829" s="7" t="str" cm="1">
        <f t="array" ref="X829:Y829">_xlfn.TEXTSPLIT($W829,"/")</f>
        <v>film &amp; video</v>
      </c>
      <c r="Y829" s="7" t="str">
        <v>drama</v>
      </c>
    </row>
    <row r="830" spans="1:25" ht="36" x14ac:dyDescent="0.3">
      <c r="A830" s="7">
        <v>828</v>
      </c>
      <c r="B830" s="7" t="s">
        <v>1688</v>
      </c>
      <c r="C830" s="15" t="s">
        <v>1689</v>
      </c>
      <c r="D830" s="5">
        <v>7100</v>
      </c>
      <c r="E830" s="5">
        <v>4899</v>
      </c>
      <c r="G830" s="6">
        <f t="shared" si="97"/>
        <v>0.69</v>
      </c>
      <c r="H830" s="7" t="s">
        <v>13</v>
      </c>
      <c r="I830" s="10">
        <v>70</v>
      </c>
      <c r="J830" s="10">
        <f t="shared" si="98"/>
        <v>69.98571428571428</v>
      </c>
      <c r="K830" s="7" t="s">
        <v>20</v>
      </c>
      <c r="L830" s="7" t="s">
        <v>21</v>
      </c>
      <c r="M830" s="7">
        <v>1535432400</v>
      </c>
      <c r="N830" s="7">
        <v>1537592400</v>
      </c>
      <c r="O830" s="16">
        <f t="shared" si="99"/>
        <v>43340.208333333328</v>
      </c>
      <c r="P830" s="23" t="str">
        <f t="shared" si="100"/>
        <v>Aug</v>
      </c>
      <c r="Q830" s="18">
        <f t="shared" si="101"/>
        <v>43340.208333333328</v>
      </c>
      <c r="R830" s="16">
        <f t="shared" si="102"/>
        <v>43365.208333333328</v>
      </c>
      <c r="S830" s="23" t="str">
        <f t="shared" si="103"/>
        <v>Sep</v>
      </c>
      <c r="T830" s="18">
        <f t="shared" si="104"/>
        <v>43365.208333333328</v>
      </c>
      <c r="U830" s="7" t="b">
        <v>0</v>
      </c>
      <c r="V830" s="7" t="b">
        <v>0</v>
      </c>
      <c r="W830" s="7" t="s">
        <v>32</v>
      </c>
      <c r="X830" s="7" t="str" cm="1">
        <f t="array" ref="X830:Y830">_xlfn.TEXTSPLIT($W830,"/")</f>
        <v>theater</v>
      </c>
      <c r="Y830" s="7" t="str">
        <v>plays</v>
      </c>
    </row>
    <row r="831" spans="1:25" ht="23" x14ac:dyDescent="0.3">
      <c r="A831" s="7">
        <v>829</v>
      </c>
      <c r="B831" s="7" t="s">
        <v>1690</v>
      </c>
      <c r="C831" s="15" t="s">
        <v>1691</v>
      </c>
      <c r="D831" s="5">
        <v>9600</v>
      </c>
      <c r="E831" s="5">
        <v>4929</v>
      </c>
      <c r="G831" s="6">
        <f t="shared" si="97"/>
        <v>0.51343749999999999</v>
      </c>
      <c r="H831" s="7" t="s">
        <v>13</v>
      </c>
      <c r="I831" s="10">
        <v>154</v>
      </c>
      <c r="J831" s="10">
        <f t="shared" si="98"/>
        <v>32.006493506493506</v>
      </c>
      <c r="K831" s="7" t="s">
        <v>20</v>
      </c>
      <c r="L831" s="7" t="s">
        <v>21</v>
      </c>
      <c r="M831" s="7">
        <v>1433826000</v>
      </c>
      <c r="N831" s="7">
        <v>1435122000</v>
      </c>
      <c r="O831" s="16">
        <f t="shared" si="99"/>
        <v>42164.208333333328</v>
      </c>
      <c r="P831" s="23" t="str">
        <f t="shared" si="100"/>
        <v>Jun</v>
      </c>
      <c r="Q831" s="18">
        <f t="shared" si="101"/>
        <v>42164.208333333328</v>
      </c>
      <c r="R831" s="16">
        <f t="shared" si="102"/>
        <v>42179.208333333328</v>
      </c>
      <c r="S831" s="23" t="str">
        <f t="shared" si="103"/>
        <v>Jun</v>
      </c>
      <c r="T831" s="18">
        <f t="shared" si="104"/>
        <v>42179.208333333328</v>
      </c>
      <c r="U831" s="7" t="b">
        <v>0</v>
      </c>
      <c r="V831" s="7" t="b">
        <v>0</v>
      </c>
      <c r="W831" s="7" t="s">
        <v>32</v>
      </c>
      <c r="X831" s="7" t="str" cm="1">
        <f t="array" ref="X831:Y831">_xlfn.TEXTSPLIT($W831,"/")</f>
        <v>theater</v>
      </c>
      <c r="Y831" s="7" t="str">
        <v>plays</v>
      </c>
    </row>
    <row r="832" spans="1:25" ht="36" x14ac:dyDescent="0.3">
      <c r="A832" s="7">
        <v>830</v>
      </c>
      <c r="B832" s="7" t="s">
        <v>1692</v>
      </c>
      <c r="C832" s="15" t="s">
        <v>1693</v>
      </c>
      <c r="D832" s="5">
        <v>121600</v>
      </c>
      <c r="E832" s="5">
        <v>1424</v>
      </c>
      <c r="G832" s="6">
        <f t="shared" si="97"/>
        <v>1.1710526315789473E-2</v>
      </c>
      <c r="H832" s="7" t="s">
        <v>13</v>
      </c>
      <c r="I832" s="10">
        <v>22</v>
      </c>
      <c r="J832" s="10">
        <f t="shared" si="98"/>
        <v>64.727272727272734</v>
      </c>
      <c r="K832" s="7" t="s">
        <v>20</v>
      </c>
      <c r="L832" s="7" t="s">
        <v>21</v>
      </c>
      <c r="M832" s="7">
        <v>1514959200</v>
      </c>
      <c r="N832" s="7">
        <v>1520056800</v>
      </c>
      <c r="O832" s="16">
        <f t="shared" si="99"/>
        <v>43103.25</v>
      </c>
      <c r="P832" s="23" t="str">
        <f t="shared" si="100"/>
        <v>Jan</v>
      </c>
      <c r="Q832" s="18">
        <f t="shared" si="101"/>
        <v>43103.25</v>
      </c>
      <c r="R832" s="16">
        <f t="shared" si="102"/>
        <v>43162.25</v>
      </c>
      <c r="S832" s="23" t="str">
        <f t="shared" si="103"/>
        <v>Mar</v>
      </c>
      <c r="T832" s="18">
        <f t="shared" si="104"/>
        <v>43162.25</v>
      </c>
      <c r="U832" s="7" t="b">
        <v>0</v>
      </c>
      <c r="V832" s="7" t="b">
        <v>0</v>
      </c>
      <c r="W832" s="7" t="s">
        <v>32</v>
      </c>
      <c r="X832" s="7" t="str" cm="1">
        <f t="array" ref="X832:Y832">_xlfn.TEXTSPLIT($W832,"/")</f>
        <v>theater</v>
      </c>
      <c r="Y832" s="7" t="str">
        <v>plays</v>
      </c>
    </row>
    <row r="833" spans="1:25" ht="36" x14ac:dyDescent="0.3">
      <c r="A833" s="7">
        <v>831</v>
      </c>
      <c r="B833" s="7" t="s">
        <v>1694</v>
      </c>
      <c r="C833" s="15" t="s">
        <v>1695</v>
      </c>
      <c r="D833" s="5">
        <v>97100</v>
      </c>
      <c r="E833" s="5">
        <v>105817</v>
      </c>
      <c r="G833" s="6">
        <f t="shared" si="97"/>
        <v>1.089773429454171</v>
      </c>
      <c r="H833" s="7" t="s">
        <v>19</v>
      </c>
      <c r="I833" s="10">
        <v>4233</v>
      </c>
      <c r="J833" s="10">
        <f t="shared" si="98"/>
        <v>24.998110087408456</v>
      </c>
      <c r="K833" s="7" t="s">
        <v>20</v>
      </c>
      <c r="L833" s="7" t="s">
        <v>21</v>
      </c>
      <c r="M833" s="7">
        <v>1332738000</v>
      </c>
      <c r="N833" s="7">
        <v>1335675600</v>
      </c>
      <c r="O833" s="16">
        <f t="shared" si="99"/>
        <v>40994.208333333336</v>
      </c>
      <c r="P833" s="23" t="str">
        <f t="shared" si="100"/>
        <v>Mar</v>
      </c>
      <c r="Q833" s="18">
        <f t="shared" si="101"/>
        <v>40994.208333333336</v>
      </c>
      <c r="R833" s="16">
        <f t="shared" si="102"/>
        <v>41028.208333333336</v>
      </c>
      <c r="S833" s="23" t="str">
        <f t="shared" si="103"/>
        <v>Apr</v>
      </c>
      <c r="T833" s="18">
        <f t="shared" si="104"/>
        <v>41028.208333333336</v>
      </c>
      <c r="U833" s="7" t="b">
        <v>0</v>
      </c>
      <c r="V833" s="7" t="b">
        <v>0</v>
      </c>
      <c r="W833" s="7" t="s">
        <v>121</v>
      </c>
      <c r="X833" s="7" t="str" cm="1">
        <f t="array" ref="X833:Y833">_xlfn.TEXTSPLIT($W833,"/")</f>
        <v>photography</v>
      </c>
      <c r="Y833" s="7" t="str">
        <v>photography books</v>
      </c>
    </row>
    <row r="834" spans="1:25" ht="23" x14ac:dyDescent="0.3">
      <c r="A834" s="7">
        <v>832</v>
      </c>
      <c r="B834" s="7" t="s">
        <v>1696</v>
      </c>
      <c r="C834" s="15" t="s">
        <v>1697</v>
      </c>
      <c r="D834" s="5">
        <v>43200</v>
      </c>
      <c r="E834" s="5">
        <v>136156</v>
      </c>
      <c r="G834" s="6">
        <f t="shared" si="97"/>
        <v>3.1517592592592591</v>
      </c>
      <c r="H834" s="7" t="s">
        <v>19</v>
      </c>
      <c r="I834" s="10">
        <v>1297</v>
      </c>
      <c r="J834" s="10">
        <f t="shared" si="98"/>
        <v>104.97764070932922</v>
      </c>
      <c r="K834" s="7" t="s">
        <v>35</v>
      </c>
      <c r="L834" s="7" t="s">
        <v>36</v>
      </c>
      <c r="M834" s="7">
        <v>1445490000</v>
      </c>
      <c r="N834" s="7">
        <v>1448431200</v>
      </c>
      <c r="O834" s="16">
        <f t="shared" si="99"/>
        <v>42299.208333333328</v>
      </c>
      <c r="P834" s="23" t="str">
        <f t="shared" si="100"/>
        <v>Oct</v>
      </c>
      <c r="Q834" s="18">
        <f t="shared" si="101"/>
        <v>42299.208333333328</v>
      </c>
      <c r="R834" s="16">
        <f t="shared" si="102"/>
        <v>42333.25</v>
      </c>
      <c r="S834" s="23" t="str">
        <f t="shared" si="103"/>
        <v>Nov</v>
      </c>
      <c r="T834" s="18">
        <f t="shared" si="104"/>
        <v>42333.25</v>
      </c>
      <c r="U834" s="7" t="b">
        <v>1</v>
      </c>
      <c r="V834" s="7" t="b">
        <v>0</v>
      </c>
      <c r="W834" s="7" t="s">
        <v>205</v>
      </c>
      <c r="X834" s="7" t="str" cm="1">
        <f t="array" ref="X834:Y834">_xlfn.TEXTSPLIT($W834,"/")</f>
        <v>publishing</v>
      </c>
      <c r="Y834" s="7" t="str">
        <v>translations</v>
      </c>
    </row>
    <row r="835" spans="1:25" ht="23" x14ac:dyDescent="0.3">
      <c r="A835" s="7">
        <v>833</v>
      </c>
      <c r="B835" s="7" t="s">
        <v>1698</v>
      </c>
      <c r="C835" s="15" t="s">
        <v>1699</v>
      </c>
      <c r="D835" s="5">
        <v>6800</v>
      </c>
      <c r="E835" s="5">
        <v>10723</v>
      </c>
      <c r="G835" s="6">
        <f t="shared" ref="G835:G898" si="105">E835/D835</f>
        <v>1.5769117647058823</v>
      </c>
      <c r="H835" s="7" t="s">
        <v>19</v>
      </c>
      <c r="I835" s="10">
        <v>165</v>
      </c>
      <c r="J835" s="10">
        <f t="shared" ref="J835:J898" si="106">IF(I835=0,0,E835/I835)</f>
        <v>64.987878787878785</v>
      </c>
      <c r="K835" s="7" t="s">
        <v>35</v>
      </c>
      <c r="L835" s="7" t="s">
        <v>36</v>
      </c>
      <c r="M835" s="7">
        <v>1297663200</v>
      </c>
      <c r="N835" s="7">
        <v>1298613600</v>
      </c>
      <c r="O835" s="16">
        <f t="shared" ref="O835:O898" si="107">((((M835/60)/60)/24)+DATE(1970,1,1))</f>
        <v>40588.25</v>
      </c>
      <c r="P835" s="23" t="str">
        <f t="shared" ref="P835:P898" si="108">VLOOKUP(MONTH(O835),$AB$2:$AC$13,2,FALSE)</f>
        <v>Feb</v>
      </c>
      <c r="Q835" s="18">
        <f t="shared" ref="Q835:Q898" si="109">O835</f>
        <v>40588.25</v>
      </c>
      <c r="R835" s="16">
        <f t="shared" ref="R835:R898" si="110">((((N835/60)/60)/24)+DATE(1970,1,1))</f>
        <v>40599.25</v>
      </c>
      <c r="S835" s="23" t="str">
        <f t="shared" ref="S835:S898" si="111">VLOOKUP(MONTH(R835),$AB$2:$AC$13,2,FALSE)</f>
        <v>Feb</v>
      </c>
      <c r="T835" s="18">
        <f t="shared" ref="T835:T898" si="112">R835</f>
        <v>40599.25</v>
      </c>
      <c r="U835" s="7" t="b">
        <v>0</v>
      </c>
      <c r="V835" s="7" t="b">
        <v>0</v>
      </c>
      <c r="W835" s="7" t="s">
        <v>205</v>
      </c>
      <c r="X835" s="7" t="str" cm="1">
        <f t="array" ref="X835:Y835">_xlfn.TEXTSPLIT($W835,"/")</f>
        <v>publishing</v>
      </c>
      <c r="Y835" s="7" t="str">
        <v>translations</v>
      </c>
    </row>
    <row r="836" spans="1:25" ht="23" x14ac:dyDescent="0.3">
      <c r="A836" s="7">
        <v>834</v>
      </c>
      <c r="B836" s="7" t="s">
        <v>1700</v>
      </c>
      <c r="C836" s="15" t="s">
        <v>1701</v>
      </c>
      <c r="D836" s="5">
        <v>7300</v>
      </c>
      <c r="E836" s="5">
        <v>11228</v>
      </c>
      <c r="G836" s="6">
        <f t="shared" si="105"/>
        <v>1.5380821917808218</v>
      </c>
      <c r="H836" s="7" t="s">
        <v>19</v>
      </c>
      <c r="I836" s="10">
        <v>119</v>
      </c>
      <c r="J836" s="10">
        <f t="shared" si="106"/>
        <v>94.352941176470594</v>
      </c>
      <c r="K836" s="7" t="s">
        <v>20</v>
      </c>
      <c r="L836" s="7" t="s">
        <v>21</v>
      </c>
      <c r="M836" s="7">
        <v>1371963600</v>
      </c>
      <c r="N836" s="7">
        <v>1372482000</v>
      </c>
      <c r="O836" s="16">
        <f t="shared" si="107"/>
        <v>41448.208333333336</v>
      </c>
      <c r="P836" s="23" t="str">
        <f t="shared" si="108"/>
        <v>Jun</v>
      </c>
      <c r="Q836" s="18">
        <f t="shared" si="109"/>
        <v>41448.208333333336</v>
      </c>
      <c r="R836" s="16">
        <f t="shared" si="110"/>
        <v>41454.208333333336</v>
      </c>
      <c r="S836" s="23" t="str">
        <f t="shared" si="111"/>
        <v>Jun</v>
      </c>
      <c r="T836" s="18">
        <f t="shared" si="112"/>
        <v>41454.208333333336</v>
      </c>
      <c r="U836" s="7" t="b">
        <v>0</v>
      </c>
      <c r="V836" s="7" t="b">
        <v>0</v>
      </c>
      <c r="W836" s="7" t="s">
        <v>32</v>
      </c>
      <c r="X836" s="7" t="str" cm="1">
        <f t="array" ref="X836:Y836">_xlfn.TEXTSPLIT($W836,"/")</f>
        <v>theater</v>
      </c>
      <c r="Y836" s="7" t="str">
        <v>plays</v>
      </c>
    </row>
    <row r="837" spans="1:25" ht="23" x14ac:dyDescent="0.3">
      <c r="A837" s="7">
        <v>835</v>
      </c>
      <c r="B837" s="7" t="s">
        <v>1702</v>
      </c>
      <c r="C837" s="15" t="s">
        <v>1703</v>
      </c>
      <c r="D837" s="5">
        <v>86200</v>
      </c>
      <c r="E837" s="5">
        <v>77355</v>
      </c>
      <c r="G837" s="6">
        <f t="shared" si="105"/>
        <v>0.89738979118329465</v>
      </c>
      <c r="H837" s="7" t="s">
        <v>13</v>
      </c>
      <c r="I837" s="10">
        <v>1758</v>
      </c>
      <c r="J837" s="10">
        <f t="shared" si="106"/>
        <v>44.001706484641637</v>
      </c>
      <c r="K837" s="7" t="s">
        <v>20</v>
      </c>
      <c r="L837" s="7" t="s">
        <v>21</v>
      </c>
      <c r="M837" s="7">
        <v>1425103200</v>
      </c>
      <c r="N837" s="7">
        <v>1425621600</v>
      </c>
      <c r="O837" s="16">
        <f t="shared" si="107"/>
        <v>42063.25</v>
      </c>
      <c r="P837" s="23" t="str">
        <f t="shared" si="108"/>
        <v>Feb</v>
      </c>
      <c r="Q837" s="18">
        <f t="shared" si="109"/>
        <v>42063.25</v>
      </c>
      <c r="R837" s="16">
        <f t="shared" si="110"/>
        <v>42069.25</v>
      </c>
      <c r="S837" s="23" t="str">
        <f t="shared" si="111"/>
        <v>Mar</v>
      </c>
      <c r="T837" s="18">
        <f t="shared" si="112"/>
        <v>42069.25</v>
      </c>
      <c r="U837" s="7" t="b">
        <v>0</v>
      </c>
      <c r="V837" s="7" t="b">
        <v>0</v>
      </c>
      <c r="W837" s="7" t="s">
        <v>27</v>
      </c>
      <c r="X837" s="7" t="str" cm="1">
        <f t="array" ref="X837:Y837">_xlfn.TEXTSPLIT($W837,"/")</f>
        <v>technology</v>
      </c>
      <c r="Y837" s="7" t="str">
        <v>web</v>
      </c>
    </row>
    <row r="838" spans="1:25" ht="23" x14ac:dyDescent="0.3">
      <c r="A838" s="7">
        <v>836</v>
      </c>
      <c r="B838" s="7" t="s">
        <v>1704</v>
      </c>
      <c r="C838" s="15" t="s">
        <v>1705</v>
      </c>
      <c r="D838" s="5">
        <v>8100</v>
      </c>
      <c r="E838" s="5">
        <v>6086</v>
      </c>
      <c r="G838" s="6">
        <f t="shared" si="105"/>
        <v>0.75135802469135804</v>
      </c>
      <c r="H838" s="7" t="s">
        <v>13</v>
      </c>
      <c r="I838" s="10">
        <v>94</v>
      </c>
      <c r="J838" s="10">
        <f t="shared" si="106"/>
        <v>64.744680851063833</v>
      </c>
      <c r="K838" s="7" t="s">
        <v>20</v>
      </c>
      <c r="L838" s="7" t="s">
        <v>21</v>
      </c>
      <c r="M838" s="7">
        <v>1265349600</v>
      </c>
      <c r="N838" s="7">
        <v>1266300000</v>
      </c>
      <c r="O838" s="16">
        <f t="shared" si="107"/>
        <v>40214.25</v>
      </c>
      <c r="P838" s="23" t="str">
        <f t="shared" si="108"/>
        <v>Feb</v>
      </c>
      <c r="Q838" s="18">
        <f t="shared" si="109"/>
        <v>40214.25</v>
      </c>
      <c r="R838" s="16">
        <f t="shared" si="110"/>
        <v>40225.25</v>
      </c>
      <c r="S838" s="23" t="str">
        <f t="shared" si="111"/>
        <v>Feb</v>
      </c>
      <c r="T838" s="18">
        <f t="shared" si="112"/>
        <v>40225.25</v>
      </c>
      <c r="U838" s="7" t="b">
        <v>0</v>
      </c>
      <c r="V838" s="7" t="b">
        <v>0</v>
      </c>
      <c r="W838" s="7" t="s">
        <v>59</v>
      </c>
      <c r="X838" s="7" t="str" cm="1">
        <f t="array" ref="X838:Y838">_xlfn.TEXTSPLIT($W838,"/")</f>
        <v>music</v>
      </c>
      <c r="Y838" s="7" t="str">
        <v>indie rock</v>
      </c>
    </row>
    <row r="839" spans="1:25" ht="23" x14ac:dyDescent="0.3">
      <c r="A839" s="7">
        <v>837</v>
      </c>
      <c r="B839" s="7" t="s">
        <v>1706</v>
      </c>
      <c r="C839" s="15" t="s">
        <v>1707</v>
      </c>
      <c r="D839" s="5">
        <v>17700</v>
      </c>
      <c r="E839" s="5">
        <v>150960</v>
      </c>
      <c r="G839" s="6">
        <f t="shared" si="105"/>
        <v>8.5288135593220336</v>
      </c>
      <c r="H839" s="7" t="s">
        <v>19</v>
      </c>
      <c r="I839" s="10">
        <v>1797</v>
      </c>
      <c r="J839" s="10">
        <f t="shared" si="106"/>
        <v>84.00667779632721</v>
      </c>
      <c r="K839" s="7" t="s">
        <v>20</v>
      </c>
      <c r="L839" s="7" t="s">
        <v>21</v>
      </c>
      <c r="M839" s="7">
        <v>1301202000</v>
      </c>
      <c r="N839" s="7">
        <v>1305867600</v>
      </c>
      <c r="O839" s="16">
        <f t="shared" si="107"/>
        <v>40629.208333333336</v>
      </c>
      <c r="P839" s="23" t="str">
        <f t="shared" si="108"/>
        <v>Mar</v>
      </c>
      <c r="Q839" s="18">
        <f t="shared" si="109"/>
        <v>40629.208333333336</v>
      </c>
      <c r="R839" s="16">
        <f t="shared" si="110"/>
        <v>40683.208333333336</v>
      </c>
      <c r="S839" s="23" t="str">
        <f t="shared" si="111"/>
        <v>May</v>
      </c>
      <c r="T839" s="18">
        <f t="shared" si="112"/>
        <v>40683.208333333336</v>
      </c>
      <c r="U839" s="7" t="b">
        <v>0</v>
      </c>
      <c r="V839" s="7" t="b">
        <v>0</v>
      </c>
      <c r="W839" s="7" t="s">
        <v>158</v>
      </c>
      <c r="X839" s="7" t="str" cm="1">
        <f t="array" ref="X839:Y839">_xlfn.TEXTSPLIT($W839,"/")</f>
        <v>music</v>
      </c>
      <c r="Y839" s="7" t="str">
        <v>jazz</v>
      </c>
    </row>
    <row r="840" spans="1:25" ht="23" x14ac:dyDescent="0.3">
      <c r="A840" s="7">
        <v>838</v>
      </c>
      <c r="B840" s="7" t="s">
        <v>1708</v>
      </c>
      <c r="C840" s="15" t="s">
        <v>1709</v>
      </c>
      <c r="D840" s="5">
        <v>6400</v>
      </c>
      <c r="E840" s="5">
        <v>8890</v>
      </c>
      <c r="G840" s="6">
        <f t="shared" si="105"/>
        <v>1.3890625000000001</v>
      </c>
      <c r="H840" s="7" t="s">
        <v>19</v>
      </c>
      <c r="I840" s="10">
        <v>261</v>
      </c>
      <c r="J840" s="10">
        <f t="shared" si="106"/>
        <v>34.061302681992338</v>
      </c>
      <c r="K840" s="7" t="s">
        <v>20</v>
      </c>
      <c r="L840" s="7" t="s">
        <v>21</v>
      </c>
      <c r="M840" s="7">
        <v>1538024400</v>
      </c>
      <c r="N840" s="7">
        <v>1538802000</v>
      </c>
      <c r="O840" s="16">
        <f t="shared" si="107"/>
        <v>43370.208333333328</v>
      </c>
      <c r="P840" s="23" t="str">
        <f t="shared" si="108"/>
        <v>Sep</v>
      </c>
      <c r="Q840" s="18">
        <f t="shared" si="109"/>
        <v>43370.208333333328</v>
      </c>
      <c r="R840" s="16">
        <f t="shared" si="110"/>
        <v>43379.208333333328</v>
      </c>
      <c r="S840" s="23" t="str">
        <f t="shared" si="111"/>
        <v>Oct</v>
      </c>
      <c r="T840" s="18">
        <f t="shared" si="112"/>
        <v>43379.208333333328</v>
      </c>
      <c r="U840" s="7" t="b">
        <v>0</v>
      </c>
      <c r="V840" s="7" t="b">
        <v>0</v>
      </c>
      <c r="W840" s="7" t="s">
        <v>32</v>
      </c>
      <c r="X840" s="7" t="str" cm="1">
        <f t="array" ref="X840:Y840">_xlfn.TEXTSPLIT($W840,"/")</f>
        <v>theater</v>
      </c>
      <c r="Y840" s="7" t="str">
        <v>plays</v>
      </c>
    </row>
    <row r="841" spans="1:25" ht="23" x14ac:dyDescent="0.3">
      <c r="A841" s="7">
        <v>839</v>
      </c>
      <c r="B841" s="7" t="s">
        <v>1710</v>
      </c>
      <c r="C841" s="15" t="s">
        <v>1711</v>
      </c>
      <c r="D841" s="5">
        <v>7700</v>
      </c>
      <c r="E841" s="5">
        <v>14644</v>
      </c>
      <c r="G841" s="6">
        <f t="shared" si="105"/>
        <v>1.9018181818181819</v>
      </c>
      <c r="H841" s="7" t="s">
        <v>19</v>
      </c>
      <c r="I841" s="10">
        <v>157</v>
      </c>
      <c r="J841" s="10">
        <f t="shared" si="106"/>
        <v>93.273885350318466</v>
      </c>
      <c r="K841" s="7" t="s">
        <v>20</v>
      </c>
      <c r="L841" s="7" t="s">
        <v>21</v>
      </c>
      <c r="M841" s="7">
        <v>1395032400</v>
      </c>
      <c r="N841" s="7">
        <v>1398920400</v>
      </c>
      <c r="O841" s="16">
        <f t="shared" si="107"/>
        <v>41715.208333333336</v>
      </c>
      <c r="P841" s="23" t="str">
        <f t="shared" si="108"/>
        <v>Mar</v>
      </c>
      <c r="Q841" s="18">
        <f t="shared" si="109"/>
        <v>41715.208333333336</v>
      </c>
      <c r="R841" s="16">
        <f t="shared" si="110"/>
        <v>41760.208333333336</v>
      </c>
      <c r="S841" s="23" t="str">
        <f t="shared" si="111"/>
        <v>May</v>
      </c>
      <c r="T841" s="18">
        <f t="shared" si="112"/>
        <v>41760.208333333336</v>
      </c>
      <c r="U841" s="7" t="b">
        <v>0</v>
      </c>
      <c r="V841" s="7" t="b">
        <v>1</v>
      </c>
      <c r="W841" s="7" t="s">
        <v>41</v>
      </c>
      <c r="X841" s="7" t="str" cm="1">
        <f t="array" ref="X841:Y841">_xlfn.TEXTSPLIT($W841,"/")</f>
        <v>film &amp; video</v>
      </c>
      <c r="Y841" s="7" t="str">
        <v>documentary</v>
      </c>
    </row>
    <row r="842" spans="1:25" ht="23" x14ac:dyDescent="0.3">
      <c r="A842" s="7">
        <v>840</v>
      </c>
      <c r="B842" s="7" t="s">
        <v>1712</v>
      </c>
      <c r="C842" s="15" t="s">
        <v>1713</v>
      </c>
      <c r="D842" s="5">
        <v>116300</v>
      </c>
      <c r="E842" s="5">
        <v>116583</v>
      </c>
      <c r="G842" s="6">
        <f t="shared" si="105"/>
        <v>1.0024333619948409</v>
      </c>
      <c r="H842" s="7" t="s">
        <v>19</v>
      </c>
      <c r="I842" s="10">
        <v>3533</v>
      </c>
      <c r="J842" s="10">
        <f t="shared" si="106"/>
        <v>32.998301726577978</v>
      </c>
      <c r="K842" s="7" t="s">
        <v>20</v>
      </c>
      <c r="L842" s="7" t="s">
        <v>21</v>
      </c>
      <c r="M842" s="7">
        <v>1405486800</v>
      </c>
      <c r="N842" s="7">
        <v>1405659600</v>
      </c>
      <c r="O842" s="16">
        <f t="shared" si="107"/>
        <v>41836.208333333336</v>
      </c>
      <c r="P842" s="23" t="str">
        <f t="shared" si="108"/>
        <v>Jul</v>
      </c>
      <c r="Q842" s="18">
        <f t="shared" si="109"/>
        <v>41836.208333333336</v>
      </c>
      <c r="R842" s="16">
        <f t="shared" si="110"/>
        <v>41838.208333333336</v>
      </c>
      <c r="S842" s="23" t="str">
        <f t="shared" si="111"/>
        <v>Jul</v>
      </c>
      <c r="T842" s="18">
        <f t="shared" si="112"/>
        <v>41838.208333333336</v>
      </c>
      <c r="U842" s="7" t="b">
        <v>0</v>
      </c>
      <c r="V842" s="7" t="b">
        <v>1</v>
      </c>
      <c r="W842" s="7" t="s">
        <v>32</v>
      </c>
      <c r="X842" s="7" t="str" cm="1">
        <f t="array" ref="X842:Y842">_xlfn.TEXTSPLIT($W842,"/")</f>
        <v>theater</v>
      </c>
      <c r="Y842" s="7" t="str">
        <v>plays</v>
      </c>
    </row>
    <row r="843" spans="1:25" ht="23" x14ac:dyDescent="0.3">
      <c r="A843" s="7">
        <v>841</v>
      </c>
      <c r="B843" s="7" t="s">
        <v>1714</v>
      </c>
      <c r="C843" s="15" t="s">
        <v>1715</v>
      </c>
      <c r="D843" s="5">
        <v>9100</v>
      </c>
      <c r="E843" s="5">
        <v>12991</v>
      </c>
      <c r="G843" s="6">
        <f t="shared" si="105"/>
        <v>1.4275824175824177</v>
      </c>
      <c r="H843" s="7" t="s">
        <v>19</v>
      </c>
      <c r="I843" s="10">
        <v>155</v>
      </c>
      <c r="J843" s="10">
        <f t="shared" si="106"/>
        <v>83.812903225806451</v>
      </c>
      <c r="K843" s="7" t="s">
        <v>20</v>
      </c>
      <c r="L843" s="7" t="s">
        <v>21</v>
      </c>
      <c r="M843" s="7">
        <v>1455861600</v>
      </c>
      <c r="N843" s="7">
        <v>1457244000</v>
      </c>
      <c r="O843" s="16">
        <f t="shared" si="107"/>
        <v>42419.25</v>
      </c>
      <c r="P843" s="23" t="str">
        <f t="shared" si="108"/>
        <v>Feb</v>
      </c>
      <c r="Q843" s="18">
        <f t="shared" si="109"/>
        <v>42419.25</v>
      </c>
      <c r="R843" s="16">
        <f t="shared" si="110"/>
        <v>42435.25</v>
      </c>
      <c r="S843" s="23" t="str">
        <f t="shared" si="111"/>
        <v>Mar</v>
      </c>
      <c r="T843" s="18">
        <f t="shared" si="112"/>
        <v>42435.25</v>
      </c>
      <c r="U843" s="7" t="b">
        <v>0</v>
      </c>
      <c r="V843" s="7" t="b">
        <v>0</v>
      </c>
      <c r="W843" s="7" t="s">
        <v>27</v>
      </c>
      <c r="X843" s="7" t="str" cm="1">
        <f t="array" ref="X843:Y843">_xlfn.TEXTSPLIT($W843,"/")</f>
        <v>technology</v>
      </c>
      <c r="Y843" s="7" t="str">
        <v>web</v>
      </c>
    </row>
    <row r="844" spans="1:25" ht="36" x14ac:dyDescent="0.3">
      <c r="A844" s="7">
        <v>842</v>
      </c>
      <c r="B844" s="7" t="s">
        <v>1716</v>
      </c>
      <c r="C844" s="15" t="s">
        <v>1717</v>
      </c>
      <c r="D844" s="5">
        <v>1500</v>
      </c>
      <c r="E844" s="5">
        <v>8447</v>
      </c>
      <c r="G844" s="6">
        <f t="shared" si="105"/>
        <v>5.6313333333333331</v>
      </c>
      <c r="H844" s="7" t="s">
        <v>19</v>
      </c>
      <c r="I844" s="10">
        <v>132</v>
      </c>
      <c r="J844" s="10">
        <f t="shared" si="106"/>
        <v>63.992424242424242</v>
      </c>
      <c r="K844" s="7" t="s">
        <v>106</v>
      </c>
      <c r="L844" s="7" t="s">
        <v>107</v>
      </c>
      <c r="M844" s="7">
        <v>1529038800</v>
      </c>
      <c r="N844" s="7">
        <v>1529298000</v>
      </c>
      <c r="O844" s="16">
        <f t="shared" si="107"/>
        <v>43266.208333333328</v>
      </c>
      <c r="P844" s="23" t="str">
        <f t="shared" si="108"/>
        <v>Jun</v>
      </c>
      <c r="Q844" s="18">
        <f t="shared" si="109"/>
        <v>43266.208333333328</v>
      </c>
      <c r="R844" s="16">
        <f t="shared" si="110"/>
        <v>43269.208333333328</v>
      </c>
      <c r="S844" s="23" t="str">
        <f t="shared" si="111"/>
        <v>Jun</v>
      </c>
      <c r="T844" s="18">
        <f t="shared" si="112"/>
        <v>43269.208333333328</v>
      </c>
      <c r="U844" s="7" t="b">
        <v>0</v>
      </c>
      <c r="V844" s="7" t="b">
        <v>0</v>
      </c>
      <c r="W844" s="7" t="s">
        <v>64</v>
      </c>
      <c r="X844" s="7" t="str" cm="1">
        <f t="array" ref="X844:Y844">_xlfn.TEXTSPLIT($W844,"/")</f>
        <v>technology</v>
      </c>
      <c r="Y844" s="7" t="str">
        <v>wearables</v>
      </c>
    </row>
    <row r="845" spans="1:25" ht="36" x14ac:dyDescent="0.3">
      <c r="A845" s="7">
        <v>843</v>
      </c>
      <c r="B845" s="7" t="s">
        <v>1718</v>
      </c>
      <c r="C845" s="15" t="s">
        <v>1719</v>
      </c>
      <c r="D845" s="5">
        <v>8800</v>
      </c>
      <c r="E845" s="5">
        <v>2703</v>
      </c>
      <c r="G845" s="6">
        <f t="shared" si="105"/>
        <v>0.30715909090909088</v>
      </c>
      <c r="H845" s="7" t="s">
        <v>13</v>
      </c>
      <c r="I845" s="10">
        <v>33</v>
      </c>
      <c r="J845" s="10">
        <f t="shared" si="106"/>
        <v>81.909090909090907</v>
      </c>
      <c r="K845" s="7" t="s">
        <v>20</v>
      </c>
      <c r="L845" s="7" t="s">
        <v>21</v>
      </c>
      <c r="M845" s="7">
        <v>1535259600</v>
      </c>
      <c r="N845" s="7">
        <v>1535778000</v>
      </c>
      <c r="O845" s="16">
        <f t="shared" si="107"/>
        <v>43338.208333333328</v>
      </c>
      <c r="P845" s="23" t="str">
        <f t="shared" si="108"/>
        <v>Aug</v>
      </c>
      <c r="Q845" s="18">
        <f t="shared" si="109"/>
        <v>43338.208333333328</v>
      </c>
      <c r="R845" s="16">
        <f t="shared" si="110"/>
        <v>43344.208333333328</v>
      </c>
      <c r="S845" s="23" t="str">
        <f t="shared" si="111"/>
        <v>Sep</v>
      </c>
      <c r="T845" s="18">
        <f t="shared" si="112"/>
        <v>43344.208333333328</v>
      </c>
      <c r="U845" s="7" t="b">
        <v>0</v>
      </c>
      <c r="V845" s="7" t="b">
        <v>0</v>
      </c>
      <c r="W845" s="7" t="s">
        <v>121</v>
      </c>
      <c r="X845" s="7" t="str" cm="1">
        <f t="array" ref="X845:Y845">_xlfn.TEXTSPLIT($W845,"/")</f>
        <v>photography</v>
      </c>
      <c r="Y845" s="7" t="str">
        <v>photography books</v>
      </c>
    </row>
    <row r="846" spans="1:25" ht="23" x14ac:dyDescent="0.3">
      <c r="A846" s="7">
        <v>844</v>
      </c>
      <c r="B846" s="7" t="s">
        <v>1720</v>
      </c>
      <c r="C846" s="15" t="s">
        <v>1721</v>
      </c>
      <c r="D846" s="5">
        <v>8800</v>
      </c>
      <c r="E846" s="5">
        <v>8747</v>
      </c>
      <c r="G846" s="6">
        <f t="shared" si="105"/>
        <v>0.99397727272727276</v>
      </c>
      <c r="H846" s="7" t="s">
        <v>73</v>
      </c>
      <c r="I846" s="10">
        <v>94</v>
      </c>
      <c r="J846" s="10">
        <f t="shared" si="106"/>
        <v>93.053191489361708</v>
      </c>
      <c r="K846" s="7" t="s">
        <v>20</v>
      </c>
      <c r="L846" s="7" t="s">
        <v>21</v>
      </c>
      <c r="M846" s="7">
        <v>1327212000</v>
      </c>
      <c r="N846" s="7">
        <v>1327471200</v>
      </c>
      <c r="O846" s="16">
        <f t="shared" si="107"/>
        <v>40930.25</v>
      </c>
      <c r="P846" s="23" t="str">
        <f t="shared" si="108"/>
        <v>Jan</v>
      </c>
      <c r="Q846" s="18">
        <f t="shared" si="109"/>
        <v>40930.25</v>
      </c>
      <c r="R846" s="16">
        <f t="shared" si="110"/>
        <v>40933.25</v>
      </c>
      <c r="S846" s="23" t="str">
        <f t="shared" si="111"/>
        <v>Jan</v>
      </c>
      <c r="T846" s="18">
        <f t="shared" si="112"/>
        <v>40933.25</v>
      </c>
      <c r="U846" s="7" t="b">
        <v>0</v>
      </c>
      <c r="V846" s="7" t="b">
        <v>0</v>
      </c>
      <c r="W846" s="7" t="s">
        <v>41</v>
      </c>
      <c r="X846" s="7" t="str" cm="1">
        <f t="array" ref="X846:Y846">_xlfn.TEXTSPLIT($W846,"/")</f>
        <v>film &amp; video</v>
      </c>
      <c r="Y846" s="7" t="str">
        <v>documentary</v>
      </c>
    </row>
    <row r="847" spans="1:25" ht="23" x14ac:dyDescent="0.3">
      <c r="A847" s="7">
        <v>845</v>
      </c>
      <c r="B847" s="7" t="s">
        <v>1722</v>
      </c>
      <c r="C847" s="15" t="s">
        <v>1723</v>
      </c>
      <c r="D847" s="5">
        <v>69900</v>
      </c>
      <c r="E847" s="5">
        <v>138087</v>
      </c>
      <c r="G847" s="6">
        <f t="shared" si="105"/>
        <v>1.9754935622317598</v>
      </c>
      <c r="H847" s="7" t="s">
        <v>19</v>
      </c>
      <c r="I847" s="10">
        <v>1354</v>
      </c>
      <c r="J847" s="10">
        <f t="shared" si="106"/>
        <v>101.98449039881831</v>
      </c>
      <c r="K847" s="7" t="s">
        <v>39</v>
      </c>
      <c r="L847" s="7" t="s">
        <v>40</v>
      </c>
      <c r="M847" s="7">
        <v>1526360400</v>
      </c>
      <c r="N847" s="7">
        <v>1529557200</v>
      </c>
      <c r="O847" s="16">
        <f t="shared" si="107"/>
        <v>43235.208333333328</v>
      </c>
      <c r="P847" s="23" t="str">
        <f t="shared" si="108"/>
        <v>May</v>
      </c>
      <c r="Q847" s="18">
        <f t="shared" si="109"/>
        <v>43235.208333333328</v>
      </c>
      <c r="R847" s="16">
        <f t="shared" si="110"/>
        <v>43272.208333333328</v>
      </c>
      <c r="S847" s="23" t="str">
        <f t="shared" si="111"/>
        <v>Jun</v>
      </c>
      <c r="T847" s="18">
        <f t="shared" si="112"/>
        <v>43272.208333333328</v>
      </c>
      <c r="U847" s="7" t="b">
        <v>0</v>
      </c>
      <c r="V847" s="7" t="b">
        <v>0</v>
      </c>
      <c r="W847" s="7" t="s">
        <v>27</v>
      </c>
      <c r="X847" s="7" t="str" cm="1">
        <f t="array" ref="X847:Y847">_xlfn.TEXTSPLIT($W847,"/")</f>
        <v>technology</v>
      </c>
      <c r="Y847" s="7" t="str">
        <v>web</v>
      </c>
    </row>
    <row r="848" spans="1:25" ht="23" x14ac:dyDescent="0.3">
      <c r="A848" s="7">
        <v>846</v>
      </c>
      <c r="B848" s="7" t="s">
        <v>1724</v>
      </c>
      <c r="C848" s="15" t="s">
        <v>1725</v>
      </c>
      <c r="D848" s="5">
        <v>1000</v>
      </c>
      <c r="E848" s="5">
        <v>5085</v>
      </c>
      <c r="G848" s="6">
        <f t="shared" si="105"/>
        <v>5.085</v>
      </c>
      <c r="H848" s="7" t="s">
        <v>19</v>
      </c>
      <c r="I848" s="10">
        <v>48</v>
      </c>
      <c r="J848" s="10">
        <f t="shared" si="106"/>
        <v>105.9375</v>
      </c>
      <c r="K848" s="7" t="s">
        <v>20</v>
      </c>
      <c r="L848" s="7" t="s">
        <v>21</v>
      </c>
      <c r="M848" s="7">
        <v>1532149200</v>
      </c>
      <c r="N848" s="7">
        <v>1535259600</v>
      </c>
      <c r="O848" s="16">
        <f t="shared" si="107"/>
        <v>43302.208333333328</v>
      </c>
      <c r="P848" s="23" t="str">
        <f t="shared" si="108"/>
        <v>Jul</v>
      </c>
      <c r="Q848" s="18">
        <f t="shared" si="109"/>
        <v>43302.208333333328</v>
      </c>
      <c r="R848" s="16">
        <f t="shared" si="110"/>
        <v>43338.208333333328</v>
      </c>
      <c r="S848" s="23" t="str">
        <f t="shared" si="111"/>
        <v>Aug</v>
      </c>
      <c r="T848" s="18">
        <f t="shared" si="112"/>
        <v>43338.208333333328</v>
      </c>
      <c r="U848" s="7" t="b">
        <v>1</v>
      </c>
      <c r="V848" s="7" t="b">
        <v>1</v>
      </c>
      <c r="W848" s="7" t="s">
        <v>27</v>
      </c>
      <c r="X848" s="7" t="str" cm="1">
        <f t="array" ref="X848:Y848">_xlfn.TEXTSPLIT($W848,"/")</f>
        <v>technology</v>
      </c>
      <c r="Y848" s="7" t="str">
        <v>web</v>
      </c>
    </row>
    <row r="849" spans="1:25" ht="23" x14ac:dyDescent="0.3">
      <c r="A849" s="7">
        <v>847</v>
      </c>
      <c r="B849" s="7" t="s">
        <v>1726</v>
      </c>
      <c r="C849" s="15" t="s">
        <v>1727</v>
      </c>
      <c r="D849" s="5">
        <v>4700</v>
      </c>
      <c r="E849" s="5">
        <v>11174</v>
      </c>
      <c r="G849" s="6">
        <f t="shared" si="105"/>
        <v>2.3774468085106384</v>
      </c>
      <c r="H849" s="7" t="s">
        <v>19</v>
      </c>
      <c r="I849" s="10">
        <v>110</v>
      </c>
      <c r="J849" s="10">
        <f t="shared" si="106"/>
        <v>101.58181818181818</v>
      </c>
      <c r="K849" s="7" t="s">
        <v>20</v>
      </c>
      <c r="L849" s="7" t="s">
        <v>21</v>
      </c>
      <c r="M849" s="7">
        <v>1515304800</v>
      </c>
      <c r="N849" s="7">
        <v>1515564000</v>
      </c>
      <c r="O849" s="16">
        <f t="shared" si="107"/>
        <v>43107.25</v>
      </c>
      <c r="P849" s="23" t="str">
        <f t="shared" si="108"/>
        <v>Jan</v>
      </c>
      <c r="Q849" s="18">
        <f t="shared" si="109"/>
        <v>43107.25</v>
      </c>
      <c r="R849" s="16">
        <f t="shared" si="110"/>
        <v>43110.25</v>
      </c>
      <c r="S849" s="23" t="str">
        <f t="shared" si="111"/>
        <v>Jan</v>
      </c>
      <c r="T849" s="18">
        <f t="shared" si="112"/>
        <v>43110.25</v>
      </c>
      <c r="U849" s="7" t="b">
        <v>0</v>
      </c>
      <c r="V849" s="7" t="b">
        <v>0</v>
      </c>
      <c r="W849" s="7" t="s">
        <v>16</v>
      </c>
      <c r="X849" s="7" t="str" cm="1">
        <f t="array" ref="X849:Y849">_xlfn.TEXTSPLIT($W849,"/")</f>
        <v>food</v>
      </c>
      <c r="Y849" s="7" t="str">
        <v>food trucks</v>
      </c>
    </row>
    <row r="850" spans="1:25" ht="23" x14ac:dyDescent="0.3">
      <c r="A850" s="7">
        <v>848</v>
      </c>
      <c r="B850" s="7" t="s">
        <v>1728</v>
      </c>
      <c r="C850" s="15" t="s">
        <v>1729</v>
      </c>
      <c r="D850" s="5">
        <v>3200</v>
      </c>
      <c r="E850" s="5">
        <v>10831</v>
      </c>
      <c r="G850" s="6">
        <f t="shared" si="105"/>
        <v>3.3846875000000001</v>
      </c>
      <c r="H850" s="7" t="s">
        <v>19</v>
      </c>
      <c r="I850" s="10">
        <v>172</v>
      </c>
      <c r="J850" s="10">
        <f t="shared" si="106"/>
        <v>62.970930232558139</v>
      </c>
      <c r="K850" s="7" t="s">
        <v>20</v>
      </c>
      <c r="L850" s="7" t="s">
        <v>21</v>
      </c>
      <c r="M850" s="7">
        <v>1276318800</v>
      </c>
      <c r="N850" s="7">
        <v>1277096400</v>
      </c>
      <c r="O850" s="16">
        <f t="shared" si="107"/>
        <v>40341.208333333336</v>
      </c>
      <c r="P850" s="23" t="str">
        <f t="shared" si="108"/>
        <v>Jun</v>
      </c>
      <c r="Q850" s="18">
        <f t="shared" si="109"/>
        <v>40341.208333333336</v>
      </c>
      <c r="R850" s="16">
        <f t="shared" si="110"/>
        <v>40350.208333333336</v>
      </c>
      <c r="S850" s="23" t="str">
        <f t="shared" si="111"/>
        <v>Jun</v>
      </c>
      <c r="T850" s="18">
        <f t="shared" si="112"/>
        <v>40350.208333333336</v>
      </c>
      <c r="U850" s="7" t="b">
        <v>0</v>
      </c>
      <c r="V850" s="7" t="b">
        <v>0</v>
      </c>
      <c r="W850" s="7" t="s">
        <v>52</v>
      </c>
      <c r="X850" s="7" t="str" cm="1">
        <f t="array" ref="X850:Y850">_xlfn.TEXTSPLIT($W850,"/")</f>
        <v>film &amp; video</v>
      </c>
      <c r="Y850" s="7" t="str">
        <v>drama</v>
      </c>
    </row>
    <row r="851" spans="1:25" ht="23" x14ac:dyDescent="0.3">
      <c r="A851" s="7">
        <v>849</v>
      </c>
      <c r="B851" s="7" t="s">
        <v>1730</v>
      </c>
      <c r="C851" s="15" t="s">
        <v>1731</v>
      </c>
      <c r="D851" s="5">
        <v>6700</v>
      </c>
      <c r="E851" s="5">
        <v>8917</v>
      </c>
      <c r="G851" s="6">
        <f t="shared" si="105"/>
        <v>1.3308955223880596</v>
      </c>
      <c r="H851" s="7" t="s">
        <v>19</v>
      </c>
      <c r="I851" s="10">
        <v>307</v>
      </c>
      <c r="J851" s="10">
        <f t="shared" si="106"/>
        <v>29.045602605863191</v>
      </c>
      <c r="K851" s="7" t="s">
        <v>20</v>
      </c>
      <c r="L851" s="7" t="s">
        <v>21</v>
      </c>
      <c r="M851" s="7">
        <v>1328767200</v>
      </c>
      <c r="N851" s="7">
        <v>1329026400</v>
      </c>
      <c r="O851" s="16">
        <f t="shared" si="107"/>
        <v>40948.25</v>
      </c>
      <c r="P851" s="23" t="str">
        <f t="shared" si="108"/>
        <v>Feb</v>
      </c>
      <c r="Q851" s="18">
        <f t="shared" si="109"/>
        <v>40948.25</v>
      </c>
      <c r="R851" s="16">
        <f t="shared" si="110"/>
        <v>40951.25</v>
      </c>
      <c r="S851" s="23" t="str">
        <f t="shared" si="111"/>
        <v>Feb</v>
      </c>
      <c r="T851" s="18">
        <f t="shared" si="112"/>
        <v>40951.25</v>
      </c>
      <c r="U851" s="7" t="b">
        <v>0</v>
      </c>
      <c r="V851" s="7" t="b">
        <v>1</v>
      </c>
      <c r="W851" s="7" t="s">
        <v>59</v>
      </c>
      <c r="X851" s="7" t="str" cm="1">
        <f t="array" ref="X851:Y851">_xlfn.TEXTSPLIT($W851,"/")</f>
        <v>music</v>
      </c>
      <c r="Y851" s="7" t="str">
        <v>indie rock</v>
      </c>
    </row>
    <row r="852" spans="1:25" ht="36" x14ac:dyDescent="0.3">
      <c r="A852" s="7">
        <v>850</v>
      </c>
      <c r="B852" s="7" t="s">
        <v>1732</v>
      </c>
      <c r="C852" s="15" t="s">
        <v>1733</v>
      </c>
      <c r="D852" s="5">
        <v>100</v>
      </c>
      <c r="E852" s="5">
        <v>1</v>
      </c>
      <c r="G852" s="6">
        <f t="shared" si="105"/>
        <v>0.01</v>
      </c>
      <c r="H852" s="7" t="s">
        <v>13</v>
      </c>
      <c r="I852" s="10">
        <v>1</v>
      </c>
      <c r="J852" s="10">
        <f t="shared" si="106"/>
        <v>1</v>
      </c>
      <c r="K852" s="7" t="s">
        <v>20</v>
      </c>
      <c r="L852" s="7" t="s">
        <v>21</v>
      </c>
      <c r="M852" s="7">
        <v>1321682400</v>
      </c>
      <c r="N852" s="7">
        <v>1322978400</v>
      </c>
      <c r="O852" s="16">
        <f t="shared" si="107"/>
        <v>40866.25</v>
      </c>
      <c r="P852" s="23" t="str">
        <f t="shared" si="108"/>
        <v>Nov</v>
      </c>
      <c r="Q852" s="18">
        <f t="shared" si="109"/>
        <v>40866.25</v>
      </c>
      <c r="R852" s="16">
        <f t="shared" si="110"/>
        <v>40881.25</v>
      </c>
      <c r="S852" s="23" t="str">
        <f t="shared" si="111"/>
        <v>Dec</v>
      </c>
      <c r="T852" s="18">
        <f t="shared" si="112"/>
        <v>40881.25</v>
      </c>
      <c r="U852" s="7" t="b">
        <v>1</v>
      </c>
      <c r="V852" s="7" t="b">
        <v>0</v>
      </c>
      <c r="W852" s="7" t="s">
        <v>22</v>
      </c>
      <c r="X852" s="7" t="str" cm="1">
        <f t="array" ref="X852:Y852">_xlfn.TEXTSPLIT($W852,"/")</f>
        <v>music</v>
      </c>
      <c r="Y852" s="7" t="str">
        <v>rock</v>
      </c>
    </row>
    <row r="853" spans="1:25" ht="36" x14ac:dyDescent="0.3">
      <c r="A853" s="7">
        <v>851</v>
      </c>
      <c r="B853" s="7" t="s">
        <v>1734</v>
      </c>
      <c r="C853" s="15" t="s">
        <v>1735</v>
      </c>
      <c r="D853" s="5">
        <v>6000</v>
      </c>
      <c r="E853" s="5">
        <v>12468</v>
      </c>
      <c r="G853" s="6">
        <f t="shared" si="105"/>
        <v>2.0779999999999998</v>
      </c>
      <c r="H853" s="7" t="s">
        <v>19</v>
      </c>
      <c r="I853" s="10">
        <v>160</v>
      </c>
      <c r="J853" s="10">
        <f t="shared" si="106"/>
        <v>77.924999999999997</v>
      </c>
      <c r="K853" s="7" t="s">
        <v>20</v>
      </c>
      <c r="L853" s="7" t="s">
        <v>21</v>
      </c>
      <c r="M853" s="7">
        <v>1335934800</v>
      </c>
      <c r="N853" s="7">
        <v>1338786000</v>
      </c>
      <c r="O853" s="16">
        <f t="shared" si="107"/>
        <v>41031.208333333336</v>
      </c>
      <c r="P853" s="23" t="str">
        <f t="shared" si="108"/>
        <v>May</v>
      </c>
      <c r="Q853" s="18">
        <f t="shared" si="109"/>
        <v>41031.208333333336</v>
      </c>
      <c r="R853" s="16">
        <f t="shared" si="110"/>
        <v>41064.208333333336</v>
      </c>
      <c r="S853" s="23" t="str">
        <f t="shared" si="111"/>
        <v>Jun</v>
      </c>
      <c r="T853" s="18">
        <f t="shared" si="112"/>
        <v>41064.208333333336</v>
      </c>
      <c r="U853" s="7" t="b">
        <v>0</v>
      </c>
      <c r="V853" s="7" t="b">
        <v>0</v>
      </c>
      <c r="W853" s="7" t="s">
        <v>49</v>
      </c>
      <c r="X853" s="7" t="str" cm="1">
        <f t="array" ref="X853:Y853">_xlfn.TEXTSPLIT($W853,"/")</f>
        <v>music</v>
      </c>
      <c r="Y853" s="7" t="str">
        <v>electric music</v>
      </c>
    </row>
    <row r="854" spans="1:25" ht="36" x14ac:dyDescent="0.3">
      <c r="A854" s="7">
        <v>852</v>
      </c>
      <c r="B854" s="7" t="s">
        <v>1736</v>
      </c>
      <c r="C854" s="15" t="s">
        <v>1737</v>
      </c>
      <c r="D854" s="5">
        <v>4900</v>
      </c>
      <c r="E854" s="5">
        <v>2505</v>
      </c>
      <c r="G854" s="6">
        <f t="shared" si="105"/>
        <v>0.51122448979591839</v>
      </c>
      <c r="H854" s="7" t="s">
        <v>13</v>
      </c>
      <c r="I854" s="10">
        <v>31</v>
      </c>
      <c r="J854" s="10">
        <f t="shared" si="106"/>
        <v>80.806451612903231</v>
      </c>
      <c r="K854" s="7" t="s">
        <v>20</v>
      </c>
      <c r="L854" s="7" t="s">
        <v>21</v>
      </c>
      <c r="M854" s="7">
        <v>1310792400</v>
      </c>
      <c r="N854" s="7">
        <v>1311656400</v>
      </c>
      <c r="O854" s="16">
        <f t="shared" si="107"/>
        <v>40740.208333333336</v>
      </c>
      <c r="P854" s="23" t="str">
        <f t="shared" si="108"/>
        <v>Jul</v>
      </c>
      <c r="Q854" s="18">
        <f t="shared" si="109"/>
        <v>40740.208333333336</v>
      </c>
      <c r="R854" s="16">
        <f t="shared" si="110"/>
        <v>40750.208333333336</v>
      </c>
      <c r="S854" s="23" t="str">
        <f t="shared" si="111"/>
        <v>Jul</v>
      </c>
      <c r="T854" s="18">
        <f t="shared" si="112"/>
        <v>40750.208333333336</v>
      </c>
      <c r="U854" s="7" t="b">
        <v>0</v>
      </c>
      <c r="V854" s="7" t="b">
        <v>1</v>
      </c>
      <c r="W854" s="7" t="s">
        <v>88</v>
      </c>
      <c r="X854" s="7" t="str" cm="1">
        <f t="array" ref="X854:Y854">_xlfn.TEXTSPLIT($W854,"/")</f>
        <v>games</v>
      </c>
      <c r="Y854" s="7" t="str">
        <v>video games</v>
      </c>
    </row>
    <row r="855" spans="1:25" ht="23" x14ac:dyDescent="0.3">
      <c r="A855" s="7">
        <v>853</v>
      </c>
      <c r="B855" s="7" t="s">
        <v>1738</v>
      </c>
      <c r="C855" s="15" t="s">
        <v>1739</v>
      </c>
      <c r="D855" s="5">
        <v>17100</v>
      </c>
      <c r="E855" s="5">
        <v>111502</v>
      </c>
      <c r="G855" s="6">
        <f t="shared" si="105"/>
        <v>6.5205847953216374</v>
      </c>
      <c r="H855" s="7" t="s">
        <v>19</v>
      </c>
      <c r="I855" s="10">
        <v>1467</v>
      </c>
      <c r="J855" s="10">
        <f t="shared" si="106"/>
        <v>76.006816632583508</v>
      </c>
      <c r="K855" s="7" t="s">
        <v>14</v>
      </c>
      <c r="L855" s="7" t="s">
        <v>15</v>
      </c>
      <c r="M855" s="7">
        <v>1308546000</v>
      </c>
      <c r="N855" s="7">
        <v>1308978000</v>
      </c>
      <c r="O855" s="16">
        <f t="shared" si="107"/>
        <v>40714.208333333336</v>
      </c>
      <c r="P855" s="23" t="str">
        <f t="shared" si="108"/>
        <v>Jun</v>
      </c>
      <c r="Q855" s="18">
        <f t="shared" si="109"/>
        <v>40714.208333333336</v>
      </c>
      <c r="R855" s="16">
        <f t="shared" si="110"/>
        <v>40719.208333333336</v>
      </c>
      <c r="S855" s="23" t="str">
        <f t="shared" si="111"/>
        <v>Jun</v>
      </c>
      <c r="T855" s="18">
        <f t="shared" si="112"/>
        <v>40719.208333333336</v>
      </c>
      <c r="U855" s="7" t="b">
        <v>0</v>
      </c>
      <c r="V855" s="7" t="b">
        <v>1</v>
      </c>
      <c r="W855" s="7" t="s">
        <v>59</v>
      </c>
      <c r="X855" s="7" t="str" cm="1">
        <f t="array" ref="X855:Y855">_xlfn.TEXTSPLIT($W855,"/")</f>
        <v>music</v>
      </c>
      <c r="Y855" s="7" t="str">
        <v>indie rock</v>
      </c>
    </row>
    <row r="856" spans="1:25" ht="36" x14ac:dyDescent="0.3">
      <c r="A856" s="7">
        <v>854</v>
      </c>
      <c r="B856" s="7" t="s">
        <v>1740</v>
      </c>
      <c r="C856" s="15" t="s">
        <v>1741</v>
      </c>
      <c r="D856" s="5">
        <v>171000</v>
      </c>
      <c r="E856" s="5">
        <v>194309</v>
      </c>
      <c r="G856" s="6">
        <f t="shared" si="105"/>
        <v>1.1363099415204678</v>
      </c>
      <c r="H856" s="7" t="s">
        <v>19</v>
      </c>
      <c r="I856" s="10">
        <v>2662</v>
      </c>
      <c r="J856" s="10">
        <f t="shared" si="106"/>
        <v>72.993613824192337</v>
      </c>
      <c r="K856" s="7" t="s">
        <v>14</v>
      </c>
      <c r="L856" s="7" t="s">
        <v>15</v>
      </c>
      <c r="M856" s="7">
        <v>1574056800</v>
      </c>
      <c r="N856" s="7">
        <v>1576389600</v>
      </c>
      <c r="O856" s="16">
        <f t="shared" si="107"/>
        <v>43787.25</v>
      </c>
      <c r="P856" s="23" t="str">
        <f t="shared" si="108"/>
        <v>Nov</v>
      </c>
      <c r="Q856" s="18">
        <f t="shared" si="109"/>
        <v>43787.25</v>
      </c>
      <c r="R856" s="16">
        <f t="shared" si="110"/>
        <v>43814.25</v>
      </c>
      <c r="S856" s="23" t="str">
        <f t="shared" si="111"/>
        <v>Dec</v>
      </c>
      <c r="T856" s="18">
        <f t="shared" si="112"/>
        <v>43814.25</v>
      </c>
      <c r="U856" s="7" t="b">
        <v>0</v>
      </c>
      <c r="V856" s="7" t="b">
        <v>0</v>
      </c>
      <c r="W856" s="7" t="s">
        <v>118</v>
      </c>
      <c r="X856" s="7" t="str" cm="1">
        <f t="array" ref="X856:Y856">_xlfn.TEXTSPLIT($W856,"/")</f>
        <v>publishing</v>
      </c>
      <c r="Y856" s="7" t="str">
        <v>fiction</v>
      </c>
    </row>
    <row r="857" spans="1:25" ht="23" x14ac:dyDescent="0.3">
      <c r="A857" s="7">
        <v>855</v>
      </c>
      <c r="B857" s="7" t="s">
        <v>1742</v>
      </c>
      <c r="C857" s="15" t="s">
        <v>1743</v>
      </c>
      <c r="D857" s="5">
        <v>23400</v>
      </c>
      <c r="E857" s="5">
        <v>23956</v>
      </c>
      <c r="G857" s="6">
        <f t="shared" si="105"/>
        <v>1.0237606837606839</v>
      </c>
      <c r="H857" s="7" t="s">
        <v>19</v>
      </c>
      <c r="I857" s="10">
        <v>452</v>
      </c>
      <c r="J857" s="10">
        <f t="shared" si="106"/>
        <v>53</v>
      </c>
      <c r="K857" s="7" t="s">
        <v>25</v>
      </c>
      <c r="L857" s="7" t="s">
        <v>26</v>
      </c>
      <c r="M857" s="7">
        <v>1308373200</v>
      </c>
      <c r="N857" s="7">
        <v>1311051600</v>
      </c>
      <c r="O857" s="16">
        <f t="shared" si="107"/>
        <v>40712.208333333336</v>
      </c>
      <c r="P857" s="23" t="str">
        <f t="shared" si="108"/>
        <v>Jun</v>
      </c>
      <c r="Q857" s="18">
        <f t="shared" si="109"/>
        <v>40712.208333333336</v>
      </c>
      <c r="R857" s="16">
        <f t="shared" si="110"/>
        <v>40743.208333333336</v>
      </c>
      <c r="S857" s="23" t="str">
        <f t="shared" si="111"/>
        <v>Jul</v>
      </c>
      <c r="T857" s="18">
        <f t="shared" si="112"/>
        <v>40743.208333333336</v>
      </c>
      <c r="U857" s="7" t="b">
        <v>0</v>
      </c>
      <c r="V857" s="7" t="b">
        <v>0</v>
      </c>
      <c r="W857" s="7" t="s">
        <v>32</v>
      </c>
      <c r="X857" s="7" t="str" cm="1">
        <f t="array" ref="X857:Y857">_xlfn.TEXTSPLIT($W857,"/")</f>
        <v>theater</v>
      </c>
      <c r="Y857" s="7" t="str">
        <v>plays</v>
      </c>
    </row>
    <row r="858" spans="1:25" ht="23" x14ac:dyDescent="0.3">
      <c r="A858" s="7">
        <v>856</v>
      </c>
      <c r="B858" s="7" t="s">
        <v>1598</v>
      </c>
      <c r="C858" s="15" t="s">
        <v>1744</v>
      </c>
      <c r="D858" s="5">
        <v>2400</v>
      </c>
      <c r="E858" s="5">
        <v>8558</v>
      </c>
      <c r="G858" s="6">
        <f t="shared" si="105"/>
        <v>3.5658333333333334</v>
      </c>
      <c r="H858" s="7" t="s">
        <v>19</v>
      </c>
      <c r="I858" s="10">
        <v>158</v>
      </c>
      <c r="J858" s="10">
        <f t="shared" si="106"/>
        <v>54.164556962025316</v>
      </c>
      <c r="K858" s="7" t="s">
        <v>20</v>
      </c>
      <c r="L858" s="7" t="s">
        <v>21</v>
      </c>
      <c r="M858" s="7">
        <v>1335243600</v>
      </c>
      <c r="N858" s="7">
        <v>1336712400</v>
      </c>
      <c r="O858" s="16">
        <f t="shared" si="107"/>
        <v>41023.208333333336</v>
      </c>
      <c r="P858" s="23" t="str">
        <f t="shared" si="108"/>
        <v>Apr</v>
      </c>
      <c r="Q858" s="18">
        <f t="shared" si="109"/>
        <v>41023.208333333336</v>
      </c>
      <c r="R858" s="16">
        <f t="shared" si="110"/>
        <v>41040.208333333336</v>
      </c>
      <c r="S858" s="23" t="str">
        <f t="shared" si="111"/>
        <v>May</v>
      </c>
      <c r="T858" s="18">
        <f t="shared" si="112"/>
        <v>41040.208333333336</v>
      </c>
      <c r="U858" s="7" t="b">
        <v>0</v>
      </c>
      <c r="V858" s="7" t="b">
        <v>0</v>
      </c>
      <c r="W858" s="7" t="s">
        <v>16</v>
      </c>
      <c r="X858" s="7" t="str" cm="1">
        <f t="array" ref="X858:Y858">_xlfn.TEXTSPLIT($W858,"/")</f>
        <v>food</v>
      </c>
      <c r="Y858" s="7" t="str">
        <v>food trucks</v>
      </c>
    </row>
    <row r="859" spans="1:25" ht="36" x14ac:dyDescent="0.3">
      <c r="A859" s="7">
        <v>857</v>
      </c>
      <c r="B859" s="7" t="s">
        <v>1745</v>
      </c>
      <c r="C859" s="15" t="s">
        <v>1746</v>
      </c>
      <c r="D859" s="5">
        <v>5300</v>
      </c>
      <c r="E859" s="5">
        <v>7413</v>
      </c>
      <c r="G859" s="6">
        <f t="shared" si="105"/>
        <v>1.3986792452830188</v>
      </c>
      <c r="H859" s="7" t="s">
        <v>19</v>
      </c>
      <c r="I859" s="10">
        <v>225</v>
      </c>
      <c r="J859" s="10">
        <f t="shared" si="106"/>
        <v>32.946666666666665</v>
      </c>
      <c r="K859" s="7" t="s">
        <v>97</v>
      </c>
      <c r="L859" s="7" t="s">
        <v>98</v>
      </c>
      <c r="M859" s="7">
        <v>1328421600</v>
      </c>
      <c r="N859" s="7">
        <v>1330408800</v>
      </c>
      <c r="O859" s="16">
        <f t="shared" si="107"/>
        <v>40944.25</v>
      </c>
      <c r="P859" s="23" t="str">
        <f t="shared" si="108"/>
        <v>Feb</v>
      </c>
      <c r="Q859" s="18">
        <f t="shared" si="109"/>
        <v>40944.25</v>
      </c>
      <c r="R859" s="16">
        <f t="shared" si="110"/>
        <v>40967.25</v>
      </c>
      <c r="S859" s="23" t="str">
        <f t="shared" si="111"/>
        <v>Feb</v>
      </c>
      <c r="T859" s="18">
        <f t="shared" si="112"/>
        <v>40967.25</v>
      </c>
      <c r="U859" s="7" t="b">
        <v>1</v>
      </c>
      <c r="V859" s="7" t="b">
        <v>0</v>
      </c>
      <c r="W859" s="7" t="s">
        <v>99</v>
      </c>
      <c r="X859" s="7" t="str" cm="1">
        <f t="array" ref="X859:Y859">_xlfn.TEXTSPLIT($W859,"/")</f>
        <v>film &amp; video</v>
      </c>
      <c r="Y859" s="7" t="str">
        <v>shorts</v>
      </c>
    </row>
    <row r="860" spans="1:25" ht="36" x14ac:dyDescent="0.3">
      <c r="A860" s="7">
        <v>858</v>
      </c>
      <c r="B860" s="7" t="s">
        <v>1747</v>
      </c>
      <c r="C860" s="15" t="s">
        <v>1748</v>
      </c>
      <c r="D860" s="5">
        <v>4000</v>
      </c>
      <c r="E860" s="5">
        <v>2778</v>
      </c>
      <c r="G860" s="6">
        <f t="shared" si="105"/>
        <v>0.69450000000000001</v>
      </c>
      <c r="H860" s="7" t="s">
        <v>13</v>
      </c>
      <c r="I860" s="10">
        <v>35</v>
      </c>
      <c r="J860" s="10">
        <f t="shared" si="106"/>
        <v>79.371428571428567</v>
      </c>
      <c r="K860" s="7" t="s">
        <v>20</v>
      </c>
      <c r="L860" s="7" t="s">
        <v>21</v>
      </c>
      <c r="M860" s="7">
        <v>1524286800</v>
      </c>
      <c r="N860" s="7">
        <v>1524891600</v>
      </c>
      <c r="O860" s="16">
        <f t="shared" si="107"/>
        <v>43211.208333333328</v>
      </c>
      <c r="P860" s="23" t="str">
        <f t="shared" si="108"/>
        <v>Apr</v>
      </c>
      <c r="Q860" s="18">
        <f t="shared" si="109"/>
        <v>43211.208333333328</v>
      </c>
      <c r="R860" s="16">
        <f t="shared" si="110"/>
        <v>43218.208333333328</v>
      </c>
      <c r="S860" s="23" t="str">
        <f t="shared" si="111"/>
        <v>Apr</v>
      </c>
      <c r="T860" s="18">
        <f t="shared" si="112"/>
        <v>43218.208333333328</v>
      </c>
      <c r="U860" s="7" t="b">
        <v>1</v>
      </c>
      <c r="V860" s="7" t="b">
        <v>0</v>
      </c>
      <c r="W860" s="7" t="s">
        <v>16</v>
      </c>
      <c r="X860" s="7" t="str" cm="1">
        <f t="array" ref="X860:Y860">_xlfn.TEXTSPLIT($W860,"/")</f>
        <v>food</v>
      </c>
      <c r="Y860" s="7" t="str">
        <v>food trucks</v>
      </c>
    </row>
    <row r="861" spans="1:25" ht="36" x14ac:dyDescent="0.3">
      <c r="A861" s="7">
        <v>859</v>
      </c>
      <c r="B861" s="7" t="s">
        <v>1749</v>
      </c>
      <c r="C861" s="15" t="s">
        <v>1750</v>
      </c>
      <c r="D861" s="5">
        <v>7300</v>
      </c>
      <c r="E861" s="5">
        <v>2594</v>
      </c>
      <c r="G861" s="6">
        <f t="shared" si="105"/>
        <v>0.35534246575342465</v>
      </c>
      <c r="H861" s="7" t="s">
        <v>13</v>
      </c>
      <c r="I861" s="10">
        <v>63</v>
      </c>
      <c r="J861" s="10">
        <f t="shared" si="106"/>
        <v>41.174603174603178</v>
      </c>
      <c r="K861" s="7" t="s">
        <v>20</v>
      </c>
      <c r="L861" s="7" t="s">
        <v>21</v>
      </c>
      <c r="M861" s="7">
        <v>1362117600</v>
      </c>
      <c r="N861" s="7">
        <v>1363669200</v>
      </c>
      <c r="O861" s="16">
        <f t="shared" si="107"/>
        <v>41334.25</v>
      </c>
      <c r="P861" s="23" t="str">
        <f t="shared" si="108"/>
        <v>Mar</v>
      </c>
      <c r="Q861" s="18">
        <f t="shared" si="109"/>
        <v>41334.25</v>
      </c>
      <c r="R861" s="16">
        <f t="shared" si="110"/>
        <v>41352.208333333336</v>
      </c>
      <c r="S861" s="23" t="str">
        <f t="shared" si="111"/>
        <v>Mar</v>
      </c>
      <c r="T861" s="18">
        <f t="shared" si="112"/>
        <v>41352.208333333336</v>
      </c>
      <c r="U861" s="7" t="b">
        <v>0</v>
      </c>
      <c r="V861" s="7" t="b">
        <v>1</v>
      </c>
      <c r="W861" s="7" t="s">
        <v>32</v>
      </c>
      <c r="X861" s="7" t="str" cm="1">
        <f t="array" ref="X861:Y861">_xlfn.TEXTSPLIT($W861,"/")</f>
        <v>theater</v>
      </c>
      <c r="Y861" s="7" t="str">
        <v>plays</v>
      </c>
    </row>
    <row r="862" spans="1:25" ht="36" x14ac:dyDescent="0.3">
      <c r="A862" s="7">
        <v>860</v>
      </c>
      <c r="B862" s="7" t="s">
        <v>1751</v>
      </c>
      <c r="C862" s="15" t="s">
        <v>1752</v>
      </c>
      <c r="D862" s="5">
        <v>2000</v>
      </c>
      <c r="E862" s="5">
        <v>5033</v>
      </c>
      <c r="G862" s="6">
        <f t="shared" si="105"/>
        <v>2.5165000000000002</v>
      </c>
      <c r="H862" s="7" t="s">
        <v>19</v>
      </c>
      <c r="I862" s="10">
        <v>65</v>
      </c>
      <c r="J862" s="10">
        <f t="shared" si="106"/>
        <v>77.430769230769229</v>
      </c>
      <c r="K862" s="7" t="s">
        <v>20</v>
      </c>
      <c r="L862" s="7" t="s">
        <v>21</v>
      </c>
      <c r="M862" s="7">
        <v>1550556000</v>
      </c>
      <c r="N862" s="7">
        <v>1551420000</v>
      </c>
      <c r="O862" s="16">
        <f t="shared" si="107"/>
        <v>43515.25</v>
      </c>
      <c r="P862" s="23" t="str">
        <f t="shared" si="108"/>
        <v>Feb</v>
      </c>
      <c r="Q862" s="18">
        <f t="shared" si="109"/>
        <v>43515.25</v>
      </c>
      <c r="R862" s="16">
        <f t="shared" si="110"/>
        <v>43525.25</v>
      </c>
      <c r="S862" s="23" t="str">
        <f t="shared" si="111"/>
        <v>Mar</v>
      </c>
      <c r="T862" s="18">
        <f t="shared" si="112"/>
        <v>43525.25</v>
      </c>
      <c r="U862" s="7" t="b">
        <v>0</v>
      </c>
      <c r="V862" s="7" t="b">
        <v>1</v>
      </c>
      <c r="W862" s="7" t="s">
        <v>64</v>
      </c>
      <c r="X862" s="7" t="str" cm="1">
        <f t="array" ref="X862:Y862">_xlfn.TEXTSPLIT($W862,"/")</f>
        <v>technology</v>
      </c>
      <c r="Y862" s="7" t="str">
        <v>wearables</v>
      </c>
    </row>
    <row r="863" spans="1:25" ht="23" x14ac:dyDescent="0.3">
      <c r="A863" s="7">
        <v>861</v>
      </c>
      <c r="B863" s="7" t="s">
        <v>1753</v>
      </c>
      <c r="C863" s="15" t="s">
        <v>1754</v>
      </c>
      <c r="D863" s="5">
        <v>8800</v>
      </c>
      <c r="E863" s="5">
        <v>9317</v>
      </c>
      <c r="G863" s="6">
        <f t="shared" si="105"/>
        <v>1.0587500000000001</v>
      </c>
      <c r="H863" s="7" t="s">
        <v>19</v>
      </c>
      <c r="I863" s="10">
        <v>163</v>
      </c>
      <c r="J863" s="10">
        <f t="shared" si="106"/>
        <v>57.159509202453989</v>
      </c>
      <c r="K863" s="7" t="s">
        <v>20</v>
      </c>
      <c r="L863" s="7" t="s">
        <v>21</v>
      </c>
      <c r="M863" s="7">
        <v>1269147600</v>
      </c>
      <c r="N863" s="7">
        <v>1269838800</v>
      </c>
      <c r="O863" s="16">
        <f t="shared" si="107"/>
        <v>40258.208333333336</v>
      </c>
      <c r="P863" s="23" t="str">
        <f t="shared" si="108"/>
        <v>Mar</v>
      </c>
      <c r="Q863" s="18">
        <f t="shared" si="109"/>
        <v>40258.208333333336</v>
      </c>
      <c r="R863" s="16">
        <f t="shared" si="110"/>
        <v>40266.208333333336</v>
      </c>
      <c r="S863" s="23" t="str">
        <f t="shared" si="111"/>
        <v>Mar</v>
      </c>
      <c r="T863" s="18">
        <f t="shared" si="112"/>
        <v>40266.208333333336</v>
      </c>
      <c r="U863" s="7" t="b">
        <v>0</v>
      </c>
      <c r="V863" s="7" t="b">
        <v>0</v>
      </c>
      <c r="W863" s="7" t="s">
        <v>32</v>
      </c>
      <c r="X863" s="7" t="str" cm="1">
        <f t="array" ref="X863:Y863">_xlfn.TEXTSPLIT($W863,"/")</f>
        <v>theater</v>
      </c>
      <c r="Y863" s="7" t="str">
        <v>plays</v>
      </c>
    </row>
    <row r="864" spans="1:25" ht="23" x14ac:dyDescent="0.3">
      <c r="A864" s="7">
        <v>862</v>
      </c>
      <c r="B864" s="7" t="s">
        <v>1755</v>
      </c>
      <c r="C864" s="15" t="s">
        <v>1756</v>
      </c>
      <c r="D864" s="5">
        <v>3500</v>
      </c>
      <c r="E864" s="5">
        <v>6560</v>
      </c>
      <c r="G864" s="6">
        <f t="shared" si="105"/>
        <v>1.8742857142857143</v>
      </c>
      <c r="H864" s="7" t="s">
        <v>19</v>
      </c>
      <c r="I864" s="10">
        <v>85</v>
      </c>
      <c r="J864" s="10">
        <f t="shared" si="106"/>
        <v>77.17647058823529</v>
      </c>
      <c r="K864" s="7" t="s">
        <v>20</v>
      </c>
      <c r="L864" s="7" t="s">
        <v>21</v>
      </c>
      <c r="M864" s="7">
        <v>1312174800</v>
      </c>
      <c r="N864" s="7">
        <v>1312520400</v>
      </c>
      <c r="O864" s="16">
        <f t="shared" si="107"/>
        <v>40756.208333333336</v>
      </c>
      <c r="P864" s="23" t="str">
        <f t="shared" si="108"/>
        <v>Aug</v>
      </c>
      <c r="Q864" s="18">
        <f t="shared" si="109"/>
        <v>40756.208333333336</v>
      </c>
      <c r="R864" s="16">
        <f t="shared" si="110"/>
        <v>40760.208333333336</v>
      </c>
      <c r="S864" s="23" t="str">
        <f t="shared" si="111"/>
        <v>Aug</v>
      </c>
      <c r="T864" s="18">
        <f t="shared" si="112"/>
        <v>40760.208333333336</v>
      </c>
      <c r="U864" s="7" t="b">
        <v>0</v>
      </c>
      <c r="V864" s="7" t="b">
        <v>0</v>
      </c>
      <c r="W864" s="7" t="s">
        <v>32</v>
      </c>
      <c r="X864" s="7" t="str" cm="1">
        <f t="array" ref="X864:Y864">_xlfn.TEXTSPLIT($W864,"/")</f>
        <v>theater</v>
      </c>
      <c r="Y864" s="7" t="str">
        <v>plays</v>
      </c>
    </row>
    <row r="865" spans="1:25" ht="23" x14ac:dyDescent="0.3">
      <c r="A865" s="7">
        <v>863</v>
      </c>
      <c r="B865" s="7" t="s">
        <v>1757</v>
      </c>
      <c r="C865" s="15" t="s">
        <v>1758</v>
      </c>
      <c r="D865" s="5">
        <v>1400</v>
      </c>
      <c r="E865" s="5">
        <v>5415</v>
      </c>
      <c r="G865" s="6">
        <f t="shared" si="105"/>
        <v>3.8678571428571429</v>
      </c>
      <c r="H865" s="7" t="s">
        <v>19</v>
      </c>
      <c r="I865" s="10">
        <v>217</v>
      </c>
      <c r="J865" s="10">
        <f t="shared" si="106"/>
        <v>24.953917050691246</v>
      </c>
      <c r="K865" s="7" t="s">
        <v>20</v>
      </c>
      <c r="L865" s="7" t="s">
        <v>21</v>
      </c>
      <c r="M865" s="7">
        <v>1434517200</v>
      </c>
      <c r="N865" s="7">
        <v>1436504400</v>
      </c>
      <c r="O865" s="16">
        <f t="shared" si="107"/>
        <v>42172.208333333328</v>
      </c>
      <c r="P865" s="23" t="str">
        <f t="shared" si="108"/>
        <v>Jun</v>
      </c>
      <c r="Q865" s="18">
        <f t="shared" si="109"/>
        <v>42172.208333333328</v>
      </c>
      <c r="R865" s="16">
        <f t="shared" si="110"/>
        <v>42195.208333333328</v>
      </c>
      <c r="S865" s="23" t="str">
        <f t="shared" si="111"/>
        <v>Jul</v>
      </c>
      <c r="T865" s="18">
        <f t="shared" si="112"/>
        <v>42195.208333333328</v>
      </c>
      <c r="U865" s="7" t="b">
        <v>0</v>
      </c>
      <c r="V865" s="7" t="b">
        <v>1</v>
      </c>
      <c r="W865" s="7" t="s">
        <v>268</v>
      </c>
      <c r="X865" s="7" t="str" cm="1">
        <f t="array" ref="X865:Y865">_xlfn.TEXTSPLIT($W865,"/")</f>
        <v>film &amp; video</v>
      </c>
      <c r="Y865" s="7" t="str">
        <v>television</v>
      </c>
    </row>
    <row r="866" spans="1:25" ht="23" x14ac:dyDescent="0.3">
      <c r="A866" s="7">
        <v>864</v>
      </c>
      <c r="B866" s="7" t="s">
        <v>1759</v>
      </c>
      <c r="C866" s="15" t="s">
        <v>1760</v>
      </c>
      <c r="D866" s="5">
        <v>4200</v>
      </c>
      <c r="E866" s="5">
        <v>14577</v>
      </c>
      <c r="G866" s="6">
        <f t="shared" si="105"/>
        <v>3.4707142857142856</v>
      </c>
      <c r="H866" s="7" t="s">
        <v>19</v>
      </c>
      <c r="I866" s="10">
        <v>150</v>
      </c>
      <c r="J866" s="10">
        <f t="shared" si="106"/>
        <v>97.18</v>
      </c>
      <c r="K866" s="7" t="s">
        <v>20</v>
      </c>
      <c r="L866" s="7" t="s">
        <v>21</v>
      </c>
      <c r="M866" s="7">
        <v>1471582800</v>
      </c>
      <c r="N866" s="7">
        <v>1472014800</v>
      </c>
      <c r="O866" s="16">
        <f t="shared" si="107"/>
        <v>42601.208333333328</v>
      </c>
      <c r="P866" s="23" t="str">
        <f t="shared" si="108"/>
        <v>Aug</v>
      </c>
      <c r="Q866" s="18">
        <f t="shared" si="109"/>
        <v>42601.208333333328</v>
      </c>
      <c r="R866" s="16">
        <f t="shared" si="110"/>
        <v>42606.208333333328</v>
      </c>
      <c r="S866" s="23" t="str">
        <f t="shared" si="111"/>
        <v>Aug</v>
      </c>
      <c r="T866" s="18">
        <f t="shared" si="112"/>
        <v>42606.208333333328</v>
      </c>
      <c r="U866" s="7" t="b">
        <v>0</v>
      </c>
      <c r="V866" s="7" t="b">
        <v>0</v>
      </c>
      <c r="W866" s="7" t="s">
        <v>99</v>
      </c>
      <c r="X866" s="7" t="str" cm="1">
        <f t="array" ref="X866:Y866">_xlfn.TEXTSPLIT($W866,"/")</f>
        <v>film &amp; video</v>
      </c>
      <c r="Y866" s="7" t="str">
        <v>shorts</v>
      </c>
    </row>
    <row r="867" spans="1:25" ht="23" x14ac:dyDescent="0.3">
      <c r="A867" s="7">
        <v>865</v>
      </c>
      <c r="B867" s="7" t="s">
        <v>1761</v>
      </c>
      <c r="C867" s="15" t="s">
        <v>1762</v>
      </c>
      <c r="D867" s="5">
        <v>81000</v>
      </c>
      <c r="E867" s="5">
        <v>150515</v>
      </c>
      <c r="G867" s="6">
        <f t="shared" si="105"/>
        <v>1.8582098765432098</v>
      </c>
      <c r="H867" s="7" t="s">
        <v>19</v>
      </c>
      <c r="I867" s="10">
        <v>3272</v>
      </c>
      <c r="J867" s="10">
        <f t="shared" si="106"/>
        <v>46.000916870415651</v>
      </c>
      <c r="K867" s="7" t="s">
        <v>20</v>
      </c>
      <c r="L867" s="7" t="s">
        <v>21</v>
      </c>
      <c r="M867" s="7">
        <v>1410757200</v>
      </c>
      <c r="N867" s="7">
        <v>1411534800</v>
      </c>
      <c r="O867" s="16">
        <f t="shared" si="107"/>
        <v>41897.208333333336</v>
      </c>
      <c r="P867" s="23" t="str">
        <f t="shared" si="108"/>
        <v>Sep</v>
      </c>
      <c r="Q867" s="18">
        <f t="shared" si="109"/>
        <v>41897.208333333336</v>
      </c>
      <c r="R867" s="16">
        <f t="shared" si="110"/>
        <v>41906.208333333336</v>
      </c>
      <c r="S867" s="23" t="str">
        <f t="shared" si="111"/>
        <v>Sep</v>
      </c>
      <c r="T867" s="18">
        <f t="shared" si="112"/>
        <v>41906.208333333336</v>
      </c>
      <c r="U867" s="7" t="b">
        <v>0</v>
      </c>
      <c r="V867" s="7" t="b">
        <v>0</v>
      </c>
      <c r="W867" s="7" t="s">
        <v>32</v>
      </c>
      <c r="X867" s="7" t="str" cm="1">
        <f t="array" ref="X867:Y867">_xlfn.TEXTSPLIT($W867,"/")</f>
        <v>theater</v>
      </c>
      <c r="Y867" s="7" t="str">
        <v>plays</v>
      </c>
    </row>
    <row r="868" spans="1:25" ht="23" x14ac:dyDescent="0.3">
      <c r="A868" s="7">
        <v>866</v>
      </c>
      <c r="B868" s="7" t="s">
        <v>1763</v>
      </c>
      <c r="C868" s="15" t="s">
        <v>1764</v>
      </c>
      <c r="D868" s="5">
        <v>182800</v>
      </c>
      <c r="E868" s="5">
        <v>79045</v>
      </c>
      <c r="G868" s="6">
        <f t="shared" si="105"/>
        <v>0.43241247264770238</v>
      </c>
      <c r="H868" s="7" t="s">
        <v>73</v>
      </c>
      <c r="I868" s="10">
        <v>898</v>
      </c>
      <c r="J868" s="10">
        <f t="shared" si="106"/>
        <v>88.023385300668153</v>
      </c>
      <c r="K868" s="7" t="s">
        <v>20</v>
      </c>
      <c r="L868" s="7" t="s">
        <v>21</v>
      </c>
      <c r="M868" s="7">
        <v>1304830800</v>
      </c>
      <c r="N868" s="7">
        <v>1304917200</v>
      </c>
      <c r="O868" s="16">
        <f t="shared" si="107"/>
        <v>40671.208333333336</v>
      </c>
      <c r="P868" s="23" t="str">
        <f t="shared" si="108"/>
        <v>May</v>
      </c>
      <c r="Q868" s="18">
        <f t="shared" si="109"/>
        <v>40671.208333333336</v>
      </c>
      <c r="R868" s="16">
        <f t="shared" si="110"/>
        <v>40672.208333333336</v>
      </c>
      <c r="S868" s="23" t="str">
        <f t="shared" si="111"/>
        <v>May</v>
      </c>
      <c r="T868" s="18">
        <f t="shared" si="112"/>
        <v>40672.208333333336</v>
      </c>
      <c r="U868" s="7" t="b">
        <v>0</v>
      </c>
      <c r="V868" s="7" t="b">
        <v>0</v>
      </c>
      <c r="W868" s="7" t="s">
        <v>121</v>
      </c>
      <c r="X868" s="7" t="str" cm="1">
        <f t="array" ref="X868:Y868">_xlfn.TEXTSPLIT($W868,"/")</f>
        <v>photography</v>
      </c>
      <c r="Y868" s="7" t="str">
        <v>photography books</v>
      </c>
    </row>
    <row r="869" spans="1:25" ht="36" x14ac:dyDescent="0.3">
      <c r="A869" s="7">
        <v>867</v>
      </c>
      <c r="B869" s="7" t="s">
        <v>1765</v>
      </c>
      <c r="C869" s="15" t="s">
        <v>1766</v>
      </c>
      <c r="D869" s="5">
        <v>4800</v>
      </c>
      <c r="E869" s="5">
        <v>7797</v>
      </c>
      <c r="G869" s="6">
        <f t="shared" si="105"/>
        <v>1.6243749999999999</v>
      </c>
      <c r="H869" s="7" t="s">
        <v>19</v>
      </c>
      <c r="I869" s="10">
        <v>300</v>
      </c>
      <c r="J869" s="10">
        <f t="shared" si="106"/>
        <v>25.99</v>
      </c>
      <c r="K869" s="7" t="s">
        <v>20</v>
      </c>
      <c r="L869" s="7" t="s">
        <v>21</v>
      </c>
      <c r="M869" s="7">
        <v>1539061200</v>
      </c>
      <c r="N869" s="7">
        <v>1539579600</v>
      </c>
      <c r="O869" s="16">
        <f t="shared" si="107"/>
        <v>43382.208333333328</v>
      </c>
      <c r="P869" s="23" t="str">
        <f t="shared" si="108"/>
        <v>Oct</v>
      </c>
      <c r="Q869" s="18">
        <f t="shared" si="109"/>
        <v>43382.208333333328</v>
      </c>
      <c r="R869" s="16">
        <f t="shared" si="110"/>
        <v>43388.208333333328</v>
      </c>
      <c r="S869" s="23" t="str">
        <f t="shared" si="111"/>
        <v>Oct</v>
      </c>
      <c r="T869" s="18">
        <f t="shared" si="112"/>
        <v>43388.208333333328</v>
      </c>
      <c r="U869" s="7" t="b">
        <v>0</v>
      </c>
      <c r="V869" s="7" t="b">
        <v>0</v>
      </c>
      <c r="W869" s="7" t="s">
        <v>16</v>
      </c>
      <c r="X869" s="7" t="str" cm="1">
        <f t="array" ref="X869:Y869">_xlfn.TEXTSPLIT($W869,"/")</f>
        <v>food</v>
      </c>
      <c r="Y869" s="7" t="str">
        <v>food trucks</v>
      </c>
    </row>
    <row r="870" spans="1:25" ht="23" x14ac:dyDescent="0.3">
      <c r="A870" s="7">
        <v>868</v>
      </c>
      <c r="B870" s="7" t="s">
        <v>1767</v>
      </c>
      <c r="C870" s="15" t="s">
        <v>1768</v>
      </c>
      <c r="D870" s="5">
        <v>7000</v>
      </c>
      <c r="E870" s="5">
        <v>12939</v>
      </c>
      <c r="G870" s="6">
        <f t="shared" si="105"/>
        <v>1.8484285714285715</v>
      </c>
      <c r="H870" s="7" t="s">
        <v>19</v>
      </c>
      <c r="I870" s="10">
        <v>126</v>
      </c>
      <c r="J870" s="10">
        <f t="shared" si="106"/>
        <v>102.69047619047619</v>
      </c>
      <c r="K870" s="7" t="s">
        <v>20</v>
      </c>
      <c r="L870" s="7" t="s">
        <v>21</v>
      </c>
      <c r="M870" s="7">
        <v>1381554000</v>
      </c>
      <c r="N870" s="7">
        <v>1382504400</v>
      </c>
      <c r="O870" s="16">
        <f t="shared" si="107"/>
        <v>41559.208333333336</v>
      </c>
      <c r="P870" s="23" t="str">
        <f t="shared" si="108"/>
        <v>Oct</v>
      </c>
      <c r="Q870" s="18">
        <f t="shared" si="109"/>
        <v>41559.208333333336</v>
      </c>
      <c r="R870" s="16">
        <f t="shared" si="110"/>
        <v>41570.208333333336</v>
      </c>
      <c r="S870" s="23" t="str">
        <f t="shared" si="111"/>
        <v>Oct</v>
      </c>
      <c r="T870" s="18">
        <f t="shared" si="112"/>
        <v>41570.208333333336</v>
      </c>
      <c r="U870" s="7" t="b">
        <v>0</v>
      </c>
      <c r="V870" s="7" t="b">
        <v>0</v>
      </c>
      <c r="W870" s="7" t="s">
        <v>32</v>
      </c>
      <c r="X870" s="7" t="str" cm="1">
        <f t="array" ref="X870:Y870">_xlfn.TEXTSPLIT($W870,"/")</f>
        <v>theater</v>
      </c>
      <c r="Y870" s="7" t="str">
        <v>plays</v>
      </c>
    </row>
    <row r="871" spans="1:25" ht="23" x14ac:dyDescent="0.3">
      <c r="A871" s="7">
        <v>869</v>
      </c>
      <c r="B871" s="7" t="s">
        <v>1769</v>
      </c>
      <c r="C871" s="15" t="s">
        <v>1770</v>
      </c>
      <c r="D871" s="5">
        <v>161900</v>
      </c>
      <c r="E871" s="5">
        <v>38376</v>
      </c>
      <c r="G871" s="6">
        <f t="shared" si="105"/>
        <v>0.23703520691785052</v>
      </c>
      <c r="H871" s="7" t="s">
        <v>13</v>
      </c>
      <c r="I871" s="10">
        <v>526</v>
      </c>
      <c r="J871" s="10">
        <f t="shared" si="106"/>
        <v>72.958174904942965</v>
      </c>
      <c r="K871" s="7" t="s">
        <v>20</v>
      </c>
      <c r="L871" s="7" t="s">
        <v>21</v>
      </c>
      <c r="M871" s="7">
        <v>1277096400</v>
      </c>
      <c r="N871" s="7">
        <v>1278306000</v>
      </c>
      <c r="O871" s="16">
        <f t="shared" si="107"/>
        <v>40350.208333333336</v>
      </c>
      <c r="P871" s="23" t="str">
        <f t="shared" si="108"/>
        <v>Jun</v>
      </c>
      <c r="Q871" s="18">
        <f t="shared" si="109"/>
        <v>40350.208333333336</v>
      </c>
      <c r="R871" s="16">
        <f t="shared" si="110"/>
        <v>40364.208333333336</v>
      </c>
      <c r="S871" s="23" t="str">
        <f t="shared" si="111"/>
        <v>Jul</v>
      </c>
      <c r="T871" s="18">
        <f t="shared" si="112"/>
        <v>40364.208333333336</v>
      </c>
      <c r="U871" s="7" t="b">
        <v>0</v>
      </c>
      <c r="V871" s="7" t="b">
        <v>0</v>
      </c>
      <c r="W871" s="7" t="s">
        <v>52</v>
      </c>
      <c r="X871" s="7" t="str" cm="1">
        <f t="array" ref="X871:Y871">_xlfn.TEXTSPLIT($W871,"/")</f>
        <v>film &amp; video</v>
      </c>
      <c r="Y871" s="7" t="str">
        <v>drama</v>
      </c>
    </row>
    <row r="872" spans="1:25" ht="23" x14ac:dyDescent="0.3">
      <c r="A872" s="7">
        <v>870</v>
      </c>
      <c r="B872" s="7" t="s">
        <v>1771</v>
      </c>
      <c r="C872" s="15" t="s">
        <v>1772</v>
      </c>
      <c r="D872" s="5">
        <v>7700</v>
      </c>
      <c r="E872" s="5">
        <v>6920</v>
      </c>
      <c r="G872" s="6">
        <f t="shared" si="105"/>
        <v>0.89870129870129867</v>
      </c>
      <c r="H872" s="7" t="s">
        <v>13</v>
      </c>
      <c r="I872" s="10">
        <v>121</v>
      </c>
      <c r="J872" s="10">
        <f t="shared" si="106"/>
        <v>57.190082644628099</v>
      </c>
      <c r="K872" s="7" t="s">
        <v>20</v>
      </c>
      <c r="L872" s="7" t="s">
        <v>21</v>
      </c>
      <c r="M872" s="7">
        <v>1440392400</v>
      </c>
      <c r="N872" s="7">
        <v>1442552400</v>
      </c>
      <c r="O872" s="16">
        <f t="shared" si="107"/>
        <v>42240.208333333328</v>
      </c>
      <c r="P872" s="23" t="str">
        <f t="shared" si="108"/>
        <v>Aug</v>
      </c>
      <c r="Q872" s="18">
        <f t="shared" si="109"/>
        <v>42240.208333333328</v>
      </c>
      <c r="R872" s="16">
        <f t="shared" si="110"/>
        <v>42265.208333333328</v>
      </c>
      <c r="S872" s="23" t="str">
        <f t="shared" si="111"/>
        <v>Sep</v>
      </c>
      <c r="T872" s="18">
        <f t="shared" si="112"/>
        <v>42265.208333333328</v>
      </c>
      <c r="U872" s="7" t="b">
        <v>0</v>
      </c>
      <c r="V872" s="7" t="b">
        <v>0</v>
      </c>
      <c r="W872" s="7" t="s">
        <v>32</v>
      </c>
      <c r="X872" s="7" t="str" cm="1">
        <f t="array" ref="X872:Y872">_xlfn.TEXTSPLIT($W872,"/")</f>
        <v>theater</v>
      </c>
      <c r="Y872" s="7" t="str">
        <v>plays</v>
      </c>
    </row>
    <row r="873" spans="1:25" ht="36" x14ac:dyDescent="0.3">
      <c r="A873" s="7">
        <v>871</v>
      </c>
      <c r="B873" s="7" t="s">
        <v>1773</v>
      </c>
      <c r="C873" s="15" t="s">
        <v>1774</v>
      </c>
      <c r="D873" s="5">
        <v>71500</v>
      </c>
      <c r="E873" s="5">
        <v>194912</v>
      </c>
      <c r="G873" s="6">
        <f t="shared" si="105"/>
        <v>2.7260419580419581</v>
      </c>
      <c r="H873" s="7" t="s">
        <v>19</v>
      </c>
      <c r="I873" s="10">
        <v>2320</v>
      </c>
      <c r="J873" s="10">
        <f t="shared" si="106"/>
        <v>84.013793103448279</v>
      </c>
      <c r="K873" s="7" t="s">
        <v>20</v>
      </c>
      <c r="L873" s="7" t="s">
        <v>21</v>
      </c>
      <c r="M873" s="7">
        <v>1509512400</v>
      </c>
      <c r="N873" s="7">
        <v>1511071200</v>
      </c>
      <c r="O873" s="16">
        <f t="shared" si="107"/>
        <v>43040.208333333328</v>
      </c>
      <c r="P873" s="23" t="str">
        <f t="shared" si="108"/>
        <v>Nov</v>
      </c>
      <c r="Q873" s="18">
        <f t="shared" si="109"/>
        <v>43040.208333333328</v>
      </c>
      <c r="R873" s="16">
        <f t="shared" si="110"/>
        <v>43058.25</v>
      </c>
      <c r="S873" s="23" t="str">
        <f t="shared" si="111"/>
        <v>Nov</v>
      </c>
      <c r="T873" s="18">
        <f t="shared" si="112"/>
        <v>43058.25</v>
      </c>
      <c r="U873" s="7" t="b">
        <v>0</v>
      </c>
      <c r="V873" s="7" t="b">
        <v>1</v>
      </c>
      <c r="W873" s="7" t="s">
        <v>32</v>
      </c>
      <c r="X873" s="7" t="str" cm="1">
        <f t="array" ref="X873:Y873">_xlfn.TEXTSPLIT($W873,"/")</f>
        <v>theater</v>
      </c>
      <c r="Y873" s="7" t="str">
        <v>plays</v>
      </c>
    </row>
    <row r="874" spans="1:25" ht="23" x14ac:dyDescent="0.3">
      <c r="A874" s="7">
        <v>872</v>
      </c>
      <c r="B874" s="7" t="s">
        <v>1775</v>
      </c>
      <c r="C874" s="15" t="s">
        <v>1776</v>
      </c>
      <c r="D874" s="5">
        <v>4700</v>
      </c>
      <c r="E874" s="5">
        <v>7992</v>
      </c>
      <c r="G874" s="6">
        <f t="shared" si="105"/>
        <v>1.7004255319148935</v>
      </c>
      <c r="H874" s="7" t="s">
        <v>19</v>
      </c>
      <c r="I874" s="10">
        <v>81</v>
      </c>
      <c r="J874" s="10">
        <f t="shared" si="106"/>
        <v>98.666666666666671</v>
      </c>
      <c r="K874" s="7" t="s">
        <v>25</v>
      </c>
      <c r="L874" s="7" t="s">
        <v>26</v>
      </c>
      <c r="M874" s="7">
        <v>1535950800</v>
      </c>
      <c r="N874" s="7">
        <v>1536382800</v>
      </c>
      <c r="O874" s="16">
        <f t="shared" si="107"/>
        <v>43346.208333333328</v>
      </c>
      <c r="P874" s="23" t="str">
        <f t="shared" si="108"/>
        <v>Sep</v>
      </c>
      <c r="Q874" s="18">
        <f t="shared" si="109"/>
        <v>43346.208333333328</v>
      </c>
      <c r="R874" s="16">
        <f t="shared" si="110"/>
        <v>43351.208333333328</v>
      </c>
      <c r="S874" s="23" t="str">
        <f t="shared" si="111"/>
        <v>Sep</v>
      </c>
      <c r="T874" s="18">
        <f t="shared" si="112"/>
        <v>43351.208333333328</v>
      </c>
      <c r="U874" s="7" t="b">
        <v>0</v>
      </c>
      <c r="V874" s="7" t="b">
        <v>0</v>
      </c>
      <c r="W874" s="7" t="s">
        <v>473</v>
      </c>
      <c r="X874" s="7" t="str" cm="1">
        <f t="array" ref="X874:Y874">_xlfn.TEXTSPLIT($W874,"/")</f>
        <v>film &amp; video</v>
      </c>
      <c r="Y874" s="7" t="str">
        <v>science fiction</v>
      </c>
    </row>
    <row r="875" spans="1:25" ht="23" x14ac:dyDescent="0.3">
      <c r="A875" s="7">
        <v>873</v>
      </c>
      <c r="B875" s="7" t="s">
        <v>1777</v>
      </c>
      <c r="C875" s="15" t="s">
        <v>1778</v>
      </c>
      <c r="D875" s="5">
        <v>42100</v>
      </c>
      <c r="E875" s="5">
        <v>79268</v>
      </c>
      <c r="G875" s="6">
        <f t="shared" si="105"/>
        <v>1.8828503562945369</v>
      </c>
      <c r="H875" s="7" t="s">
        <v>19</v>
      </c>
      <c r="I875" s="10">
        <v>1887</v>
      </c>
      <c r="J875" s="10">
        <f t="shared" si="106"/>
        <v>42.007419183889773</v>
      </c>
      <c r="K875" s="7" t="s">
        <v>20</v>
      </c>
      <c r="L875" s="7" t="s">
        <v>21</v>
      </c>
      <c r="M875" s="7">
        <v>1389160800</v>
      </c>
      <c r="N875" s="7">
        <v>1389592800</v>
      </c>
      <c r="O875" s="16">
        <f t="shared" si="107"/>
        <v>41647.25</v>
      </c>
      <c r="P875" s="23" t="str">
        <f t="shared" si="108"/>
        <v>Jan</v>
      </c>
      <c r="Q875" s="18">
        <f t="shared" si="109"/>
        <v>41647.25</v>
      </c>
      <c r="R875" s="16">
        <f t="shared" si="110"/>
        <v>41652.25</v>
      </c>
      <c r="S875" s="23" t="str">
        <f t="shared" si="111"/>
        <v>Jan</v>
      </c>
      <c r="T875" s="18">
        <f t="shared" si="112"/>
        <v>41652.25</v>
      </c>
      <c r="U875" s="7" t="b">
        <v>0</v>
      </c>
      <c r="V875" s="7" t="b">
        <v>0</v>
      </c>
      <c r="W875" s="7" t="s">
        <v>121</v>
      </c>
      <c r="X875" s="7" t="str" cm="1">
        <f t="array" ref="X875:Y875">_xlfn.TEXTSPLIT($W875,"/")</f>
        <v>photography</v>
      </c>
      <c r="Y875" s="7" t="str">
        <v>photography books</v>
      </c>
    </row>
    <row r="876" spans="1:25" ht="23" x14ac:dyDescent="0.3">
      <c r="A876" s="7">
        <v>874</v>
      </c>
      <c r="B876" s="7" t="s">
        <v>1779</v>
      </c>
      <c r="C876" s="15" t="s">
        <v>1780</v>
      </c>
      <c r="D876" s="5">
        <v>40200</v>
      </c>
      <c r="E876" s="5">
        <v>139468</v>
      </c>
      <c r="G876" s="6">
        <f t="shared" si="105"/>
        <v>3.4693532338308457</v>
      </c>
      <c r="H876" s="7" t="s">
        <v>19</v>
      </c>
      <c r="I876" s="10">
        <v>4358</v>
      </c>
      <c r="J876" s="10">
        <f t="shared" si="106"/>
        <v>32.002753556677376</v>
      </c>
      <c r="K876" s="7" t="s">
        <v>20</v>
      </c>
      <c r="L876" s="7" t="s">
        <v>21</v>
      </c>
      <c r="M876" s="7">
        <v>1271998800</v>
      </c>
      <c r="N876" s="7">
        <v>1275282000</v>
      </c>
      <c r="O876" s="16">
        <f t="shared" si="107"/>
        <v>40291.208333333336</v>
      </c>
      <c r="P876" s="23" t="str">
        <f t="shared" si="108"/>
        <v>Apr</v>
      </c>
      <c r="Q876" s="18">
        <f t="shared" si="109"/>
        <v>40291.208333333336</v>
      </c>
      <c r="R876" s="16">
        <f t="shared" si="110"/>
        <v>40329.208333333336</v>
      </c>
      <c r="S876" s="23" t="str">
        <f t="shared" si="111"/>
        <v>May</v>
      </c>
      <c r="T876" s="18">
        <f t="shared" si="112"/>
        <v>40329.208333333336</v>
      </c>
      <c r="U876" s="7" t="b">
        <v>0</v>
      </c>
      <c r="V876" s="7" t="b">
        <v>1</v>
      </c>
      <c r="W876" s="7" t="s">
        <v>121</v>
      </c>
      <c r="X876" s="7" t="str" cm="1">
        <f t="array" ref="X876:Y876">_xlfn.TEXTSPLIT($W876,"/")</f>
        <v>photography</v>
      </c>
      <c r="Y876" s="7" t="str">
        <v>photography books</v>
      </c>
    </row>
    <row r="877" spans="1:25" ht="23" x14ac:dyDescent="0.3">
      <c r="A877" s="7">
        <v>875</v>
      </c>
      <c r="B877" s="7" t="s">
        <v>1781</v>
      </c>
      <c r="C877" s="15" t="s">
        <v>1782</v>
      </c>
      <c r="D877" s="5">
        <v>7900</v>
      </c>
      <c r="E877" s="5">
        <v>5465</v>
      </c>
      <c r="G877" s="6">
        <f t="shared" si="105"/>
        <v>0.6917721518987342</v>
      </c>
      <c r="H877" s="7" t="s">
        <v>13</v>
      </c>
      <c r="I877" s="10">
        <v>67</v>
      </c>
      <c r="J877" s="10">
        <f t="shared" si="106"/>
        <v>81.567164179104481</v>
      </c>
      <c r="K877" s="7" t="s">
        <v>20</v>
      </c>
      <c r="L877" s="7" t="s">
        <v>21</v>
      </c>
      <c r="M877" s="7">
        <v>1294898400</v>
      </c>
      <c r="N877" s="7">
        <v>1294984800</v>
      </c>
      <c r="O877" s="16">
        <f t="shared" si="107"/>
        <v>40556.25</v>
      </c>
      <c r="P877" s="23" t="str">
        <f t="shared" si="108"/>
        <v>Jan</v>
      </c>
      <c r="Q877" s="18">
        <f t="shared" si="109"/>
        <v>40556.25</v>
      </c>
      <c r="R877" s="16">
        <f t="shared" si="110"/>
        <v>40557.25</v>
      </c>
      <c r="S877" s="23" t="str">
        <f t="shared" si="111"/>
        <v>Jan</v>
      </c>
      <c r="T877" s="18">
        <f t="shared" si="112"/>
        <v>40557.25</v>
      </c>
      <c r="U877" s="7" t="b">
        <v>0</v>
      </c>
      <c r="V877" s="7" t="b">
        <v>0</v>
      </c>
      <c r="W877" s="7" t="s">
        <v>22</v>
      </c>
      <c r="X877" s="7" t="str" cm="1">
        <f t="array" ref="X877:Y877">_xlfn.TEXTSPLIT($W877,"/")</f>
        <v>music</v>
      </c>
      <c r="Y877" s="7" t="str">
        <v>rock</v>
      </c>
    </row>
    <row r="878" spans="1:25" ht="36" x14ac:dyDescent="0.3">
      <c r="A878" s="7">
        <v>876</v>
      </c>
      <c r="B878" s="7" t="s">
        <v>1783</v>
      </c>
      <c r="C878" s="15" t="s">
        <v>1784</v>
      </c>
      <c r="D878" s="5">
        <v>8300</v>
      </c>
      <c r="E878" s="5">
        <v>2111</v>
      </c>
      <c r="G878" s="6">
        <f t="shared" si="105"/>
        <v>0.25433734939759034</v>
      </c>
      <c r="H878" s="7" t="s">
        <v>13</v>
      </c>
      <c r="I878" s="10">
        <v>57</v>
      </c>
      <c r="J878" s="10">
        <f t="shared" si="106"/>
        <v>37.035087719298247</v>
      </c>
      <c r="K878" s="7" t="s">
        <v>14</v>
      </c>
      <c r="L878" s="7" t="s">
        <v>15</v>
      </c>
      <c r="M878" s="7">
        <v>1559970000</v>
      </c>
      <c r="N878" s="7">
        <v>1562043600</v>
      </c>
      <c r="O878" s="16">
        <f t="shared" si="107"/>
        <v>43624.208333333328</v>
      </c>
      <c r="P878" s="23" t="str">
        <f t="shared" si="108"/>
        <v>Jun</v>
      </c>
      <c r="Q878" s="18">
        <f t="shared" si="109"/>
        <v>43624.208333333328</v>
      </c>
      <c r="R878" s="16">
        <f t="shared" si="110"/>
        <v>43648.208333333328</v>
      </c>
      <c r="S878" s="23" t="str">
        <f t="shared" si="111"/>
        <v>Jul</v>
      </c>
      <c r="T878" s="18">
        <f t="shared" si="112"/>
        <v>43648.208333333328</v>
      </c>
      <c r="U878" s="7" t="b">
        <v>0</v>
      </c>
      <c r="V878" s="7" t="b">
        <v>0</v>
      </c>
      <c r="W878" s="7" t="s">
        <v>121</v>
      </c>
      <c r="X878" s="7" t="str" cm="1">
        <f t="array" ref="X878:Y878">_xlfn.TEXTSPLIT($W878,"/")</f>
        <v>photography</v>
      </c>
      <c r="Y878" s="7" t="str">
        <v>photography books</v>
      </c>
    </row>
    <row r="879" spans="1:25" ht="23" x14ac:dyDescent="0.3">
      <c r="A879" s="7">
        <v>877</v>
      </c>
      <c r="B879" s="7" t="s">
        <v>1785</v>
      </c>
      <c r="C879" s="15" t="s">
        <v>1786</v>
      </c>
      <c r="D879" s="5">
        <v>163600</v>
      </c>
      <c r="E879" s="5">
        <v>126628</v>
      </c>
      <c r="G879" s="6">
        <f t="shared" si="105"/>
        <v>0.77400977995110021</v>
      </c>
      <c r="H879" s="7" t="s">
        <v>13</v>
      </c>
      <c r="I879" s="10">
        <v>1229</v>
      </c>
      <c r="J879" s="10">
        <f t="shared" si="106"/>
        <v>103.033360455655</v>
      </c>
      <c r="K879" s="7" t="s">
        <v>20</v>
      </c>
      <c r="L879" s="7" t="s">
        <v>21</v>
      </c>
      <c r="M879" s="7">
        <v>1469509200</v>
      </c>
      <c r="N879" s="7">
        <v>1469595600</v>
      </c>
      <c r="O879" s="16">
        <f t="shared" si="107"/>
        <v>42577.208333333328</v>
      </c>
      <c r="P879" s="23" t="str">
        <f t="shared" si="108"/>
        <v>Jul</v>
      </c>
      <c r="Q879" s="18">
        <f t="shared" si="109"/>
        <v>42577.208333333328</v>
      </c>
      <c r="R879" s="16">
        <f t="shared" si="110"/>
        <v>42578.208333333328</v>
      </c>
      <c r="S879" s="23" t="str">
        <f t="shared" si="111"/>
        <v>Jul</v>
      </c>
      <c r="T879" s="18">
        <f t="shared" si="112"/>
        <v>42578.208333333328</v>
      </c>
      <c r="U879" s="7" t="b">
        <v>0</v>
      </c>
      <c r="V879" s="7" t="b">
        <v>0</v>
      </c>
      <c r="W879" s="7" t="s">
        <v>16</v>
      </c>
      <c r="X879" s="7" t="str" cm="1">
        <f t="array" ref="X879:Y879">_xlfn.TEXTSPLIT($W879,"/")</f>
        <v>food</v>
      </c>
      <c r="Y879" s="7" t="str">
        <v>food trucks</v>
      </c>
    </row>
    <row r="880" spans="1:25" ht="23" x14ac:dyDescent="0.3">
      <c r="A880" s="7">
        <v>878</v>
      </c>
      <c r="B880" s="7" t="s">
        <v>1787</v>
      </c>
      <c r="C880" s="15" t="s">
        <v>1788</v>
      </c>
      <c r="D880" s="5">
        <v>2700</v>
      </c>
      <c r="E880" s="5">
        <v>1012</v>
      </c>
      <c r="G880" s="6">
        <f t="shared" si="105"/>
        <v>0.37481481481481482</v>
      </c>
      <c r="H880" s="7" t="s">
        <v>13</v>
      </c>
      <c r="I880" s="10">
        <v>12</v>
      </c>
      <c r="J880" s="10">
        <f t="shared" si="106"/>
        <v>84.333333333333329</v>
      </c>
      <c r="K880" s="7" t="s">
        <v>106</v>
      </c>
      <c r="L880" s="7" t="s">
        <v>107</v>
      </c>
      <c r="M880" s="7">
        <v>1579068000</v>
      </c>
      <c r="N880" s="7">
        <v>1581141600</v>
      </c>
      <c r="O880" s="16">
        <f t="shared" si="107"/>
        <v>43845.25</v>
      </c>
      <c r="P880" s="23" t="str">
        <f t="shared" si="108"/>
        <v>Jan</v>
      </c>
      <c r="Q880" s="18">
        <f t="shared" si="109"/>
        <v>43845.25</v>
      </c>
      <c r="R880" s="16">
        <f t="shared" si="110"/>
        <v>43869.25</v>
      </c>
      <c r="S880" s="23" t="str">
        <f t="shared" si="111"/>
        <v>Feb</v>
      </c>
      <c r="T880" s="18">
        <f t="shared" si="112"/>
        <v>43869.25</v>
      </c>
      <c r="U880" s="7" t="b">
        <v>0</v>
      </c>
      <c r="V880" s="7" t="b">
        <v>0</v>
      </c>
      <c r="W880" s="7" t="s">
        <v>147</v>
      </c>
      <c r="X880" s="7" t="str" cm="1">
        <f t="array" ref="X880:Y880">_xlfn.TEXTSPLIT($W880,"/")</f>
        <v>music</v>
      </c>
      <c r="Y880" s="7" t="str">
        <v>metal</v>
      </c>
    </row>
    <row r="881" spans="1:25" ht="23" x14ac:dyDescent="0.3">
      <c r="A881" s="7">
        <v>879</v>
      </c>
      <c r="B881" s="7" t="s">
        <v>1789</v>
      </c>
      <c r="C881" s="15" t="s">
        <v>1790</v>
      </c>
      <c r="D881" s="5">
        <v>1000</v>
      </c>
      <c r="E881" s="5">
        <v>5438</v>
      </c>
      <c r="G881" s="6">
        <f t="shared" si="105"/>
        <v>5.4379999999999997</v>
      </c>
      <c r="H881" s="7" t="s">
        <v>19</v>
      </c>
      <c r="I881" s="10">
        <v>53</v>
      </c>
      <c r="J881" s="10">
        <f t="shared" si="106"/>
        <v>102.60377358490567</v>
      </c>
      <c r="K881" s="7" t="s">
        <v>20</v>
      </c>
      <c r="L881" s="7" t="s">
        <v>21</v>
      </c>
      <c r="M881" s="7">
        <v>1487743200</v>
      </c>
      <c r="N881" s="7">
        <v>1488520800</v>
      </c>
      <c r="O881" s="16">
        <f t="shared" si="107"/>
        <v>42788.25</v>
      </c>
      <c r="P881" s="23" t="str">
        <f t="shared" si="108"/>
        <v>Feb</v>
      </c>
      <c r="Q881" s="18">
        <f t="shared" si="109"/>
        <v>42788.25</v>
      </c>
      <c r="R881" s="16">
        <f t="shared" si="110"/>
        <v>42797.25</v>
      </c>
      <c r="S881" s="23" t="str">
        <f t="shared" si="111"/>
        <v>Mar</v>
      </c>
      <c r="T881" s="18">
        <f t="shared" si="112"/>
        <v>42797.25</v>
      </c>
      <c r="U881" s="7" t="b">
        <v>0</v>
      </c>
      <c r="V881" s="7" t="b">
        <v>0</v>
      </c>
      <c r="W881" s="7" t="s">
        <v>67</v>
      </c>
      <c r="X881" s="7" t="str" cm="1">
        <f t="array" ref="X881:Y881">_xlfn.TEXTSPLIT($W881,"/")</f>
        <v>publishing</v>
      </c>
      <c r="Y881" s="7" t="str">
        <v>nonfiction</v>
      </c>
    </row>
    <row r="882" spans="1:25" ht="23" x14ac:dyDescent="0.3">
      <c r="A882" s="7">
        <v>880</v>
      </c>
      <c r="B882" s="7" t="s">
        <v>1791</v>
      </c>
      <c r="C882" s="15" t="s">
        <v>1792</v>
      </c>
      <c r="D882" s="5">
        <v>84500</v>
      </c>
      <c r="E882" s="5">
        <v>193101</v>
      </c>
      <c r="G882" s="6">
        <f t="shared" si="105"/>
        <v>2.2852189349112426</v>
      </c>
      <c r="H882" s="7" t="s">
        <v>19</v>
      </c>
      <c r="I882" s="10">
        <v>2414</v>
      </c>
      <c r="J882" s="10">
        <f t="shared" si="106"/>
        <v>79.992129246064621</v>
      </c>
      <c r="K882" s="7" t="s">
        <v>20</v>
      </c>
      <c r="L882" s="7" t="s">
        <v>21</v>
      </c>
      <c r="M882" s="7">
        <v>1563685200</v>
      </c>
      <c r="N882" s="7">
        <v>1563858000</v>
      </c>
      <c r="O882" s="16">
        <f t="shared" si="107"/>
        <v>43667.208333333328</v>
      </c>
      <c r="P882" s="23" t="str">
        <f t="shared" si="108"/>
        <v>Jul</v>
      </c>
      <c r="Q882" s="18">
        <f t="shared" si="109"/>
        <v>43667.208333333328</v>
      </c>
      <c r="R882" s="16">
        <f t="shared" si="110"/>
        <v>43669.208333333328</v>
      </c>
      <c r="S882" s="23" t="str">
        <f t="shared" si="111"/>
        <v>Jul</v>
      </c>
      <c r="T882" s="18">
        <f t="shared" si="112"/>
        <v>43669.208333333328</v>
      </c>
      <c r="U882" s="7" t="b">
        <v>0</v>
      </c>
      <c r="V882" s="7" t="b">
        <v>0</v>
      </c>
      <c r="W882" s="7" t="s">
        <v>49</v>
      </c>
      <c r="X882" s="7" t="str" cm="1">
        <f t="array" ref="X882:Y882">_xlfn.TEXTSPLIT($W882,"/")</f>
        <v>music</v>
      </c>
      <c r="Y882" s="7" t="str">
        <v>electric music</v>
      </c>
    </row>
    <row r="883" spans="1:25" ht="23" x14ac:dyDescent="0.3">
      <c r="A883" s="7">
        <v>881</v>
      </c>
      <c r="B883" s="7" t="s">
        <v>1793</v>
      </c>
      <c r="C883" s="15" t="s">
        <v>1794</v>
      </c>
      <c r="D883" s="5">
        <v>81300</v>
      </c>
      <c r="E883" s="5">
        <v>31665</v>
      </c>
      <c r="G883" s="6">
        <f t="shared" si="105"/>
        <v>0.38948339483394834</v>
      </c>
      <c r="H883" s="7" t="s">
        <v>13</v>
      </c>
      <c r="I883" s="10">
        <v>452</v>
      </c>
      <c r="J883" s="10">
        <f t="shared" si="106"/>
        <v>70.055309734513273</v>
      </c>
      <c r="K883" s="7" t="s">
        <v>20</v>
      </c>
      <c r="L883" s="7" t="s">
        <v>21</v>
      </c>
      <c r="M883" s="7">
        <v>1436418000</v>
      </c>
      <c r="N883" s="7">
        <v>1438923600</v>
      </c>
      <c r="O883" s="16">
        <f t="shared" si="107"/>
        <v>42194.208333333328</v>
      </c>
      <c r="P883" s="23" t="str">
        <f t="shared" si="108"/>
        <v>Jul</v>
      </c>
      <c r="Q883" s="18">
        <f t="shared" si="109"/>
        <v>42194.208333333328</v>
      </c>
      <c r="R883" s="16">
        <f t="shared" si="110"/>
        <v>42223.208333333328</v>
      </c>
      <c r="S883" s="23" t="str">
        <f t="shared" si="111"/>
        <v>Aug</v>
      </c>
      <c r="T883" s="18">
        <f t="shared" si="112"/>
        <v>42223.208333333328</v>
      </c>
      <c r="U883" s="7" t="b">
        <v>0</v>
      </c>
      <c r="V883" s="7" t="b">
        <v>1</v>
      </c>
      <c r="W883" s="7" t="s">
        <v>32</v>
      </c>
      <c r="X883" s="7" t="str" cm="1">
        <f t="array" ref="X883:Y883">_xlfn.TEXTSPLIT($W883,"/")</f>
        <v>theater</v>
      </c>
      <c r="Y883" s="7" t="str">
        <v>plays</v>
      </c>
    </row>
    <row r="884" spans="1:25" ht="23" x14ac:dyDescent="0.3">
      <c r="A884" s="7">
        <v>882</v>
      </c>
      <c r="B884" s="7" t="s">
        <v>1795</v>
      </c>
      <c r="C884" s="15" t="s">
        <v>1796</v>
      </c>
      <c r="D884" s="5">
        <v>800</v>
      </c>
      <c r="E884" s="5">
        <v>2960</v>
      </c>
      <c r="G884" s="6">
        <f t="shared" si="105"/>
        <v>3.7</v>
      </c>
      <c r="H884" s="7" t="s">
        <v>19</v>
      </c>
      <c r="I884" s="10">
        <v>80</v>
      </c>
      <c r="J884" s="10">
        <f t="shared" si="106"/>
        <v>37</v>
      </c>
      <c r="K884" s="7" t="s">
        <v>20</v>
      </c>
      <c r="L884" s="7" t="s">
        <v>21</v>
      </c>
      <c r="M884" s="7">
        <v>1421820000</v>
      </c>
      <c r="N884" s="7">
        <v>1422165600</v>
      </c>
      <c r="O884" s="16">
        <f t="shared" si="107"/>
        <v>42025.25</v>
      </c>
      <c r="P884" s="23" t="str">
        <f t="shared" si="108"/>
        <v>Jan</v>
      </c>
      <c r="Q884" s="18">
        <f t="shared" si="109"/>
        <v>42025.25</v>
      </c>
      <c r="R884" s="16">
        <f t="shared" si="110"/>
        <v>42029.25</v>
      </c>
      <c r="S884" s="23" t="str">
        <f t="shared" si="111"/>
        <v>Jan</v>
      </c>
      <c r="T884" s="18">
        <f t="shared" si="112"/>
        <v>42029.25</v>
      </c>
      <c r="U884" s="7" t="b">
        <v>0</v>
      </c>
      <c r="V884" s="7" t="b">
        <v>0</v>
      </c>
      <c r="W884" s="7" t="s">
        <v>32</v>
      </c>
      <c r="X884" s="7" t="str" cm="1">
        <f t="array" ref="X884:Y884">_xlfn.TEXTSPLIT($W884,"/")</f>
        <v>theater</v>
      </c>
      <c r="Y884" s="7" t="str">
        <v>plays</v>
      </c>
    </row>
    <row r="885" spans="1:25" ht="36" x14ac:dyDescent="0.3">
      <c r="A885" s="7">
        <v>883</v>
      </c>
      <c r="B885" s="7" t="s">
        <v>1797</v>
      </c>
      <c r="C885" s="15" t="s">
        <v>1798</v>
      </c>
      <c r="D885" s="5">
        <v>3400</v>
      </c>
      <c r="E885" s="5">
        <v>8089</v>
      </c>
      <c r="G885" s="6">
        <f t="shared" si="105"/>
        <v>2.3791176470588233</v>
      </c>
      <c r="H885" s="7" t="s">
        <v>19</v>
      </c>
      <c r="I885" s="10">
        <v>193</v>
      </c>
      <c r="J885" s="10">
        <f t="shared" si="106"/>
        <v>41.911917098445599</v>
      </c>
      <c r="K885" s="7" t="s">
        <v>20</v>
      </c>
      <c r="L885" s="7" t="s">
        <v>21</v>
      </c>
      <c r="M885" s="7">
        <v>1274763600</v>
      </c>
      <c r="N885" s="7">
        <v>1277874000</v>
      </c>
      <c r="O885" s="16">
        <f t="shared" si="107"/>
        <v>40323.208333333336</v>
      </c>
      <c r="P885" s="23" t="str">
        <f t="shared" si="108"/>
        <v>May</v>
      </c>
      <c r="Q885" s="18">
        <f t="shared" si="109"/>
        <v>40323.208333333336</v>
      </c>
      <c r="R885" s="16">
        <f t="shared" si="110"/>
        <v>40359.208333333336</v>
      </c>
      <c r="S885" s="23" t="str">
        <f t="shared" si="111"/>
        <v>Jun</v>
      </c>
      <c r="T885" s="18">
        <f t="shared" si="112"/>
        <v>40359.208333333336</v>
      </c>
      <c r="U885" s="7" t="b">
        <v>0</v>
      </c>
      <c r="V885" s="7" t="b">
        <v>0</v>
      </c>
      <c r="W885" s="7" t="s">
        <v>99</v>
      </c>
      <c r="X885" s="7" t="str" cm="1">
        <f t="array" ref="X885:Y885">_xlfn.TEXTSPLIT($W885,"/")</f>
        <v>film &amp; video</v>
      </c>
      <c r="Y885" s="7" t="str">
        <v>shorts</v>
      </c>
    </row>
    <row r="886" spans="1:25" ht="23" x14ac:dyDescent="0.3">
      <c r="A886" s="7">
        <v>884</v>
      </c>
      <c r="B886" s="7" t="s">
        <v>1799</v>
      </c>
      <c r="C886" s="15" t="s">
        <v>1800</v>
      </c>
      <c r="D886" s="5">
        <v>170800</v>
      </c>
      <c r="E886" s="5">
        <v>109374</v>
      </c>
      <c r="G886" s="6">
        <f t="shared" si="105"/>
        <v>0.64036299765807958</v>
      </c>
      <c r="H886" s="7" t="s">
        <v>13</v>
      </c>
      <c r="I886" s="10">
        <v>1886</v>
      </c>
      <c r="J886" s="10">
        <f t="shared" si="106"/>
        <v>57.992576882290564</v>
      </c>
      <c r="K886" s="7" t="s">
        <v>20</v>
      </c>
      <c r="L886" s="7" t="s">
        <v>21</v>
      </c>
      <c r="M886" s="7">
        <v>1399179600</v>
      </c>
      <c r="N886" s="7">
        <v>1399352400</v>
      </c>
      <c r="O886" s="16">
        <f t="shared" si="107"/>
        <v>41763.208333333336</v>
      </c>
      <c r="P886" s="23" t="str">
        <f t="shared" si="108"/>
        <v>May</v>
      </c>
      <c r="Q886" s="18">
        <f t="shared" si="109"/>
        <v>41763.208333333336</v>
      </c>
      <c r="R886" s="16">
        <f t="shared" si="110"/>
        <v>41765.208333333336</v>
      </c>
      <c r="S886" s="23" t="str">
        <f t="shared" si="111"/>
        <v>May</v>
      </c>
      <c r="T886" s="18">
        <f t="shared" si="112"/>
        <v>41765.208333333336</v>
      </c>
      <c r="U886" s="7" t="b">
        <v>0</v>
      </c>
      <c r="V886" s="7" t="b">
        <v>1</v>
      </c>
      <c r="W886" s="7" t="s">
        <v>32</v>
      </c>
      <c r="X886" s="7" t="str" cm="1">
        <f t="array" ref="X886:Y886">_xlfn.TEXTSPLIT($W886,"/")</f>
        <v>theater</v>
      </c>
      <c r="Y886" s="7" t="str">
        <v>plays</v>
      </c>
    </row>
    <row r="887" spans="1:25" ht="23" x14ac:dyDescent="0.3">
      <c r="A887" s="7">
        <v>885</v>
      </c>
      <c r="B887" s="7" t="s">
        <v>1801</v>
      </c>
      <c r="C887" s="15" t="s">
        <v>1802</v>
      </c>
      <c r="D887" s="5">
        <v>1800</v>
      </c>
      <c r="E887" s="5">
        <v>2129</v>
      </c>
      <c r="G887" s="6">
        <f t="shared" si="105"/>
        <v>1.1827777777777777</v>
      </c>
      <c r="H887" s="7" t="s">
        <v>19</v>
      </c>
      <c r="I887" s="10">
        <v>52</v>
      </c>
      <c r="J887" s="10">
        <f t="shared" si="106"/>
        <v>40.942307692307693</v>
      </c>
      <c r="K887" s="7" t="s">
        <v>20</v>
      </c>
      <c r="L887" s="7" t="s">
        <v>21</v>
      </c>
      <c r="M887" s="7">
        <v>1275800400</v>
      </c>
      <c r="N887" s="7">
        <v>1279083600</v>
      </c>
      <c r="O887" s="16">
        <f t="shared" si="107"/>
        <v>40335.208333333336</v>
      </c>
      <c r="P887" s="23" t="str">
        <f t="shared" si="108"/>
        <v>Jun</v>
      </c>
      <c r="Q887" s="18">
        <f t="shared" si="109"/>
        <v>40335.208333333336</v>
      </c>
      <c r="R887" s="16">
        <f t="shared" si="110"/>
        <v>40373.208333333336</v>
      </c>
      <c r="S887" s="23" t="str">
        <f t="shared" si="111"/>
        <v>Jul</v>
      </c>
      <c r="T887" s="18">
        <f t="shared" si="112"/>
        <v>40373.208333333336</v>
      </c>
      <c r="U887" s="7" t="b">
        <v>0</v>
      </c>
      <c r="V887" s="7" t="b">
        <v>0</v>
      </c>
      <c r="W887" s="7" t="s">
        <v>32</v>
      </c>
      <c r="X887" s="7" t="str" cm="1">
        <f t="array" ref="X887:Y887">_xlfn.TEXTSPLIT($W887,"/")</f>
        <v>theater</v>
      </c>
      <c r="Y887" s="7" t="str">
        <v>plays</v>
      </c>
    </row>
    <row r="888" spans="1:25" ht="23" x14ac:dyDescent="0.3">
      <c r="A888" s="7">
        <v>886</v>
      </c>
      <c r="B888" s="7" t="s">
        <v>1803</v>
      </c>
      <c r="C888" s="15" t="s">
        <v>1804</v>
      </c>
      <c r="D888" s="5">
        <v>150600</v>
      </c>
      <c r="E888" s="5">
        <v>127745</v>
      </c>
      <c r="G888" s="6">
        <f t="shared" si="105"/>
        <v>0.84824037184594958</v>
      </c>
      <c r="H888" s="7" t="s">
        <v>13</v>
      </c>
      <c r="I888" s="10">
        <v>1825</v>
      </c>
      <c r="J888" s="10">
        <f t="shared" si="106"/>
        <v>69.9972602739726</v>
      </c>
      <c r="K888" s="7" t="s">
        <v>20</v>
      </c>
      <c r="L888" s="7" t="s">
        <v>21</v>
      </c>
      <c r="M888" s="7">
        <v>1282798800</v>
      </c>
      <c r="N888" s="7">
        <v>1284354000</v>
      </c>
      <c r="O888" s="16">
        <f t="shared" si="107"/>
        <v>40416.208333333336</v>
      </c>
      <c r="P888" s="23" t="str">
        <f t="shared" si="108"/>
        <v>Aug</v>
      </c>
      <c r="Q888" s="18">
        <f t="shared" si="109"/>
        <v>40416.208333333336</v>
      </c>
      <c r="R888" s="16">
        <f t="shared" si="110"/>
        <v>40434.208333333336</v>
      </c>
      <c r="S888" s="23" t="str">
        <f t="shared" si="111"/>
        <v>Sep</v>
      </c>
      <c r="T888" s="18">
        <f t="shared" si="112"/>
        <v>40434.208333333336</v>
      </c>
      <c r="U888" s="7" t="b">
        <v>0</v>
      </c>
      <c r="V888" s="7" t="b">
        <v>0</v>
      </c>
      <c r="W888" s="7" t="s">
        <v>59</v>
      </c>
      <c r="X888" s="7" t="str" cm="1">
        <f t="array" ref="X888:Y888">_xlfn.TEXTSPLIT($W888,"/")</f>
        <v>music</v>
      </c>
      <c r="Y888" s="7" t="str">
        <v>indie rock</v>
      </c>
    </row>
    <row r="889" spans="1:25" ht="36" x14ac:dyDescent="0.3">
      <c r="A889" s="7">
        <v>887</v>
      </c>
      <c r="B889" s="7" t="s">
        <v>1805</v>
      </c>
      <c r="C889" s="15" t="s">
        <v>1806</v>
      </c>
      <c r="D889" s="5">
        <v>7800</v>
      </c>
      <c r="E889" s="5">
        <v>2289</v>
      </c>
      <c r="G889" s="6">
        <f t="shared" si="105"/>
        <v>0.29346153846153844</v>
      </c>
      <c r="H889" s="7" t="s">
        <v>13</v>
      </c>
      <c r="I889" s="10">
        <v>31</v>
      </c>
      <c r="J889" s="10">
        <f t="shared" si="106"/>
        <v>73.838709677419359</v>
      </c>
      <c r="K889" s="7" t="s">
        <v>20</v>
      </c>
      <c r="L889" s="7" t="s">
        <v>21</v>
      </c>
      <c r="M889" s="7">
        <v>1437109200</v>
      </c>
      <c r="N889" s="7">
        <v>1441170000</v>
      </c>
      <c r="O889" s="16">
        <f t="shared" si="107"/>
        <v>42202.208333333328</v>
      </c>
      <c r="P889" s="23" t="str">
        <f t="shared" si="108"/>
        <v>Jul</v>
      </c>
      <c r="Q889" s="18">
        <f t="shared" si="109"/>
        <v>42202.208333333328</v>
      </c>
      <c r="R889" s="16">
        <f t="shared" si="110"/>
        <v>42249.208333333328</v>
      </c>
      <c r="S889" s="23" t="str">
        <f t="shared" si="111"/>
        <v>Sep</v>
      </c>
      <c r="T889" s="18">
        <f t="shared" si="112"/>
        <v>42249.208333333328</v>
      </c>
      <c r="U889" s="7" t="b">
        <v>0</v>
      </c>
      <c r="V889" s="7" t="b">
        <v>1</v>
      </c>
      <c r="W889" s="7" t="s">
        <v>32</v>
      </c>
      <c r="X889" s="7" t="str" cm="1">
        <f t="array" ref="X889:Y889">_xlfn.TEXTSPLIT($W889,"/")</f>
        <v>theater</v>
      </c>
      <c r="Y889" s="7" t="str">
        <v>plays</v>
      </c>
    </row>
    <row r="890" spans="1:25" ht="36" x14ac:dyDescent="0.3">
      <c r="A890" s="7">
        <v>888</v>
      </c>
      <c r="B890" s="7" t="s">
        <v>1807</v>
      </c>
      <c r="C890" s="15" t="s">
        <v>1808</v>
      </c>
      <c r="D890" s="5">
        <v>5800</v>
      </c>
      <c r="E890" s="5">
        <v>12174</v>
      </c>
      <c r="G890" s="6">
        <f t="shared" si="105"/>
        <v>2.0989655172413793</v>
      </c>
      <c r="H890" s="7" t="s">
        <v>19</v>
      </c>
      <c r="I890" s="10">
        <v>290</v>
      </c>
      <c r="J890" s="10">
        <f t="shared" si="106"/>
        <v>41.979310344827589</v>
      </c>
      <c r="K890" s="7" t="s">
        <v>20</v>
      </c>
      <c r="L890" s="7" t="s">
        <v>21</v>
      </c>
      <c r="M890" s="7">
        <v>1491886800</v>
      </c>
      <c r="N890" s="7">
        <v>1493528400</v>
      </c>
      <c r="O890" s="16">
        <f t="shared" si="107"/>
        <v>42836.208333333328</v>
      </c>
      <c r="P890" s="23" t="str">
        <f t="shared" si="108"/>
        <v>Apr</v>
      </c>
      <c r="Q890" s="18">
        <f t="shared" si="109"/>
        <v>42836.208333333328</v>
      </c>
      <c r="R890" s="16">
        <f t="shared" si="110"/>
        <v>42855.208333333328</v>
      </c>
      <c r="S890" s="23" t="str">
        <f t="shared" si="111"/>
        <v>Apr</v>
      </c>
      <c r="T890" s="18">
        <f t="shared" si="112"/>
        <v>42855.208333333328</v>
      </c>
      <c r="U890" s="7" t="b">
        <v>0</v>
      </c>
      <c r="V890" s="7" t="b">
        <v>0</v>
      </c>
      <c r="W890" s="7" t="s">
        <v>32</v>
      </c>
      <c r="X890" s="7" t="str" cm="1">
        <f t="array" ref="X890:Y890">_xlfn.TEXTSPLIT($W890,"/")</f>
        <v>theater</v>
      </c>
      <c r="Y890" s="7" t="str">
        <v>plays</v>
      </c>
    </row>
    <row r="891" spans="1:25" ht="23" x14ac:dyDescent="0.3">
      <c r="A891" s="7">
        <v>889</v>
      </c>
      <c r="B891" s="7" t="s">
        <v>1809</v>
      </c>
      <c r="C891" s="15" t="s">
        <v>1810</v>
      </c>
      <c r="D891" s="5">
        <v>5600</v>
      </c>
      <c r="E891" s="5">
        <v>9508</v>
      </c>
      <c r="G891" s="6">
        <f t="shared" si="105"/>
        <v>1.697857142857143</v>
      </c>
      <c r="H891" s="7" t="s">
        <v>19</v>
      </c>
      <c r="I891" s="10">
        <v>122</v>
      </c>
      <c r="J891" s="10">
        <f t="shared" si="106"/>
        <v>77.93442622950819</v>
      </c>
      <c r="K891" s="7" t="s">
        <v>20</v>
      </c>
      <c r="L891" s="7" t="s">
        <v>21</v>
      </c>
      <c r="M891" s="7">
        <v>1394600400</v>
      </c>
      <c r="N891" s="7">
        <v>1395205200</v>
      </c>
      <c r="O891" s="16">
        <f t="shared" si="107"/>
        <v>41710.208333333336</v>
      </c>
      <c r="P891" s="23" t="str">
        <f t="shared" si="108"/>
        <v>Mar</v>
      </c>
      <c r="Q891" s="18">
        <f t="shared" si="109"/>
        <v>41710.208333333336</v>
      </c>
      <c r="R891" s="16">
        <f t="shared" si="110"/>
        <v>41717.208333333336</v>
      </c>
      <c r="S891" s="23" t="str">
        <f t="shared" si="111"/>
        <v>Mar</v>
      </c>
      <c r="T891" s="18">
        <f t="shared" si="112"/>
        <v>41717.208333333336</v>
      </c>
      <c r="U891" s="7" t="b">
        <v>0</v>
      </c>
      <c r="V891" s="7" t="b">
        <v>1</v>
      </c>
      <c r="W891" s="7" t="s">
        <v>49</v>
      </c>
      <c r="X891" s="7" t="str" cm="1">
        <f t="array" ref="X891:Y891">_xlfn.TEXTSPLIT($W891,"/")</f>
        <v>music</v>
      </c>
      <c r="Y891" s="7" t="str">
        <v>electric music</v>
      </c>
    </row>
    <row r="892" spans="1:25" ht="23" x14ac:dyDescent="0.3">
      <c r="A892" s="7">
        <v>890</v>
      </c>
      <c r="B892" s="7" t="s">
        <v>1811</v>
      </c>
      <c r="C892" s="15" t="s">
        <v>1812</v>
      </c>
      <c r="D892" s="5">
        <v>134400</v>
      </c>
      <c r="E892" s="5">
        <v>155849</v>
      </c>
      <c r="G892" s="6">
        <f t="shared" si="105"/>
        <v>1.1595907738095239</v>
      </c>
      <c r="H892" s="7" t="s">
        <v>19</v>
      </c>
      <c r="I892" s="10">
        <v>1470</v>
      </c>
      <c r="J892" s="10">
        <f t="shared" si="106"/>
        <v>106.01972789115646</v>
      </c>
      <c r="K892" s="7" t="s">
        <v>20</v>
      </c>
      <c r="L892" s="7" t="s">
        <v>21</v>
      </c>
      <c r="M892" s="7">
        <v>1561352400</v>
      </c>
      <c r="N892" s="7">
        <v>1561438800</v>
      </c>
      <c r="O892" s="16">
        <f t="shared" si="107"/>
        <v>43640.208333333328</v>
      </c>
      <c r="P892" s="23" t="str">
        <f t="shared" si="108"/>
        <v>Jun</v>
      </c>
      <c r="Q892" s="18">
        <f t="shared" si="109"/>
        <v>43640.208333333328</v>
      </c>
      <c r="R892" s="16">
        <f t="shared" si="110"/>
        <v>43641.208333333328</v>
      </c>
      <c r="S892" s="23" t="str">
        <f t="shared" si="111"/>
        <v>Jun</v>
      </c>
      <c r="T892" s="18">
        <f t="shared" si="112"/>
        <v>43641.208333333328</v>
      </c>
      <c r="U892" s="7" t="b">
        <v>0</v>
      </c>
      <c r="V892" s="7" t="b">
        <v>0</v>
      </c>
      <c r="W892" s="7" t="s">
        <v>59</v>
      </c>
      <c r="X892" s="7" t="str" cm="1">
        <f t="array" ref="X892:Y892">_xlfn.TEXTSPLIT($W892,"/")</f>
        <v>music</v>
      </c>
      <c r="Y892" s="7" t="str">
        <v>indie rock</v>
      </c>
    </row>
    <row r="893" spans="1:25" ht="36" x14ac:dyDescent="0.3">
      <c r="A893" s="7">
        <v>891</v>
      </c>
      <c r="B893" s="7" t="s">
        <v>1813</v>
      </c>
      <c r="C893" s="15" t="s">
        <v>1814</v>
      </c>
      <c r="D893" s="5">
        <v>3000</v>
      </c>
      <c r="E893" s="5">
        <v>7758</v>
      </c>
      <c r="G893" s="6">
        <f t="shared" si="105"/>
        <v>2.5859999999999999</v>
      </c>
      <c r="H893" s="7" t="s">
        <v>19</v>
      </c>
      <c r="I893" s="10">
        <v>165</v>
      </c>
      <c r="J893" s="10">
        <f t="shared" si="106"/>
        <v>47.018181818181816</v>
      </c>
      <c r="K893" s="7" t="s">
        <v>14</v>
      </c>
      <c r="L893" s="7" t="s">
        <v>15</v>
      </c>
      <c r="M893" s="7">
        <v>1322892000</v>
      </c>
      <c r="N893" s="7">
        <v>1326693600</v>
      </c>
      <c r="O893" s="16">
        <f t="shared" si="107"/>
        <v>40880.25</v>
      </c>
      <c r="P893" s="23" t="str">
        <f t="shared" si="108"/>
        <v>Dec</v>
      </c>
      <c r="Q893" s="18">
        <f t="shared" si="109"/>
        <v>40880.25</v>
      </c>
      <c r="R893" s="16">
        <f t="shared" si="110"/>
        <v>40924.25</v>
      </c>
      <c r="S893" s="23" t="str">
        <f t="shared" si="111"/>
        <v>Jan</v>
      </c>
      <c r="T893" s="18">
        <f t="shared" si="112"/>
        <v>40924.25</v>
      </c>
      <c r="U893" s="7" t="b">
        <v>0</v>
      </c>
      <c r="V893" s="7" t="b">
        <v>0</v>
      </c>
      <c r="W893" s="7" t="s">
        <v>41</v>
      </c>
      <c r="X893" s="7" t="str" cm="1">
        <f t="array" ref="X893:Y893">_xlfn.TEXTSPLIT($W893,"/")</f>
        <v>film &amp; video</v>
      </c>
      <c r="Y893" s="7" t="str">
        <v>documentary</v>
      </c>
    </row>
    <row r="894" spans="1:25" ht="23" x14ac:dyDescent="0.3">
      <c r="A894" s="7">
        <v>892</v>
      </c>
      <c r="B894" s="7" t="s">
        <v>1815</v>
      </c>
      <c r="C894" s="15" t="s">
        <v>1816</v>
      </c>
      <c r="D894" s="5">
        <v>6000</v>
      </c>
      <c r="E894" s="5">
        <v>13835</v>
      </c>
      <c r="G894" s="6">
        <f t="shared" si="105"/>
        <v>2.3058333333333332</v>
      </c>
      <c r="H894" s="7" t="s">
        <v>19</v>
      </c>
      <c r="I894" s="10">
        <v>182</v>
      </c>
      <c r="J894" s="10">
        <f t="shared" si="106"/>
        <v>76.016483516483518</v>
      </c>
      <c r="K894" s="7" t="s">
        <v>20</v>
      </c>
      <c r="L894" s="7" t="s">
        <v>21</v>
      </c>
      <c r="M894" s="7">
        <v>1274418000</v>
      </c>
      <c r="N894" s="7">
        <v>1277960400</v>
      </c>
      <c r="O894" s="16">
        <f t="shared" si="107"/>
        <v>40319.208333333336</v>
      </c>
      <c r="P894" s="23" t="str">
        <f t="shared" si="108"/>
        <v>May</v>
      </c>
      <c r="Q894" s="18">
        <f t="shared" si="109"/>
        <v>40319.208333333336</v>
      </c>
      <c r="R894" s="16">
        <f t="shared" si="110"/>
        <v>40360.208333333336</v>
      </c>
      <c r="S894" s="23" t="str">
        <f t="shared" si="111"/>
        <v>Jul</v>
      </c>
      <c r="T894" s="18">
        <f t="shared" si="112"/>
        <v>40360.208333333336</v>
      </c>
      <c r="U894" s="7" t="b">
        <v>0</v>
      </c>
      <c r="V894" s="7" t="b">
        <v>0</v>
      </c>
      <c r="W894" s="7" t="s">
        <v>205</v>
      </c>
      <c r="X894" s="7" t="str" cm="1">
        <f t="array" ref="X894:Y894">_xlfn.TEXTSPLIT($W894,"/")</f>
        <v>publishing</v>
      </c>
      <c r="Y894" s="7" t="str">
        <v>translations</v>
      </c>
    </row>
    <row r="895" spans="1:25" ht="23" x14ac:dyDescent="0.3">
      <c r="A895" s="7">
        <v>893</v>
      </c>
      <c r="B895" s="7" t="s">
        <v>1817</v>
      </c>
      <c r="C895" s="15" t="s">
        <v>1818</v>
      </c>
      <c r="D895" s="5">
        <v>8400</v>
      </c>
      <c r="E895" s="5">
        <v>10770</v>
      </c>
      <c r="G895" s="6">
        <f t="shared" si="105"/>
        <v>1.2821428571428573</v>
      </c>
      <c r="H895" s="7" t="s">
        <v>19</v>
      </c>
      <c r="I895" s="10">
        <v>199</v>
      </c>
      <c r="J895" s="10">
        <f t="shared" si="106"/>
        <v>54.120603015075375</v>
      </c>
      <c r="K895" s="7" t="s">
        <v>106</v>
      </c>
      <c r="L895" s="7" t="s">
        <v>107</v>
      </c>
      <c r="M895" s="7">
        <v>1434344400</v>
      </c>
      <c r="N895" s="7">
        <v>1434690000</v>
      </c>
      <c r="O895" s="16">
        <f t="shared" si="107"/>
        <v>42170.208333333328</v>
      </c>
      <c r="P895" s="23" t="str">
        <f t="shared" si="108"/>
        <v>Jun</v>
      </c>
      <c r="Q895" s="18">
        <f t="shared" si="109"/>
        <v>42170.208333333328</v>
      </c>
      <c r="R895" s="16">
        <f t="shared" si="110"/>
        <v>42174.208333333328</v>
      </c>
      <c r="S895" s="23" t="str">
        <f t="shared" si="111"/>
        <v>Jun</v>
      </c>
      <c r="T895" s="18">
        <f t="shared" si="112"/>
        <v>42174.208333333328</v>
      </c>
      <c r="U895" s="7" t="b">
        <v>0</v>
      </c>
      <c r="V895" s="7" t="b">
        <v>1</v>
      </c>
      <c r="W895" s="7" t="s">
        <v>41</v>
      </c>
      <c r="X895" s="7" t="str" cm="1">
        <f t="array" ref="X895:Y895">_xlfn.TEXTSPLIT($W895,"/")</f>
        <v>film &amp; video</v>
      </c>
      <c r="Y895" s="7" t="str">
        <v>documentary</v>
      </c>
    </row>
    <row r="896" spans="1:25" ht="23" x14ac:dyDescent="0.3">
      <c r="A896" s="7">
        <v>894</v>
      </c>
      <c r="B896" s="7" t="s">
        <v>1819</v>
      </c>
      <c r="C896" s="15" t="s">
        <v>1820</v>
      </c>
      <c r="D896" s="5">
        <v>1700</v>
      </c>
      <c r="E896" s="5">
        <v>3208</v>
      </c>
      <c r="G896" s="6">
        <f t="shared" si="105"/>
        <v>1.8870588235294117</v>
      </c>
      <c r="H896" s="7" t="s">
        <v>19</v>
      </c>
      <c r="I896" s="10">
        <v>56</v>
      </c>
      <c r="J896" s="10">
        <f t="shared" si="106"/>
        <v>57.285714285714285</v>
      </c>
      <c r="K896" s="7" t="s">
        <v>39</v>
      </c>
      <c r="L896" s="7" t="s">
        <v>40</v>
      </c>
      <c r="M896" s="7">
        <v>1373518800</v>
      </c>
      <c r="N896" s="7">
        <v>1376110800</v>
      </c>
      <c r="O896" s="16">
        <f t="shared" si="107"/>
        <v>41466.208333333336</v>
      </c>
      <c r="P896" s="23" t="str">
        <f t="shared" si="108"/>
        <v>Jul</v>
      </c>
      <c r="Q896" s="18">
        <f t="shared" si="109"/>
        <v>41466.208333333336</v>
      </c>
      <c r="R896" s="16">
        <f t="shared" si="110"/>
        <v>41496.208333333336</v>
      </c>
      <c r="S896" s="23" t="str">
        <f t="shared" si="111"/>
        <v>Aug</v>
      </c>
      <c r="T896" s="18">
        <f t="shared" si="112"/>
        <v>41496.208333333336</v>
      </c>
      <c r="U896" s="7" t="b">
        <v>0</v>
      </c>
      <c r="V896" s="7" t="b">
        <v>1</v>
      </c>
      <c r="W896" s="7" t="s">
        <v>268</v>
      </c>
      <c r="X896" s="7" t="str" cm="1">
        <f t="array" ref="X896:Y896">_xlfn.TEXTSPLIT($W896,"/")</f>
        <v>film &amp; video</v>
      </c>
      <c r="Y896" s="7" t="str">
        <v>television</v>
      </c>
    </row>
    <row r="897" spans="1:25" ht="36" x14ac:dyDescent="0.3">
      <c r="A897" s="7">
        <v>895</v>
      </c>
      <c r="B897" s="7" t="s">
        <v>1821</v>
      </c>
      <c r="C897" s="15" t="s">
        <v>1822</v>
      </c>
      <c r="D897" s="5">
        <v>159800</v>
      </c>
      <c r="E897" s="5">
        <v>11108</v>
      </c>
      <c r="G897" s="6">
        <f t="shared" si="105"/>
        <v>6.9511889862327911E-2</v>
      </c>
      <c r="H897" s="7" t="s">
        <v>13</v>
      </c>
      <c r="I897" s="10">
        <v>107</v>
      </c>
      <c r="J897" s="10">
        <f t="shared" si="106"/>
        <v>103.81308411214954</v>
      </c>
      <c r="K897" s="7" t="s">
        <v>20</v>
      </c>
      <c r="L897" s="7" t="s">
        <v>21</v>
      </c>
      <c r="M897" s="7">
        <v>1517637600</v>
      </c>
      <c r="N897" s="7">
        <v>1518415200</v>
      </c>
      <c r="O897" s="16">
        <f t="shared" si="107"/>
        <v>43134.25</v>
      </c>
      <c r="P897" s="23" t="str">
        <f t="shared" si="108"/>
        <v>Feb</v>
      </c>
      <c r="Q897" s="18">
        <f t="shared" si="109"/>
        <v>43134.25</v>
      </c>
      <c r="R897" s="16">
        <f t="shared" si="110"/>
        <v>43143.25</v>
      </c>
      <c r="S897" s="23" t="str">
        <f t="shared" si="111"/>
        <v>Feb</v>
      </c>
      <c r="T897" s="18">
        <f t="shared" si="112"/>
        <v>43143.25</v>
      </c>
      <c r="U897" s="7" t="b">
        <v>0</v>
      </c>
      <c r="V897" s="7" t="b">
        <v>0</v>
      </c>
      <c r="W897" s="7" t="s">
        <v>32</v>
      </c>
      <c r="X897" s="7" t="str" cm="1">
        <f t="array" ref="X897:Y897">_xlfn.TEXTSPLIT($W897,"/")</f>
        <v>theater</v>
      </c>
      <c r="Y897" s="7" t="str">
        <v>plays</v>
      </c>
    </row>
    <row r="898" spans="1:25" ht="36" x14ac:dyDescent="0.3">
      <c r="A898" s="7">
        <v>896</v>
      </c>
      <c r="B898" s="7" t="s">
        <v>1823</v>
      </c>
      <c r="C898" s="15" t="s">
        <v>1824</v>
      </c>
      <c r="D898" s="5">
        <v>19800</v>
      </c>
      <c r="E898" s="5">
        <v>153338</v>
      </c>
      <c r="G898" s="6">
        <f t="shared" si="105"/>
        <v>7.7443434343434348</v>
      </c>
      <c r="H898" s="7" t="s">
        <v>19</v>
      </c>
      <c r="I898" s="10">
        <v>1460</v>
      </c>
      <c r="J898" s="10">
        <f t="shared" si="106"/>
        <v>105.02602739726028</v>
      </c>
      <c r="K898" s="7" t="s">
        <v>25</v>
      </c>
      <c r="L898" s="7" t="s">
        <v>26</v>
      </c>
      <c r="M898" s="7">
        <v>1310619600</v>
      </c>
      <c r="N898" s="7">
        <v>1310878800</v>
      </c>
      <c r="O898" s="16">
        <f t="shared" si="107"/>
        <v>40738.208333333336</v>
      </c>
      <c r="P898" s="23" t="str">
        <f t="shared" si="108"/>
        <v>Jul</v>
      </c>
      <c r="Q898" s="18">
        <f t="shared" si="109"/>
        <v>40738.208333333336</v>
      </c>
      <c r="R898" s="16">
        <f t="shared" si="110"/>
        <v>40741.208333333336</v>
      </c>
      <c r="S898" s="23" t="str">
        <f t="shared" si="111"/>
        <v>Jul</v>
      </c>
      <c r="T898" s="18">
        <f t="shared" si="112"/>
        <v>40741.208333333336</v>
      </c>
      <c r="U898" s="7" t="b">
        <v>0</v>
      </c>
      <c r="V898" s="7" t="b">
        <v>1</v>
      </c>
      <c r="W898" s="7" t="s">
        <v>16</v>
      </c>
      <c r="X898" s="7" t="str" cm="1">
        <f t="array" ref="X898:Y898">_xlfn.TEXTSPLIT($W898,"/")</f>
        <v>food</v>
      </c>
      <c r="Y898" s="7" t="str">
        <v>food trucks</v>
      </c>
    </row>
    <row r="899" spans="1:25" ht="23" x14ac:dyDescent="0.3">
      <c r="A899" s="7">
        <v>897</v>
      </c>
      <c r="B899" s="7" t="s">
        <v>1825</v>
      </c>
      <c r="C899" s="15" t="s">
        <v>1826</v>
      </c>
      <c r="D899" s="5">
        <v>8800</v>
      </c>
      <c r="E899" s="5">
        <v>2437</v>
      </c>
      <c r="G899" s="6">
        <f t="shared" ref="G899:G962" si="113">E899/D899</f>
        <v>0.27693181818181817</v>
      </c>
      <c r="H899" s="7" t="s">
        <v>13</v>
      </c>
      <c r="I899" s="10">
        <v>27</v>
      </c>
      <c r="J899" s="10">
        <f t="shared" ref="J899:J962" si="114">IF(I899=0,0,E899/I899)</f>
        <v>90.259259259259252</v>
      </c>
      <c r="K899" s="7" t="s">
        <v>20</v>
      </c>
      <c r="L899" s="7" t="s">
        <v>21</v>
      </c>
      <c r="M899" s="7">
        <v>1556427600</v>
      </c>
      <c r="N899" s="7">
        <v>1556600400</v>
      </c>
      <c r="O899" s="16">
        <f t="shared" ref="O899:O962" si="115">((((M899/60)/60)/24)+DATE(1970,1,1))</f>
        <v>43583.208333333328</v>
      </c>
      <c r="P899" s="23" t="str">
        <f t="shared" ref="P899:P962" si="116">VLOOKUP(MONTH(O899),$AB$2:$AC$13,2,FALSE)</f>
        <v>Apr</v>
      </c>
      <c r="Q899" s="18">
        <f t="shared" ref="Q899:Q962" si="117">O899</f>
        <v>43583.208333333328</v>
      </c>
      <c r="R899" s="16">
        <f t="shared" ref="R899:R962" si="118">((((N899/60)/60)/24)+DATE(1970,1,1))</f>
        <v>43585.208333333328</v>
      </c>
      <c r="S899" s="23" t="str">
        <f t="shared" ref="S899:S962" si="119">VLOOKUP(MONTH(R899),$AB$2:$AC$13,2,FALSE)</f>
        <v>Apr</v>
      </c>
      <c r="T899" s="18">
        <f t="shared" ref="T899:T962" si="120">R899</f>
        <v>43585.208333333328</v>
      </c>
      <c r="U899" s="7" t="b">
        <v>0</v>
      </c>
      <c r="V899" s="7" t="b">
        <v>0</v>
      </c>
      <c r="W899" s="7" t="s">
        <v>32</v>
      </c>
      <c r="X899" s="7" t="str" cm="1">
        <f t="array" ref="X899:Y899">_xlfn.TEXTSPLIT($W899,"/")</f>
        <v>theater</v>
      </c>
      <c r="Y899" s="7" t="str">
        <v>plays</v>
      </c>
    </row>
    <row r="900" spans="1:25" ht="23" x14ac:dyDescent="0.3">
      <c r="A900" s="7">
        <v>898</v>
      </c>
      <c r="B900" s="7" t="s">
        <v>1827</v>
      </c>
      <c r="C900" s="15" t="s">
        <v>1828</v>
      </c>
      <c r="D900" s="5">
        <v>179100</v>
      </c>
      <c r="E900" s="5">
        <v>93991</v>
      </c>
      <c r="G900" s="6">
        <f t="shared" si="113"/>
        <v>0.52479620323841425</v>
      </c>
      <c r="H900" s="7" t="s">
        <v>13</v>
      </c>
      <c r="I900" s="10">
        <v>1221</v>
      </c>
      <c r="J900" s="10">
        <f t="shared" si="114"/>
        <v>76.978705978705975</v>
      </c>
      <c r="K900" s="7" t="s">
        <v>20</v>
      </c>
      <c r="L900" s="7" t="s">
        <v>21</v>
      </c>
      <c r="M900" s="7">
        <v>1576476000</v>
      </c>
      <c r="N900" s="7">
        <v>1576994400</v>
      </c>
      <c r="O900" s="16">
        <f t="shared" si="115"/>
        <v>43815.25</v>
      </c>
      <c r="P900" s="23" t="str">
        <f t="shared" si="116"/>
        <v>Dec</v>
      </c>
      <c r="Q900" s="18">
        <f t="shared" si="117"/>
        <v>43815.25</v>
      </c>
      <c r="R900" s="16">
        <f t="shared" si="118"/>
        <v>43821.25</v>
      </c>
      <c r="S900" s="23" t="str">
        <f t="shared" si="119"/>
        <v>Dec</v>
      </c>
      <c r="T900" s="18">
        <f t="shared" si="120"/>
        <v>43821.25</v>
      </c>
      <c r="U900" s="7" t="b">
        <v>0</v>
      </c>
      <c r="V900" s="7" t="b">
        <v>0</v>
      </c>
      <c r="W900" s="7" t="s">
        <v>41</v>
      </c>
      <c r="X900" s="7" t="str" cm="1">
        <f t="array" ref="X900:Y900">_xlfn.TEXTSPLIT($W900,"/")</f>
        <v>film &amp; video</v>
      </c>
      <c r="Y900" s="7" t="str">
        <v>documentary</v>
      </c>
    </row>
    <row r="901" spans="1:25" ht="23" x14ac:dyDescent="0.3">
      <c r="A901" s="7">
        <v>899</v>
      </c>
      <c r="B901" s="7" t="s">
        <v>1829</v>
      </c>
      <c r="C901" s="15" t="s">
        <v>1830</v>
      </c>
      <c r="D901" s="5">
        <v>3100</v>
      </c>
      <c r="E901" s="5">
        <v>12620</v>
      </c>
      <c r="G901" s="6">
        <f t="shared" si="113"/>
        <v>4.0709677419354842</v>
      </c>
      <c r="H901" s="7" t="s">
        <v>19</v>
      </c>
      <c r="I901" s="10">
        <v>123</v>
      </c>
      <c r="J901" s="10">
        <f t="shared" si="114"/>
        <v>102.60162601626017</v>
      </c>
      <c r="K901" s="7" t="s">
        <v>97</v>
      </c>
      <c r="L901" s="7" t="s">
        <v>98</v>
      </c>
      <c r="M901" s="7">
        <v>1381122000</v>
      </c>
      <c r="N901" s="7">
        <v>1382677200</v>
      </c>
      <c r="O901" s="16">
        <f t="shared" si="115"/>
        <v>41554.208333333336</v>
      </c>
      <c r="P901" s="23" t="str">
        <f t="shared" si="116"/>
        <v>Oct</v>
      </c>
      <c r="Q901" s="18">
        <f t="shared" si="117"/>
        <v>41554.208333333336</v>
      </c>
      <c r="R901" s="16">
        <f t="shared" si="118"/>
        <v>41572.208333333336</v>
      </c>
      <c r="S901" s="23" t="str">
        <f t="shared" si="119"/>
        <v>Oct</v>
      </c>
      <c r="T901" s="18">
        <f t="shared" si="120"/>
        <v>41572.208333333336</v>
      </c>
      <c r="U901" s="7" t="b">
        <v>0</v>
      </c>
      <c r="V901" s="7" t="b">
        <v>0</v>
      </c>
      <c r="W901" s="7" t="s">
        <v>158</v>
      </c>
      <c r="X901" s="7" t="str" cm="1">
        <f t="array" ref="X901:Y901">_xlfn.TEXTSPLIT($W901,"/")</f>
        <v>music</v>
      </c>
      <c r="Y901" s="7" t="str">
        <v>jazz</v>
      </c>
    </row>
    <row r="902" spans="1:25" ht="23" x14ac:dyDescent="0.3">
      <c r="A902" s="7">
        <v>900</v>
      </c>
      <c r="B902" s="7" t="s">
        <v>1831</v>
      </c>
      <c r="C902" s="15" t="s">
        <v>1832</v>
      </c>
      <c r="D902" s="5">
        <v>100</v>
      </c>
      <c r="E902" s="5">
        <v>2</v>
      </c>
      <c r="G902" s="6">
        <f t="shared" si="113"/>
        <v>0.02</v>
      </c>
      <c r="H902" s="7" t="s">
        <v>13</v>
      </c>
      <c r="I902" s="10">
        <v>1</v>
      </c>
      <c r="J902" s="10">
        <f t="shared" si="114"/>
        <v>2</v>
      </c>
      <c r="K902" s="7" t="s">
        <v>20</v>
      </c>
      <c r="L902" s="7" t="s">
        <v>21</v>
      </c>
      <c r="M902" s="7">
        <v>1411102800</v>
      </c>
      <c r="N902" s="7">
        <v>1411189200</v>
      </c>
      <c r="O902" s="16">
        <f t="shared" si="115"/>
        <v>41901.208333333336</v>
      </c>
      <c r="P902" s="23" t="str">
        <f t="shared" si="116"/>
        <v>Sep</v>
      </c>
      <c r="Q902" s="18">
        <f t="shared" si="117"/>
        <v>41901.208333333336</v>
      </c>
      <c r="R902" s="16">
        <f t="shared" si="118"/>
        <v>41902.208333333336</v>
      </c>
      <c r="S902" s="23" t="str">
        <f t="shared" si="119"/>
        <v>Sep</v>
      </c>
      <c r="T902" s="18">
        <f t="shared" si="120"/>
        <v>41902.208333333336</v>
      </c>
      <c r="U902" s="7" t="b">
        <v>0</v>
      </c>
      <c r="V902" s="7" t="b">
        <v>1</v>
      </c>
      <c r="W902" s="7" t="s">
        <v>27</v>
      </c>
      <c r="X902" s="7" t="str" cm="1">
        <f t="array" ref="X902:Y902">_xlfn.TEXTSPLIT($W902,"/")</f>
        <v>technology</v>
      </c>
      <c r="Y902" s="7" t="str">
        <v>web</v>
      </c>
    </row>
    <row r="903" spans="1:25" ht="23" x14ac:dyDescent="0.3">
      <c r="A903" s="7">
        <v>901</v>
      </c>
      <c r="B903" s="7" t="s">
        <v>1833</v>
      </c>
      <c r="C903" s="15" t="s">
        <v>1834</v>
      </c>
      <c r="D903" s="5">
        <v>5600</v>
      </c>
      <c r="E903" s="5">
        <v>8746</v>
      </c>
      <c r="G903" s="6">
        <f t="shared" si="113"/>
        <v>1.5617857142857143</v>
      </c>
      <c r="H903" s="7" t="s">
        <v>19</v>
      </c>
      <c r="I903" s="10">
        <v>159</v>
      </c>
      <c r="J903" s="10">
        <f t="shared" si="114"/>
        <v>55.0062893081761</v>
      </c>
      <c r="K903" s="7" t="s">
        <v>20</v>
      </c>
      <c r="L903" s="7" t="s">
        <v>21</v>
      </c>
      <c r="M903" s="7">
        <v>1531803600</v>
      </c>
      <c r="N903" s="7">
        <v>1534654800</v>
      </c>
      <c r="O903" s="16">
        <f t="shared" si="115"/>
        <v>43298.208333333328</v>
      </c>
      <c r="P903" s="23" t="str">
        <f t="shared" si="116"/>
        <v>Jul</v>
      </c>
      <c r="Q903" s="18">
        <f t="shared" si="117"/>
        <v>43298.208333333328</v>
      </c>
      <c r="R903" s="16">
        <f t="shared" si="118"/>
        <v>43331.208333333328</v>
      </c>
      <c r="S903" s="23" t="str">
        <f t="shared" si="119"/>
        <v>Aug</v>
      </c>
      <c r="T903" s="18">
        <f t="shared" si="120"/>
        <v>43331.208333333328</v>
      </c>
      <c r="U903" s="7" t="b">
        <v>0</v>
      </c>
      <c r="V903" s="7" t="b">
        <v>1</v>
      </c>
      <c r="W903" s="7" t="s">
        <v>22</v>
      </c>
      <c r="X903" s="7" t="str" cm="1">
        <f t="array" ref="X903:Y903">_xlfn.TEXTSPLIT($W903,"/")</f>
        <v>music</v>
      </c>
      <c r="Y903" s="7" t="str">
        <v>rock</v>
      </c>
    </row>
    <row r="904" spans="1:25" ht="23" x14ac:dyDescent="0.3">
      <c r="A904" s="7">
        <v>902</v>
      </c>
      <c r="B904" s="7" t="s">
        <v>1835</v>
      </c>
      <c r="C904" s="15" t="s">
        <v>1836</v>
      </c>
      <c r="D904" s="5">
        <v>1400</v>
      </c>
      <c r="E904" s="5">
        <v>3534</v>
      </c>
      <c r="G904" s="6">
        <f t="shared" si="113"/>
        <v>2.5242857142857145</v>
      </c>
      <c r="H904" s="7" t="s">
        <v>19</v>
      </c>
      <c r="I904" s="10">
        <v>110</v>
      </c>
      <c r="J904" s="10">
        <f t="shared" si="114"/>
        <v>32.127272727272725</v>
      </c>
      <c r="K904" s="7" t="s">
        <v>20</v>
      </c>
      <c r="L904" s="7" t="s">
        <v>21</v>
      </c>
      <c r="M904" s="7">
        <v>1454133600</v>
      </c>
      <c r="N904" s="7">
        <v>1457762400</v>
      </c>
      <c r="O904" s="16">
        <f t="shared" si="115"/>
        <v>42399.25</v>
      </c>
      <c r="P904" s="23" t="str">
        <f t="shared" si="116"/>
        <v>Jan</v>
      </c>
      <c r="Q904" s="18">
        <f t="shared" si="117"/>
        <v>42399.25</v>
      </c>
      <c r="R904" s="16">
        <f t="shared" si="118"/>
        <v>42441.25</v>
      </c>
      <c r="S904" s="23" t="str">
        <f t="shared" si="119"/>
        <v>Mar</v>
      </c>
      <c r="T904" s="18">
        <f t="shared" si="120"/>
        <v>42441.25</v>
      </c>
      <c r="U904" s="7" t="b">
        <v>0</v>
      </c>
      <c r="V904" s="7" t="b">
        <v>0</v>
      </c>
      <c r="W904" s="7" t="s">
        <v>27</v>
      </c>
      <c r="X904" s="7" t="str" cm="1">
        <f t="array" ref="X904:Y904">_xlfn.TEXTSPLIT($W904,"/")</f>
        <v>technology</v>
      </c>
      <c r="Y904" s="7" t="str">
        <v>web</v>
      </c>
    </row>
    <row r="905" spans="1:25" ht="36" x14ac:dyDescent="0.3">
      <c r="A905" s="7">
        <v>903</v>
      </c>
      <c r="B905" s="7" t="s">
        <v>1837</v>
      </c>
      <c r="C905" s="15" t="s">
        <v>1838</v>
      </c>
      <c r="D905" s="5">
        <v>41000</v>
      </c>
      <c r="E905" s="5">
        <v>709</v>
      </c>
      <c r="G905" s="6">
        <f t="shared" si="113"/>
        <v>1.729268292682927E-2</v>
      </c>
      <c r="H905" s="7" t="s">
        <v>46</v>
      </c>
      <c r="I905" s="10">
        <v>14</v>
      </c>
      <c r="J905" s="10">
        <f t="shared" si="114"/>
        <v>50.642857142857146</v>
      </c>
      <c r="K905" s="7" t="s">
        <v>20</v>
      </c>
      <c r="L905" s="7" t="s">
        <v>21</v>
      </c>
      <c r="M905" s="7">
        <v>1336194000</v>
      </c>
      <c r="N905" s="7">
        <v>1337490000</v>
      </c>
      <c r="O905" s="16">
        <f t="shared" si="115"/>
        <v>41034.208333333336</v>
      </c>
      <c r="P905" s="23" t="str">
        <f t="shared" si="116"/>
        <v>May</v>
      </c>
      <c r="Q905" s="18">
        <f t="shared" si="117"/>
        <v>41034.208333333336</v>
      </c>
      <c r="R905" s="16">
        <f t="shared" si="118"/>
        <v>41049.208333333336</v>
      </c>
      <c r="S905" s="23" t="str">
        <f t="shared" si="119"/>
        <v>May</v>
      </c>
      <c r="T905" s="18">
        <f t="shared" si="120"/>
        <v>41049.208333333336</v>
      </c>
      <c r="U905" s="7" t="b">
        <v>0</v>
      </c>
      <c r="V905" s="7" t="b">
        <v>1</v>
      </c>
      <c r="W905" s="7" t="s">
        <v>67</v>
      </c>
      <c r="X905" s="7" t="str" cm="1">
        <f t="array" ref="X905:Y905">_xlfn.TEXTSPLIT($W905,"/")</f>
        <v>publishing</v>
      </c>
      <c r="Y905" s="7" t="str">
        <v>nonfiction</v>
      </c>
    </row>
    <row r="906" spans="1:25" ht="23" x14ac:dyDescent="0.3">
      <c r="A906" s="7">
        <v>904</v>
      </c>
      <c r="B906" s="7" t="s">
        <v>1839</v>
      </c>
      <c r="C906" s="15" t="s">
        <v>1840</v>
      </c>
      <c r="D906" s="5">
        <v>6500</v>
      </c>
      <c r="E906" s="5">
        <v>795</v>
      </c>
      <c r="G906" s="6">
        <f t="shared" si="113"/>
        <v>0.12230769230769231</v>
      </c>
      <c r="H906" s="7" t="s">
        <v>13</v>
      </c>
      <c r="I906" s="10">
        <v>16</v>
      </c>
      <c r="J906" s="10">
        <f t="shared" si="114"/>
        <v>49.6875</v>
      </c>
      <c r="K906" s="7" t="s">
        <v>20</v>
      </c>
      <c r="L906" s="7" t="s">
        <v>21</v>
      </c>
      <c r="M906" s="7">
        <v>1349326800</v>
      </c>
      <c r="N906" s="7">
        <v>1349672400</v>
      </c>
      <c r="O906" s="16">
        <f t="shared" si="115"/>
        <v>41186.208333333336</v>
      </c>
      <c r="P906" s="23" t="str">
        <f t="shared" si="116"/>
        <v>Oct</v>
      </c>
      <c r="Q906" s="18">
        <f t="shared" si="117"/>
        <v>41186.208333333336</v>
      </c>
      <c r="R906" s="16">
        <f t="shared" si="118"/>
        <v>41190.208333333336</v>
      </c>
      <c r="S906" s="23" t="str">
        <f t="shared" si="119"/>
        <v>Oct</v>
      </c>
      <c r="T906" s="18">
        <f t="shared" si="120"/>
        <v>41190.208333333336</v>
      </c>
      <c r="U906" s="7" t="b">
        <v>0</v>
      </c>
      <c r="V906" s="7" t="b">
        <v>0</v>
      </c>
      <c r="W906" s="7" t="s">
        <v>132</v>
      </c>
      <c r="X906" s="7" t="str" cm="1">
        <f t="array" ref="X906:Y906">_xlfn.TEXTSPLIT($W906,"/")</f>
        <v>publishing</v>
      </c>
      <c r="Y906" s="7" t="str">
        <v>radio &amp; podcasts</v>
      </c>
    </row>
    <row r="907" spans="1:25" ht="23" x14ac:dyDescent="0.3">
      <c r="A907" s="7">
        <v>905</v>
      </c>
      <c r="B907" s="7" t="s">
        <v>1841</v>
      </c>
      <c r="C907" s="15" t="s">
        <v>1842</v>
      </c>
      <c r="D907" s="5">
        <v>7900</v>
      </c>
      <c r="E907" s="5">
        <v>12955</v>
      </c>
      <c r="G907" s="6">
        <f t="shared" si="113"/>
        <v>1.6398734177215191</v>
      </c>
      <c r="H907" s="7" t="s">
        <v>19</v>
      </c>
      <c r="I907" s="10">
        <v>236</v>
      </c>
      <c r="J907" s="10">
        <f t="shared" si="114"/>
        <v>54.894067796610166</v>
      </c>
      <c r="K907" s="7" t="s">
        <v>20</v>
      </c>
      <c r="L907" s="7" t="s">
        <v>21</v>
      </c>
      <c r="M907" s="7">
        <v>1379566800</v>
      </c>
      <c r="N907" s="7">
        <v>1379826000</v>
      </c>
      <c r="O907" s="16">
        <f t="shared" si="115"/>
        <v>41536.208333333336</v>
      </c>
      <c r="P907" s="23" t="str">
        <f t="shared" si="116"/>
        <v>Sep</v>
      </c>
      <c r="Q907" s="18">
        <f t="shared" si="117"/>
        <v>41536.208333333336</v>
      </c>
      <c r="R907" s="16">
        <f t="shared" si="118"/>
        <v>41539.208333333336</v>
      </c>
      <c r="S907" s="23" t="str">
        <f t="shared" si="119"/>
        <v>Sep</v>
      </c>
      <c r="T907" s="18">
        <f t="shared" si="120"/>
        <v>41539.208333333336</v>
      </c>
      <c r="U907" s="7" t="b">
        <v>0</v>
      </c>
      <c r="V907" s="7" t="b">
        <v>0</v>
      </c>
      <c r="W907" s="7" t="s">
        <v>32</v>
      </c>
      <c r="X907" s="7" t="str" cm="1">
        <f t="array" ref="X907:Y907">_xlfn.TEXTSPLIT($W907,"/")</f>
        <v>theater</v>
      </c>
      <c r="Y907" s="7" t="str">
        <v>plays</v>
      </c>
    </row>
    <row r="908" spans="1:25" ht="36" x14ac:dyDescent="0.3">
      <c r="A908" s="7">
        <v>906</v>
      </c>
      <c r="B908" s="7" t="s">
        <v>1843</v>
      </c>
      <c r="C908" s="15" t="s">
        <v>1844</v>
      </c>
      <c r="D908" s="5">
        <v>5500</v>
      </c>
      <c r="E908" s="5">
        <v>8964</v>
      </c>
      <c r="G908" s="6">
        <f t="shared" si="113"/>
        <v>1.6298181818181818</v>
      </c>
      <c r="H908" s="7" t="s">
        <v>19</v>
      </c>
      <c r="I908" s="10">
        <v>191</v>
      </c>
      <c r="J908" s="10">
        <f t="shared" si="114"/>
        <v>46.931937172774866</v>
      </c>
      <c r="K908" s="7" t="s">
        <v>20</v>
      </c>
      <c r="L908" s="7" t="s">
        <v>21</v>
      </c>
      <c r="M908" s="7">
        <v>1494651600</v>
      </c>
      <c r="N908" s="7">
        <v>1497762000</v>
      </c>
      <c r="O908" s="16">
        <f t="shared" si="115"/>
        <v>42868.208333333328</v>
      </c>
      <c r="P908" s="23" t="str">
        <f t="shared" si="116"/>
        <v>May</v>
      </c>
      <c r="Q908" s="18">
        <f t="shared" si="117"/>
        <v>42868.208333333328</v>
      </c>
      <c r="R908" s="16">
        <f t="shared" si="118"/>
        <v>42904.208333333328</v>
      </c>
      <c r="S908" s="23" t="str">
        <f t="shared" si="119"/>
        <v>Jun</v>
      </c>
      <c r="T908" s="18">
        <f t="shared" si="120"/>
        <v>42904.208333333328</v>
      </c>
      <c r="U908" s="7" t="b">
        <v>1</v>
      </c>
      <c r="V908" s="7" t="b">
        <v>1</v>
      </c>
      <c r="W908" s="7" t="s">
        <v>41</v>
      </c>
      <c r="X908" s="7" t="str" cm="1">
        <f t="array" ref="X908:Y908">_xlfn.TEXTSPLIT($W908,"/")</f>
        <v>film &amp; video</v>
      </c>
      <c r="Y908" s="7" t="str">
        <v>documentary</v>
      </c>
    </row>
    <row r="909" spans="1:25" ht="23" x14ac:dyDescent="0.3">
      <c r="A909" s="7">
        <v>907</v>
      </c>
      <c r="B909" s="7" t="s">
        <v>1845</v>
      </c>
      <c r="C909" s="15" t="s">
        <v>1846</v>
      </c>
      <c r="D909" s="5">
        <v>9100</v>
      </c>
      <c r="E909" s="5">
        <v>1843</v>
      </c>
      <c r="G909" s="6">
        <f t="shared" si="113"/>
        <v>0.20252747252747252</v>
      </c>
      <c r="H909" s="7" t="s">
        <v>13</v>
      </c>
      <c r="I909" s="10">
        <v>41</v>
      </c>
      <c r="J909" s="10">
        <f t="shared" si="114"/>
        <v>44.951219512195124</v>
      </c>
      <c r="K909" s="7" t="s">
        <v>20</v>
      </c>
      <c r="L909" s="7" t="s">
        <v>21</v>
      </c>
      <c r="M909" s="7">
        <v>1303880400</v>
      </c>
      <c r="N909" s="7">
        <v>1304485200</v>
      </c>
      <c r="O909" s="16">
        <f t="shared" si="115"/>
        <v>40660.208333333336</v>
      </c>
      <c r="P909" s="23" t="str">
        <f t="shared" si="116"/>
        <v>Apr</v>
      </c>
      <c r="Q909" s="18">
        <f t="shared" si="117"/>
        <v>40660.208333333336</v>
      </c>
      <c r="R909" s="16">
        <f t="shared" si="118"/>
        <v>40667.208333333336</v>
      </c>
      <c r="S909" s="23" t="str">
        <f t="shared" si="119"/>
        <v>May</v>
      </c>
      <c r="T909" s="18">
        <f t="shared" si="120"/>
        <v>40667.208333333336</v>
      </c>
      <c r="U909" s="7" t="b">
        <v>0</v>
      </c>
      <c r="V909" s="7" t="b">
        <v>0</v>
      </c>
      <c r="W909" s="7" t="s">
        <v>32</v>
      </c>
      <c r="X909" s="7" t="str" cm="1">
        <f t="array" ref="X909:Y909">_xlfn.TEXTSPLIT($W909,"/")</f>
        <v>theater</v>
      </c>
      <c r="Y909" s="7" t="str">
        <v>plays</v>
      </c>
    </row>
    <row r="910" spans="1:25" ht="23" x14ac:dyDescent="0.3">
      <c r="A910" s="7">
        <v>908</v>
      </c>
      <c r="B910" s="7" t="s">
        <v>1847</v>
      </c>
      <c r="C910" s="15" t="s">
        <v>1848</v>
      </c>
      <c r="D910" s="5">
        <v>38200</v>
      </c>
      <c r="E910" s="5">
        <v>121950</v>
      </c>
      <c r="G910" s="6">
        <f t="shared" si="113"/>
        <v>3.1924083769633507</v>
      </c>
      <c r="H910" s="7" t="s">
        <v>19</v>
      </c>
      <c r="I910" s="10">
        <v>3934</v>
      </c>
      <c r="J910" s="10">
        <f t="shared" si="114"/>
        <v>30.99898322318251</v>
      </c>
      <c r="K910" s="7" t="s">
        <v>20</v>
      </c>
      <c r="L910" s="7" t="s">
        <v>21</v>
      </c>
      <c r="M910" s="7">
        <v>1335934800</v>
      </c>
      <c r="N910" s="7">
        <v>1336885200</v>
      </c>
      <c r="O910" s="16">
        <f t="shared" si="115"/>
        <v>41031.208333333336</v>
      </c>
      <c r="P910" s="23" t="str">
        <f t="shared" si="116"/>
        <v>May</v>
      </c>
      <c r="Q910" s="18">
        <f t="shared" si="117"/>
        <v>41031.208333333336</v>
      </c>
      <c r="R910" s="16">
        <f t="shared" si="118"/>
        <v>41042.208333333336</v>
      </c>
      <c r="S910" s="23" t="str">
        <f t="shared" si="119"/>
        <v>May</v>
      </c>
      <c r="T910" s="18">
        <f t="shared" si="120"/>
        <v>41042.208333333336</v>
      </c>
      <c r="U910" s="7" t="b">
        <v>0</v>
      </c>
      <c r="V910" s="7" t="b">
        <v>0</v>
      </c>
      <c r="W910" s="7" t="s">
        <v>88</v>
      </c>
      <c r="X910" s="7" t="str" cm="1">
        <f t="array" ref="X910:Y910">_xlfn.TEXTSPLIT($W910,"/")</f>
        <v>games</v>
      </c>
      <c r="Y910" s="7" t="str">
        <v>video games</v>
      </c>
    </row>
    <row r="911" spans="1:25" ht="23" x14ac:dyDescent="0.3">
      <c r="A911" s="7">
        <v>909</v>
      </c>
      <c r="B911" s="7" t="s">
        <v>1849</v>
      </c>
      <c r="C911" s="15" t="s">
        <v>1850</v>
      </c>
      <c r="D911" s="5">
        <v>1800</v>
      </c>
      <c r="E911" s="5">
        <v>8621</v>
      </c>
      <c r="G911" s="6">
        <f t="shared" si="113"/>
        <v>4.7894444444444444</v>
      </c>
      <c r="H911" s="7" t="s">
        <v>19</v>
      </c>
      <c r="I911" s="10">
        <v>80</v>
      </c>
      <c r="J911" s="10">
        <f t="shared" si="114"/>
        <v>107.7625</v>
      </c>
      <c r="K911" s="7" t="s">
        <v>14</v>
      </c>
      <c r="L911" s="7" t="s">
        <v>15</v>
      </c>
      <c r="M911" s="7">
        <v>1528088400</v>
      </c>
      <c r="N911" s="7">
        <v>1530421200</v>
      </c>
      <c r="O911" s="16">
        <f t="shared" si="115"/>
        <v>43255.208333333328</v>
      </c>
      <c r="P911" s="23" t="str">
        <f t="shared" si="116"/>
        <v>Jun</v>
      </c>
      <c r="Q911" s="18">
        <f t="shared" si="117"/>
        <v>43255.208333333328</v>
      </c>
      <c r="R911" s="16">
        <f t="shared" si="118"/>
        <v>43282.208333333328</v>
      </c>
      <c r="S911" s="23" t="str">
        <f t="shared" si="119"/>
        <v>Jul</v>
      </c>
      <c r="T911" s="18">
        <f t="shared" si="120"/>
        <v>43282.208333333328</v>
      </c>
      <c r="U911" s="7" t="b">
        <v>0</v>
      </c>
      <c r="V911" s="7" t="b">
        <v>1</v>
      </c>
      <c r="W911" s="7" t="s">
        <v>32</v>
      </c>
      <c r="X911" s="7" t="str" cm="1">
        <f t="array" ref="X911:Y911">_xlfn.TEXTSPLIT($W911,"/")</f>
        <v>theater</v>
      </c>
      <c r="Y911" s="7" t="str">
        <v>plays</v>
      </c>
    </row>
    <row r="912" spans="1:25" ht="23" x14ac:dyDescent="0.3">
      <c r="A912" s="7">
        <v>910</v>
      </c>
      <c r="B912" s="7" t="s">
        <v>1851</v>
      </c>
      <c r="C912" s="15" t="s">
        <v>1852</v>
      </c>
      <c r="D912" s="5">
        <v>154500</v>
      </c>
      <c r="E912" s="5">
        <v>30215</v>
      </c>
      <c r="G912" s="6">
        <f t="shared" si="113"/>
        <v>0.19556634304207121</v>
      </c>
      <c r="H912" s="7" t="s">
        <v>73</v>
      </c>
      <c r="I912" s="10">
        <v>296</v>
      </c>
      <c r="J912" s="10">
        <f t="shared" si="114"/>
        <v>102.07770270270271</v>
      </c>
      <c r="K912" s="7" t="s">
        <v>20</v>
      </c>
      <c r="L912" s="7" t="s">
        <v>21</v>
      </c>
      <c r="M912" s="7">
        <v>1421906400</v>
      </c>
      <c r="N912" s="7">
        <v>1421992800</v>
      </c>
      <c r="O912" s="16">
        <f t="shared" si="115"/>
        <v>42026.25</v>
      </c>
      <c r="P912" s="23" t="str">
        <f t="shared" si="116"/>
        <v>Jan</v>
      </c>
      <c r="Q912" s="18">
        <f t="shared" si="117"/>
        <v>42026.25</v>
      </c>
      <c r="R912" s="16">
        <f t="shared" si="118"/>
        <v>42027.25</v>
      </c>
      <c r="S912" s="23" t="str">
        <f t="shared" si="119"/>
        <v>Jan</v>
      </c>
      <c r="T912" s="18">
        <f t="shared" si="120"/>
        <v>42027.25</v>
      </c>
      <c r="U912" s="7" t="b">
        <v>0</v>
      </c>
      <c r="V912" s="7" t="b">
        <v>0</v>
      </c>
      <c r="W912" s="7" t="s">
        <v>32</v>
      </c>
      <c r="X912" s="7" t="str" cm="1">
        <f t="array" ref="X912:Y912">_xlfn.TEXTSPLIT($W912,"/")</f>
        <v>theater</v>
      </c>
      <c r="Y912" s="7" t="str">
        <v>plays</v>
      </c>
    </row>
    <row r="913" spans="1:25" ht="23" x14ac:dyDescent="0.3">
      <c r="A913" s="7">
        <v>911</v>
      </c>
      <c r="B913" s="7" t="s">
        <v>1853</v>
      </c>
      <c r="C913" s="15" t="s">
        <v>1854</v>
      </c>
      <c r="D913" s="5">
        <v>5800</v>
      </c>
      <c r="E913" s="5">
        <v>11539</v>
      </c>
      <c r="G913" s="6">
        <f t="shared" si="113"/>
        <v>1.9894827586206896</v>
      </c>
      <c r="H913" s="7" t="s">
        <v>19</v>
      </c>
      <c r="I913" s="10">
        <v>462</v>
      </c>
      <c r="J913" s="10">
        <f t="shared" si="114"/>
        <v>24.976190476190474</v>
      </c>
      <c r="K913" s="7" t="s">
        <v>20</v>
      </c>
      <c r="L913" s="7" t="s">
        <v>21</v>
      </c>
      <c r="M913" s="7">
        <v>1568005200</v>
      </c>
      <c r="N913" s="7">
        <v>1568178000</v>
      </c>
      <c r="O913" s="16">
        <f t="shared" si="115"/>
        <v>43717.208333333328</v>
      </c>
      <c r="P913" s="23" t="str">
        <f t="shared" si="116"/>
        <v>Sep</v>
      </c>
      <c r="Q913" s="18">
        <f t="shared" si="117"/>
        <v>43717.208333333328</v>
      </c>
      <c r="R913" s="16">
        <f t="shared" si="118"/>
        <v>43719.208333333328</v>
      </c>
      <c r="S913" s="23" t="str">
        <f t="shared" si="119"/>
        <v>Sep</v>
      </c>
      <c r="T913" s="18">
        <f t="shared" si="120"/>
        <v>43719.208333333328</v>
      </c>
      <c r="U913" s="7" t="b">
        <v>1</v>
      </c>
      <c r="V913" s="7" t="b">
        <v>0</v>
      </c>
      <c r="W913" s="7" t="s">
        <v>27</v>
      </c>
      <c r="X913" s="7" t="str" cm="1">
        <f t="array" ref="X913:Y913">_xlfn.TEXTSPLIT($W913,"/")</f>
        <v>technology</v>
      </c>
      <c r="Y913" s="7" t="str">
        <v>web</v>
      </c>
    </row>
    <row r="914" spans="1:25" ht="23" x14ac:dyDescent="0.3">
      <c r="A914" s="7">
        <v>912</v>
      </c>
      <c r="B914" s="7" t="s">
        <v>1855</v>
      </c>
      <c r="C914" s="15" t="s">
        <v>1856</v>
      </c>
      <c r="D914" s="5">
        <v>1800</v>
      </c>
      <c r="E914" s="5">
        <v>14310</v>
      </c>
      <c r="G914" s="6">
        <f t="shared" si="113"/>
        <v>7.95</v>
      </c>
      <c r="H914" s="7" t="s">
        <v>19</v>
      </c>
      <c r="I914" s="10">
        <v>179</v>
      </c>
      <c r="J914" s="10">
        <f t="shared" si="114"/>
        <v>79.944134078212286</v>
      </c>
      <c r="K914" s="7" t="s">
        <v>20</v>
      </c>
      <c r="L914" s="7" t="s">
        <v>21</v>
      </c>
      <c r="M914" s="7">
        <v>1346821200</v>
      </c>
      <c r="N914" s="7">
        <v>1347944400</v>
      </c>
      <c r="O914" s="16">
        <f t="shared" si="115"/>
        <v>41157.208333333336</v>
      </c>
      <c r="P914" s="23" t="str">
        <f t="shared" si="116"/>
        <v>Sep</v>
      </c>
      <c r="Q914" s="18">
        <f t="shared" si="117"/>
        <v>41157.208333333336</v>
      </c>
      <c r="R914" s="16">
        <f t="shared" si="118"/>
        <v>41170.208333333336</v>
      </c>
      <c r="S914" s="23" t="str">
        <f t="shared" si="119"/>
        <v>Sep</v>
      </c>
      <c r="T914" s="18">
        <f t="shared" si="120"/>
        <v>41170.208333333336</v>
      </c>
      <c r="U914" s="7" t="b">
        <v>1</v>
      </c>
      <c r="V914" s="7" t="b">
        <v>0</v>
      </c>
      <c r="W914" s="7" t="s">
        <v>52</v>
      </c>
      <c r="X914" s="7" t="str" cm="1">
        <f t="array" ref="X914:Y914">_xlfn.TEXTSPLIT($W914,"/")</f>
        <v>film &amp; video</v>
      </c>
      <c r="Y914" s="7" t="str">
        <v>drama</v>
      </c>
    </row>
    <row r="915" spans="1:25" ht="23" x14ac:dyDescent="0.3">
      <c r="A915" s="7">
        <v>913</v>
      </c>
      <c r="B915" s="7" t="s">
        <v>1857</v>
      </c>
      <c r="C915" s="15" t="s">
        <v>1858</v>
      </c>
      <c r="D915" s="5">
        <v>70200</v>
      </c>
      <c r="E915" s="5">
        <v>35536</v>
      </c>
      <c r="G915" s="6">
        <f t="shared" si="113"/>
        <v>0.50621082621082625</v>
      </c>
      <c r="H915" s="7" t="s">
        <v>13</v>
      </c>
      <c r="I915" s="10">
        <v>523</v>
      </c>
      <c r="J915" s="10">
        <f t="shared" si="114"/>
        <v>67.946462715105156</v>
      </c>
      <c r="K915" s="7" t="s">
        <v>25</v>
      </c>
      <c r="L915" s="7" t="s">
        <v>26</v>
      </c>
      <c r="M915" s="7">
        <v>1557637200</v>
      </c>
      <c r="N915" s="7">
        <v>1558760400</v>
      </c>
      <c r="O915" s="16">
        <f t="shared" si="115"/>
        <v>43597.208333333328</v>
      </c>
      <c r="P915" s="23" t="str">
        <f t="shared" si="116"/>
        <v>May</v>
      </c>
      <c r="Q915" s="18">
        <f t="shared" si="117"/>
        <v>43597.208333333328</v>
      </c>
      <c r="R915" s="16">
        <f t="shared" si="118"/>
        <v>43610.208333333328</v>
      </c>
      <c r="S915" s="23" t="str">
        <f t="shared" si="119"/>
        <v>May</v>
      </c>
      <c r="T915" s="18">
        <f t="shared" si="120"/>
        <v>43610.208333333328</v>
      </c>
      <c r="U915" s="7" t="b">
        <v>0</v>
      </c>
      <c r="V915" s="7" t="b">
        <v>0</v>
      </c>
      <c r="W915" s="7" t="s">
        <v>52</v>
      </c>
      <c r="X915" s="7" t="str" cm="1">
        <f t="array" ref="X915:Y915">_xlfn.TEXTSPLIT($W915,"/")</f>
        <v>film &amp; video</v>
      </c>
      <c r="Y915" s="7" t="str">
        <v>drama</v>
      </c>
    </row>
    <row r="916" spans="1:25" ht="23" x14ac:dyDescent="0.3">
      <c r="A916" s="7">
        <v>914</v>
      </c>
      <c r="B916" s="7" t="s">
        <v>1859</v>
      </c>
      <c r="C916" s="15" t="s">
        <v>1860</v>
      </c>
      <c r="D916" s="5">
        <v>6400</v>
      </c>
      <c r="E916" s="5">
        <v>3676</v>
      </c>
      <c r="G916" s="6">
        <f t="shared" si="113"/>
        <v>0.57437499999999997</v>
      </c>
      <c r="H916" s="7" t="s">
        <v>13</v>
      </c>
      <c r="I916" s="10">
        <v>141</v>
      </c>
      <c r="J916" s="10">
        <f t="shared" si="114"/>
        <v>26.070921985815602</v>
      </c>
      <c r="K916" s="7" t="s">
        <v>39</v>
      </c>
      <c r="L916" s="7" t="s">
        <v>40</v>
      </c>
      <c r="M916" s="7">
        <v>1375592400</v>
      </c>
      <c r="N916" s="7">
        <v>1376629200</v>
      </c>
      <c r="O916" s="16">
        <f t="shared" si="115"/>
        <v>41490.208333333336</v>
      </c>
      <c r="P916" s="23" t="str">
        <f t="shared" si="116"/>
        <v>Aug</v>
      </c>
      <c r="Q916" s="18">
        <f t="shared" si="117"/>
        <v>41490.208333333336</v>
      </c>
      <c r="R916" s="16">
        <f t="shared" si="118"/>
        <v>41502.208333333336</v>
      </c>
      <c r="S916" s="23" t="str">
        <f t="shared" si="119"/>
        <v>Aug</v>
      </c>
      <c r="T916" s="18">
        <f t="shared" si="120"/>
        <v>41502.208333333336</v>
      </c>
      <c r="U916" s="7" t="b">
        <v>0</v>
      </c>
      <c r="V916" s="7" t="b">
        <v>0</v>
      </c>
      <c r="W916" s="7" t="s">
        <v>32</v>
      </c>
      <c r="X916" s="7" t="str" cm="1">
        <f t="array" ref="X916:Y916">_xlfn.TEXTSPLIT($W916,"/")</f>
        <v>theater</v>
      </c>
      <c r="Y916" s="7" t="str">
        <v>plays</v>
      </c>
    </row>
    <row r="917" spans="1:25" ht="23" x14ac:dyDescent="0.3">
      <c r="A917" s="7">
        <v>915</v>
      </c>
      <c r="B917" s="7" t="s">
        <v>1861</v>
      </c>
      <c r="C917" s="15" t="s">
        <v>1862</v>
      </c>
      <c r="D917" s="5">
        <v>125900</v>
      </c>
      <c r="E917" s="5">
        <v>195936</v>
      </c>
      <c r="G917" s="6">
        <f t="shared" si="113"/>
        <v>1.5562827640984909</v>
      </c>
      <c r="H917" s="7" t="s">
        <v>19</v>
      </c>
      <c r="I917" s="10">
        <v>1866</v>
      </c>
      <c r="J917" s="10">
        <f t="shared" si="114"/>
        <v>105.0032154340836</v>
      </c>
      <c r="K917" s="7" t="s">
        <v>39</v>
      </c>
      <c r="L917" s="7" t="s">
        <v>40</v>
      </c>
      <c r="M917" s="7">
        <v>1503982800</v>
      </c>
      <c r="N917" s="7">
        <v>1504760400</v>
      </c>
      <c r="O917" s="16">
        <f t="shared" si="115"/>
        <v>42976.208333333328</v>
      </c>
      <c r="P917" s="23" t="str">
        <f t="shared" si="116"/>
        <v>Aug</v>
      </c>
      <c r="Q917" s="18">
        <f t="shared" si="117"/>
        <v>42976.208333333328</v>
      </c>
      <c r="R917" s="16">
        <f t="shared" si="118"/>
        <v>42985.208333333328</v>
      </c>
      <c r="S917" s="23" t="str">
        <f t="shared" si="119"/>
        <v>Sep</v>
      </c>
      <c r="T917" s="18">
        <f t="shared" si="120"/>
        <v>42985.208333333328</v>
      </c>
      <c r="U917" s="7" t="b">
        <v>0</v>
      </c>
      <c r="V917" s="7" t="b">
        <v>0</v>
      </c>
      <c r="W917" s="7" t="s">
        <v>268</v>
      </c>
      <c r="X917" s="7" t="str" cm="1">
        <f t="array" ref="X917:Y917">_xlfn.TEXTSPLIT($W917,"/")</f>
        <v>film &amp; video</v>
      </c>
      <c r="Y917" s="7" t="str">
        <v>television</v>
      </c>
    </row>
    <row r="918" spans="1:25" ht="36" x14ac:dyDescent="0.3">
      <c r="A918" s="7">
        <v>916</v>
      </c>
      <c r="B918" s="7" t="s">
        <v>1863</v>
      </c>
      <c r="C918" s="15" t="s">
        <v>1864</v>
      </c>
      <c r="D918" s="5">
        <v>3700</v>
      </c>
      <c r="E918" s="5">
        <v>1343</v>
      </c>
      <c r="G918" s="6">
        <f t="shared" si="113"/>
        <v>0.36297297297297298</v>
      </c>
      <c r="H918" s="7" t="s">
        <v>13</v>
      </c>
      <c r="I918" s="10">
        <v>52</v>
      </c>
      <c r="J918" s="10">
        <f t="shared" si="114"/>
        <v>25.826923076923077</v>
      </c>
      <c r="K918" s="7" t="s">
        <v>20</v>
      </c>
      <c r="L918" s="7" t="s">
        <v>21</v>
      </c>
      <c r="M918" s="7">
        <v>1418882400</v>
      </c>
      <c r="N918" s="7">
        <v>1419660000</v>
      </c>
      <c r="O918" s="16">
        <f t="shared" si="115"/>
        <v>41991.25</v>
      </c>
      <c r="P918" s="23" t="str">
        <f t="shared" si="116"/>
        <v>Dec</v>
      </c>
      <c r="Q918" s="18">
        <f t="shared" si="117"/>
        <v>41991.25</v>
      </c>
      <c r="R918" s="16">
        <f t="shared" si="118"/>
        <v>42000.25</v>
      </c>
      <c r="S918" s="23" t="str">
        <f t="shared" si="119"/>
        <v>Dec</v>
      </c>
      <c r="T918" s="18">
        <f t="shared" si="120"/>
        <v>42000.25</v>
      </c>
      <c r="U918" s="7" t="b">
        <v>0</v>
      </c>
      <c r="V918" s="7" t="b">
        <v>0</v>
      </c>
      <c r="W918" s="7" t="s">
        <v>121</v>
      </c>
      <c r="X918" s="7" t="str" cm="1">
        <f t="array" ref="X918:Y918">_xlfn.TEXTSPLIT($W918,"/")</f>
        <v>photography</v>
      </c>
      <c r="Y918" s="7" t="str">
        <v>photography books</v>
      </c>
    </row>
    <row r="919" spans="1:25" ht="23" x14ac:dyDescent="0.3">
      <c r="A919" s="7">
        <v>917</v>
      </c>
      <c r="B919" s="7" t="s">
        <v>1865</v>
      </c>
      <c r="C919" s="15" t="s">
        <v>1866</v>
      </c>
      <c r="D919" s="5">
        <v>3600</v>
      </c>
      <c r="E919" s="5">
        <v>2097</v>
      </c>
      <c r="G919" s="6">
        <f t="shared" si="113"/>
        <v>0.58250000000000002</v>
      </c>
      <c r="H919" s="7" t="s">
        <v>46</v>
      </c>
      <c r="I919" s="10">
        <v>27</v>
      </c>
      <c r="J919" s="10">
        <f t="shared" si="114"/>
        <v>77.666666666666671</v>
      </c>
      <c r="K919" s="7" t="s">
        <v>39</v>
      </c>
      <c r="L919" s="7" t="s">
        <v>40</v>
      </c>
      <c r="M919" s="7">
        <v>1309237200</v>
      </c>
      <c r="N919" s="7">
        <v>1311310800</v>
      </c>
      <c r="O919" s="16">
        <f t="shared" si="115"/>
        <v>40722.208333333336</v>
      </c>
      <c r="P919" s="23" t="str">
        <f t="shared" si="116"/>
        <v>Jun</v>
      </c>
      <c r="Q919" s="18">
        <f t="shared" si="117"/>
        <v>40722.208333333336</v>
      </c>
      <c r="R919" s="16">
        <f t="shared" si="118"/>
        <v>40746.208333333336</v>
      </c>
      <c r="S919" s="23" t="str">
        <f t="shared" si="119"/>
        <v>Jul</v>
      </c>
      <c r="T919" s="18">
        <f t="shared" si="120"/>
        <v>40746.208333333336</v>
      </c>
      <c r="U919" s="7" t="b">
        <v>0</v>
      </c>
      <c r="V919" s="7" t="b">
        <v>1</v>
      </c>
      <c r="W919" s="7" t="s">
        <v>99</v>
      </c>
      <c r="X919" s="7" t="str" cm="1">
        <f t="array" ref="X919:Y919">_xlfn.TEXTSPLIT($W919,"/")</f>
        <v>film &amp; video</v>
      </c>
      <c r="Y919" s="7" t="str">
        <v>shorts</v>
      </c>
    </row>
    <row r="920" spans="1:25" ht="23" x14ac:dyDescent="0.3">
      <c r="A920" s="7">
        <v>918</v>
      </c>
      <c r="B920" s="7" t="s">
        <v>1867</v>
      </c>
      <c r="C920" s="15" t="s">
        <v>1868</v>
      </c>
      <c r="D920" s="5">
        <v>3800</v>
      </c>
      <c r="E920" s="5">
        <v>9021</v>
      </c>
      <c r="G920" s="6">
        <f t="shared" si="113"/>
        <v>2.3739473684210526</v>
      </c>
      <c r="H920" s="7" t="s">
        <v>19</v>
      </c>
      <c r="I920" s="10">
        <v>156</v>
      </c>
      <c r="J920" s="10">
        <f t="shared" si="114"/>
        <v>57.82692307692308</v>
      </c>
      <c r="K920" s="7" t="s">
        <v>97</v>
      </c>
      <c r="L920" s="7" t="s">
        <v>98</v>
      </c>
      <c r="M920" s="7">
        <v>1343365200</v>
      </c>
      <c r="N920" s="7">
        <v>1344315600</v>
      </c>
      <c r="O920" s="16">
        <f t="shared" si="115"/>
        <v>41117.208333333336</v>
      </c>
      <c r="P920" s="23" t="str">
        <f t="shared" si="116"/>
        <v>Jul</v>
      </c>
      <c r="Q920" s="18">
        <f t="shared" si="117"/>
        <v>41117.208333333336</v>
      </c>
      <c r="R920" s="16">
        <f t="shared" si="118"/>
        <v>41128.208333333336</v>
      </c>
      <c r="S920" s="23" t="str">
        <f t="shared" si="119"/>
        <v>Aug</v>
      </c>
      <c r="T920" s="18">
        <f t="shared" si="120"/>
        <v>41128.208333333336</v>
      </c>
      <c r="U920" s="7" t="b">
        <v>0</v>
      </c>
      <c r="V920" s="7" t="b">
        <v>0</v>
      </c>
      <c r="W920" s="7" t="s">
        <v>132</v>
      </c>
      <c r="X920" s="7" t="str" cm="1">
        <f t="array" ref="X920:Y920">_xlfn.TEXTSPLIT($W920,"/")</f>
        <v>publishing</v>
      </c>
      <c r="Y920" s="7" t="str">
        <v>radio &amp; podcasts</v>
      </c>
    </row>
    <row r="921" spans="1:25" ht="23" x14ac:dyDescent="0.3">
      <c r="A921" s="7">
        <v>919</v>
      </c>
      <c r="B921" s="7" t="s">
        <v>1869</v>
      </c>
      <c r="C921" s="15" t="s">
        <v>1870</v>
      </c>
      <c r="D921" s="5">
        <v>35600</v>
      </c>
      <c r="E921" s="5">
        <v>20915</v>
      </c>
      <c r="G921" s="6">
        <f t="shared" si="113"/>
        <v>0.58750000000000002</v>
      </c>
      <c r="H921" s="7" t="s">
        <v>13</v>
      </c>
      <c r="I921" s="10">
        <v>225</v>
      </c>
      <c r="J921" s="10">
        <f t="shared" si="114"/>
        <v>92.955555555555549</v>
      </c>
      <c r="K921" s="7" t="s">
        <v>25</v>
      </c>
      <c r="L921" s="7" t="s">
        <v>26</v>
      </c>
      <c r="M921" s="7">
        <v>1507957200</v>
      </c>
      <c r="N921" s="7">
        <v>1510725600</v>
      </c>
      <c r="O921" s="16">
        <f t="shared" si="115"/>
        <v>43022.208333333328</v>
      </c>
      <c r="P921" s="23" t="str">
        <f t="shared" si="116"/>
        <v>Oct</v>
      </c>
      <c r="Q921" s="18">
        <f t="shared" si="117"/>
        <v>43022.208333333328</v>
      </c>
      <c r="R921" s="16">
        <f t="shared" si="118"/>
        <v>43054.25</v>
      </c>
      <c r="S921" s="23" t="str">
        <f t="shared" si="119"/>
        <v>Nov</v>
      </c>
      <c r="T921" s="18">
        <f t="shared" si="120"/>
        <v>43054.25</v>
      </c>
      <c r="U921" s="7" t="b">
        <v>0</v>
      </c>
      <c r="V921" s="7" t="b">
        <v>1</v>
      </c>
      <c r="W921" s="7" t="s">
        <v>32</v>
      </c>
      <c r="X921" s="7" t="str" cm="1">
        <f t="array" ref="X921:Y921">_xlfn.TEXTSPLIT($W921,"/")</f>
        <v>theater</v>
      </c>
      <c r="Y921" s="7" t="str">
        <v>plays</v>
      </c>
    </row>
    <row r="922" spans="1:25" ht="23" x14ac:dyDescent="0.3">
      <c r="A922" s="7">
        <v>920</v>
      </c>
      <c r="B922" s="7" t="s">
        <v>1871</v>
      </c>
      <c r="C922" s="15" t="s">
        <v>1872</v>
      </c>
      <c r="D922" s="5">
        <v>5300</v>
      </c>
      <c r="E922" s="5">
        <v>9676</v>
      </c>
      <c r="G922" s="6">
        <f t="shared" si="113"/>
        <v>1.8256603773584905</v>
      </c>
      <c r="H922" s="7" t="s">
        <v>19</v>
      </c>
      <c r="I922" s="10">
        <v>255</v>
      </c>
      <c r="J922" s="10">
        <f t="shared" si="114"/>
        <v>37.945098039215686</v>
      </c>
      <c r="K922" s="7" t="s">
        <v>20</v>
      </c>
      <c r="L922" s="7" t="s">
        <v>21</v>
      </c>
      <c r="M922" s="7">
        <v>1549519200</v>
      </c>
      <c r="N922" s="7">
        <v>1551247200</v>
      </c>
      <c r="O922" s="16">
        <f t="shared" si="115"/>
        <v>43503.25</v>
      </c>
      <c r="P922" s="23" t="str">
        <f t="shared" si="116"/>
        <v>Feb</v>
      </c>
      <c r="Q922" s="18">
        <f t="shared" si="117"/>
        <v>43503.25</v>
      </c>
      <c r="R922" s="16">
        <f t="shared" si="118"/>
        <v>43523.25</v>
      </c>
      <c r="S922" s="23" t="str">
        <f t="shared" si="119"/>
        <v>Feb</v>
      </c>
      <c r="T922" s="18">
        <f t="shared" si="120"/>
        <v>43523.25</v>
      </c>
      <c r="U922" s="7" t="b">
        <v>1</v>
      </c>
      <c r="V922" s="7" t="b">
        <v>0</v>
      </c>
      <c r="W922" s="7" t="s">
        <v>70</v>
      </c>
      <c r="X922" s="7" t="str" cm="1">
        <f t="array" ref="X922:Y922">_xlfn.TEXTSPLIT($W922,"/")</f>
        <v>film &amp; video</v>
      </c>
      <c r="Y922" s="7" t="str">
        <v>animation</v>
      </c>
    </row>
    <row r="923" spans="1:25" ht="23" x14ac:dyDescent="0.3">
      <c r="A923" s="7">
        <v>921</v>
      </c>
      <c r="B923" s="7" t="s">
        <v>1873</v>
      </c>
      <c r="C923" s="15" t="s">
        <v>1874</v>
      </c>
      <c r="D923" s="5">
        <v>160400</v>
      </c>
      <c r="E923" s="5">
        <v>1210</v>
      </c>
      <c r="G923" s="6">
        <f t="shared" si="113"/>
        <v>7.5436408977556111E-3</v>
      </c>
      <c r="H923" s="7" t="s">
        <v>13</v>
      </c>
      <c r="I923" s="10">
        <v>38</v>
      </c>
      <c r="J923" s="10">
        <f t="shared" si="114"/>
        <v>31.842105263157894</v>
      </c>
      <c r="K923" s="7" t="s">
        <v>20</v>
      </c>
      <c r="L923" s="7" t="s">
        <v>21</v>
      </c>
      <c r="M923" s="7">
        <v>1329026400</v>
      </c>
      <c r="N923" s="7">
        <v>1330236000</v>
      </c>
      <c r="O923" s="16">
        <f t="shared" si="115"/>
        <v>40951.25</v>
      </c>
      <c r="P923" s="23" t="str">
        <f t="shared" si="116"/>
        <v>Feb</v>
      </c>
      <c r="Q923" s="18">
        <f t="shared" si="117"/>
        <v>40951.25</v>
      </c>
      <c r="R923" s="16">
        <f t="shared" si="118"/>
        <v>40965.25</v>
      </c>
      <c r="S923" s="23" t="str">
        <f t="shared" si="119"/>
        <v>Feb</v>
      </c>
      <c r="T923" s="18">
        <f t="shared" si="120"/>
        <v>40965.25</v>
      </c>
      <c r="U923" s="7" t="b">
        <v>0</v>
      </c>
      <c r="V923" s="7" t="b">
        <v>0</v>
      </c>
      <c r="W923" s="7" t="s">
        <v>27</v>
      </c>
      <c r="X923" s="7" t="str" cm="1">
        <f t="array" ref="X923:Y923">_xlfn.TEXTSPLIT($W923,"/")</f>
        <v>technology</v>
      </c>
      <c r="Y923" s="7" t="str">
        <v>web</v>
      </c>
    </row>
    <row r="924" spans="1:25" ht="23" x14ac:dyDescent="0.3">
      <c r="A924" s="7">
        <v>922</v>
      </c>
      <c r="B924" s="7" t="s">
        <v>1875</v>
      </c>
      <c r="C924" s="15" t="s">
        <v>1876</v>
      </c>
      <c r="D924" s="5">
        <v>51400</v>
      </c>
      <c r="E924" s="5">
        <v>90440</v>
      </c>
      <c r="G924" s="6">
        <f t="shared" si="113"/>
        <v>1.7595330739299611</v>
      </c>
      <c r="H924" s="7" t="s">
        <v>19</v>
      </c>
      <c r="I924" s="10">
        <v>2261</v>
      </c>
      <c r="J924" s="10">
        <f t="shared" si="114"/>
        <v>40</v>
      </c>
      <c r="K924" s="7" t="s">
        <v>20</v>
      </c>
      <c r="L924" s="7" t="s">
        <v>21</v>
      </c>
      <c r="M924" s="7">
        <v>1544335200</v>
      </c>
      <c r="N924" s="7">
        <v>1545112800</v>
      </c>
      <c r="O924" s="16">
        <f t="shared" si="115"/>
        <v>43443.25</v>
      </c>
      <c r="P924" s="23" t="str">
        <f t="shared" si="116"/>
        <v>Dec</v>
      </c>
      <c r="Q924" s="18">
        <f t="shared" si="117"/>
        <v>43443.25</v>
      </c>
      <c r="R924" s="16">
        <f t="shared" si="118"/>
        <v>43452.25</v>
      </c>
      <c r="S924" s="23" t="str">
        <f t="shared" si="119"/>
        <v>Dec</v>
      </c>
      <c r="T924" s="18">
        <f t="shared" si="120"/>
        <v>43452.25</v>
      </c>
      <c r="U924" s="7" t="b">
        <v>0</v>
      </c>
      <c r="V924" s="7" t="b">
        <v>1</v>
      </c>
      <c r="W924" s="7" t="s">
        <v>318</v>
      </c>
      <c r="X924" s="7" t="str" cm="1">
        <f t="array" ref="X924:Y924">_xlfn.TEXTSPLIT($W924,"/")</f>
        <v>music</v>
      </c>
      <c r="Y924" s="7" t="str">
        <v>world music</v>
      </c>
    </row>
    <row r="925" spans="1:25" ht="23" x14ac:dyDescent="0.3">
      <c r="A925" s="7">
        <v>923</v>
      </c>
      <c r="B925" s="7" t="s">
        <v>1877</v>
      </c>
      <c r="C925" s="15" t="s">
        <v>1878</v>
      </c>
      <c r="D925" s="5">
        <v>1700</v>
      </c>
      <c r="E925" s="5">
        <v>4044</v>
      </c>
      <c r="G925" s="6">
        <f t="shared" si="113"/>
        <v>2.3788235294117648</v>
      </c>
      <c r="H925" s="7" t="s">
        <v>19</v>
      </c>
      <c r="I925" s="10">
        <v>40</v>
      </c>
      <c r="J925" s="10">
        <f t="shared" si="114"/>
        <v>101.1</v>
      </c>
      <c r="K925" s="7" t="s">
        <v>20</v>
      </c>
      <c r="L925" s="7" t="s">
        <v>21</v>
      </c>
      <c r="M925" s="7">
        <v>1279083600</v>
      </c>
      <c r="N925" s="7">
        <v>1279170000</v>
      </c>
      <c r="O925" s="16">
        <f t="shared" si="115"/>
        <v>40373.208333333336</v>
      </c>
      <c r="P925" s="23" t="str">
        <f t="shared" si="116"/>
        <v>Jul</v>
      </c>
      <c r="Q925" s="18">
        <f t="shared" si="117"/>
        <v>40373.208333333336</v>
      </c>
      <c r="R925" s="16">
        <f t="shared" si="118"/>
        <v>40374.208333333336</v>
      </c>
      <c r="S925" s="23" t="str">
        <f t="shared" si="119"/>
        <v>Jul</v>
      </c>
      <c r="T925" s="18">
        <f t="shared" si="120"/>
        <v>40374.208333333336</v>
      </c>
      <c r="U925" s="7" t="b">
        <v>0</v>
      </c>
      <c r="V925" s="7" t="b">
        <v>0</v>
      </c>
      <c r="W925" s="7" t="s">
        <v>32</v>
      </c>
      <c r="X925" s="7" t="str" cm="1">
        <f t="array" ref="X925:Y925">_xlfn.TEXTSPLIT($W925,"/")</f>
        <v>theater</v>
      </c>
      <c r="Y925" s="7" t="str">
        <v>plays</v>
      </c>
    </row>
    <row r="926" spans="1:25" ht="23" x14ac:dyDescent="0.3">
      <c r="A926" s="7">
        <v>924</v>
      </c>
      <c r="B926" s="7" t="s">
        <v>1879</v>
      </c>
      <c r="C926" s="15" t="s">
        <v>1880</v>
      </c>
      <c r="D926" s="5">
        <v>39400</v>
      </c>
      <c r="E926" s="5">
        <v>192292</v>
      </c>
      <c r="G926" s="6">
        <f t="shared" si="113"/>
        <v>4.8805076142131982</v>
      </c>
      <c r="H926" s="7" t="s">
        <v>19</v>
      </c>
      <c r="I926" s="10">
        <v>2289</v>
      </c>
      <c r="J926" s="10">
        <f t="shared" si="114"/>
        <v>84.006989951944078</v>
      </c>
      <c r="K926" s="7" t="s">
        <v>106</v>
      </c>
      <c r="L926" s="7" t="s">
        <v>107</v>
      </c>
      <c r="M926" s="7">
        <v>1572498000</v>
      </c>
      <c r="N926" s="7">
        <v>1573452000</v>
      </c>
      <c r="O926" s="16">
        <f t="shared" si="115"/>
        <v>43769.208333333328</v>
      </c>
      <c r="P926" s="23" t="str">
        <f t="shared" si="116"/>
        <v>Oct</v>
      </c>
      <c r="Q926" s="18">
        <f t="shared" si="117"/>
        <v>43769.208333333328</v>
      </c>
      <c r="R926" s="16">
        <f t="shared" si="118"/>
        <v>43780.25</v>
      </c>
      <c r="S926" s="23" t="str">
        <f t="shared" si="119"/>
        <v>Nov</v>
      </c>
      <c r="T926" s="18">
        <f t="shared" si="120"/>
        <v>43780.25</v>
      </c>
      <c r="U926" s="7" t="b">
        <v>0</v>
      </c>
      <c r="V926" s="7" t="b">
        <v>0</v>
      </c>
      <c r="W926" s="7" t="s">
        <v>32</v>
      </c>
      <c r="X926" s="7" t="str" cm="1">
        <f t="array" ref="X926:Y926">_xlfn.TEXTSPLIT($W926,"/")</f>
        <v>theater</v>
      </c>
      <c r="Y926" s="7" t="str">
        <v>plays</v>
      </c>
    </row>
    <row r="927" spans="1:25" ht="36" x14ac:dyDescent="0.3">
      <c r="A927" s="7">
        <v>925</v>
      </c>
      <c r="B927" s="7" t="s">
        <v>1881</v>
      </c>
      <c r="C927" s="15" t="s">
        <v>1882</v>
      </c>
      <c r="D927" s="5">
        <v>3000</v>
      </c>
      <c r="E927" s="5">
        <v>6722</v>
      </c>
      <c r="G927" s="6">
        <f t="shared" si="113"/>
        <v>2.2406666666666668</v>
      </c>
      <c r="H927" s="7" t="s">
        <v>19</v>
      </c>
      <c r="I927" s="10">
        <v>65</v>
      </c>
      <c r="J927" s="10">
        <f t="shared" si="114"/>
        <v>103.41538461538461</v>
      </c>
      <c r="K927" s="7" t="s">
        <v>20</v>
      </c>
      <c r="L927" s="7" t="s">
        <v>21</v>
      </c>
      <c r="M927" s="7">
        <v>1506056400</v>
      </c>
      <c r="N927" s="7">
        <v>1507093200</v>
      </c>
      <c r="O927" s="16">
        <f t="shared" si="115"/>
        <v>43000.208333333328</v>
      </c>
      <c r="P927" s="23" t="str">
        <f t="shared" si="116"/>
        <v>Sep</v>
      </c>
      <c r="Q927" s="18">
        <f t="shared" si="117"/>
        <v>43000.208333333328</v>
      </c>
      <c r="R927" s="16">
        <f t="shared" si="118"/>
        <v>43012.208333333328</v>
      </c>
      <c r="S927" s="23" t="str">
        <f t="shared" si="119"/>
        <v>Oct</v>
      </c>
      <c r="T927" s="18">
        <f t="shared" si="120"/>
        <v>43012.208333333328</v>
      </c>
      <c r="U927" s="7" t="b">
        <v>0</v>
      </c>
      <c r="V927" s="7" t="b">
        <v>0</v>
      </c>
      <c r="W927" s="7" t="s">
        <v>32</v>
      </c>
      <c r="X927" s="7" t="str" cm="1">
        <f t="array" ref="X927:Y927">_xlfn.TEXTSPLIT($W927,"/")</f>
        <v>theater</v>
      </c>
      <c r="Y927" s="7" t="str">
        <v>plays</v>
      </c>
    </row>
    <row r="928" spans="1:25" ht="23" x14ac:dyDescent="0.3">
      <c r="A928" s="7">
        <v>926</v>
      </c>
      <c r="B928" s="7" t="s">
        <v>1883</v>
      </c>
      <c r="C928" s="15" t="s">
        <v>1884</v>
      </c>
      <c r="D928" s="5">
        <v>8700</v>
      </c>
      <c r="E928" s="5">
        <v>1577</v>
      </c>
      <c r="G928" s="6">
        <f t="shared" si="113"/>
        <v>0.18126436781609195</v>
      </c>
      <c r="H928" s="7" t="s">
        <v>13</v>
      </c>
      <c r="I928" s="10">
        <v>15</v>
      </c>
      <c r="J928" s="10">
        <f t="shared" si="114"/>
        <v>105.13333333333334</v>
      </c>
      <c r="K928" s="7" t="s">
        <v>20</v>
      </c>
      <c r="L928" s="7" t="s">
        <v>21</v>
      </c>
      <c r="M928" s="7">
        <v>1463029200</v>
      </c>
      <c r="N928" s="7">
        <v>1463374800</v>
      </c>
      <c r="O928" s="16">
        <f t="shared" si="115"/>
        <v>42502.208333333328</v>
      </c>
      <c r="P928" s="23" t="str">
        <f t="shared" si="116"/>
        <v>May</v>
      </c>
      <c r="Q928" s="18">
        <f t="shared" si="117"/>
        <v>42502.208333333328</v>
      </c>
      <c r="R928" s="16">
        <f t="shared" si="118"/>
        <v>42506.208333333328</v>
      </c>
      <c r="S928" s="23" t="str">
        <f t="shared" si="119"/>
        <v>May</v>
      </c>
      <c r="T928" s="18">
        <f t="shared" si="120"/>
        <v>42506.208333333328</v>
      </c>
      <c r="U928" s="7" t="b">
        <v>0</v>
      </c>
      <c r="V928" s="7" t="b">
        <v>0</v>
      </c>
      <c r="W928" s="7" t="s">
        <v>16</v>
      </c>
      <c r="X928" s="7" t="str" cm="1">
        <f t="array" ref="X928:Y928">_xlfn.TEXTSPLIT($W928,"/")</f>
        <v>food</v>
      </c>
      <c r="Y928" s="7" t="str">
        <v>food trucks</v>
      </c>
    </row>
    <row r="929" spans="1:25" ht="23" x14ac:dyDescent="0.3">
      <c r="A929" s="7">
        <v>927</v>
      </c>
      <c r="B929" s="7" t="s">
        <v>1885</v>
      </c>
      <c r="C929" s="15" t="s">
        <v>1886</v>
      </c>
      <c r="D929" s="5">
        <v>7200</v>
      </c>
      <c r="E929" s="5">
        <v>3301</v>
      </c>
      <c r="G929" s="6">
        <f t="shared" si="113"/>
        <v>0.45847222222222223</v>
      </c>
      <c r="H929" s="7" t="s">
        <v>13</v>
      </c>
      <c r="I929" s="10">
        <v>37</v>
      </c>
      <c r="J929" s="10">
        <f t="shared" si="114"/>
        <v>89.21621621621621</v>
      </c>
      <c r="K929" s="7" t="s">
        <v>20</v>
      </c>
      <c r="L929" s="7" t="s">
        <v>21</v>
      </c>
      <c r="M929" s="7">
        <v>1342069200</v>
      </c>
      <c r="N929" s="7">
        <v>1344574800</v>
      </c>
      <c r="O929" s="16">
        <f t="shared" si="115"/>
        <v>41102.208333333336</v>
      </c>
      <c r="P929" s="23" t="str">
        <f t="shared" si="116"/>
        <v>Jul</v>
      </c>
      <c r="Q929" s="18">
        <f t="shared" si="117"/>
        <v>41102.208333333336</v>
      </c>
      <c r="R929" s="16">
        <f t="shared" si="118"/>
        <v>41131.208333333336</v>
      </c>
      <c r="S929" s="23" t="str">
        <f t="shared" si="119"/>
        <v>Aug</v>
      </c>
      <c r="T929" s="18">
        <f t="shared" si="120"/>
        <v>41131.208333333336</v>
      </c>
      <c r="U929" s="7" t="b">
        <v>0</v>
      </c>
      <c r="V929" s="7" t="b">
        <v>0</v>
      </c>
      <c r="W929" s="7" t="s">
        <v>32</v>
      </c>
      <c r="X929" s="7" t="str" cm="1">
        <f t="array" ref="X929:Y929">_xlfn.TEXTSPLIT($W929,"/")</f>
        <v>theater</v>
      </c>
      <c r="Y929" s="7" t="str">
        <v>plays</v>
      </c>
    </row>
    <row r="930" spans="1:25" ht="23" x14ac:dyDescent="0.3">
      <c r="A930" s="7">
        <v>928</v>
      </c>
      <c r="B930" s="7" t="s">
        <v>1887</v>
      </c>
      <c r="C930" s="15" t="s">
        <v>1888</v>
      </c>
      <c r="D930" s="5">
        <v>167400</v>
      </c>
      <c r="E930" s="5">
        <v>196386</v>
      </c>
      <c r="G930" s="6">
        <f t="shared" si="113"/>
        <v>1.1731541218637993</v>
      </c>
      <c r="H930" s="7" t="s">
        <v>19</v>
      </c>
      <c r="I930" s="10">
        <v>3777</v>
      </c>
      <c r="J930" s="10">
        <f t="shared" si="114"/>
        <v>51.995234312946785</v>
      </c>
      <c r="K930" s="7" t="s">
        <v>106</v>
      </c>
      <c r="L930" s="7" t="s">
        <v>107</v>
      </c>
      <c r="M930" s="7">
        <v>1388296800</v>
      </c>
      <c r="N930" s="7">
        <v>1389074400</v>
      </c>
      <c r="O930" s="16">
        <f t="shared" si="115"/>
        <v>41637.25</v>
      </c>
      <c r="P930" s="23" t="str">
        <f t="shared" si="116"/>
        <v>Dec</v>
      </c>
      <c r="Q930" s="18">
        <f t="shared" si="117"/>
        <v>41637.25</v>
      </c>
      <c r="R930" s="16">
        <f t="shared" si="118"/>
        <v>41646.25</v>
      </c>
      <c r="S930" s="23" t="str">
        <f t="shared" si="119"/>
        <v>Jan</v>
      </c>
      <c r="T930" s="18">
        <f t="shared" si="120"/>
        <v>41646.25</v>
      </c>
      <c r="U930" s="7" t="b">
        <v>0</v>
      </c>
      <c r="V930" s="7" t="b">
        <v>0</v>
      </c>
      <c r="W930" s="7" t="s">
        <v>27</v>
      </c>
      <c r="X930" s="7" t="str" cm="1">
        <f t="array" ref="X930:Y930">_xlfn.TEXTSPLIT($W930,"/")</f>
        <v>technology</v>
      </c>
      <c r="Y930" s="7" t="str">
        <v>web</v>
      </c>
    </row>
    <row r="931" spans="1:25" ht="23" x14ac:dyDescent="0.3">
      <c r="A931" s="7">
        <v>929</v>
      </c>
      <c r="B931" s="7" t="s">
        <v>1889</v>
      </c>
      <c r="C931" s="15" t="s">
        <v>1890</v>
      </c>
      <c r="D931" s="5">
        <v>5500</v>
      </c>
      <c r="E931" s="5">
        <v>11952</v>
      </c>
      <c r="G931" s="6">
        <f t="shared" si="113"/>
        <v>2.173090909090909</v>
      </c>
      <c r="H931" s="7" t="s">
        <v>19</v>
      </c>
      <c r="I931" s="10">
        <v>184</v>
      </c>
      <c r="J931" s="10">
        <f t="shared" si="114"/>
        <v>64.956521739130437</v>
      </c>
      <c r="K931" s="7" t="s">
        <v>39</v>
      </c>
      <c r="L931" s="7" t="s">
        <v>40</v>
      </c>
      <c r="M931" s="7">
        <v>1493787600</v>
      </c>
      <c r="N931" s="7">
        <v>1494997200</v>
      </c>
      <c r="O931" s="16">
        <f t="shared" si="115"/>
        <v>42858.208333333328</v>
      </c>
      <c r="P931" s="23" t="str">
        <f t="shared" si="116"/>
        <v>May</v>
      </c>
      <c r="Q931" s="18">
        <f t="shared" si="117"/>
        <v>42858.208333333328</v>
      </c>
      <c r="R931" s="16">
        <f t="shared" si="118"/>
        <v>42872.208333333328</v>
      </c>
      <c r="S931" s="23" t="str">
        <f t="shared" si="119"/>
        <v>May</v>
      </c>
      <c r="T931" s="18">
        <f t="shared" si="120"/>
        <v>42872.208333333328</v>
      </c>
      <c r="U931" s="7" t="b">
        <v>0</v>
      </c>
      <c r="V931" s="7" t="b">
        <v>0</v>
      </c>
      <c r="W931" s="7" t="s">
        <v>32</v>
      </c>
      <c r="X931" s="7" t="str" cm="1">
        <f t="array" ref="X931:Y931">_xlfn.TEXTSPLIT($W931,"/")</f>
        <v>theater</v>
      </c>
      <c r="Y931" s="7" t="str">
        <v>plays</v>
      </c>
    </row>
    <row r="932" spans="1:25" ht="23" x14ac:dyDescent="0.3">
      <c r="A932" s="7">
        <v>930</v>
      </c>
      <c r="B932" s="7" t="s">
        <v>1891</v>
      </c>
      <c r="C932" s="15" t="s">
        <v>1892</v>
      </c>
      <c r="D932" s="5">
        <v>3500</v>
      </c>
      <c r="E932" s="5">
        <v>3930</v>
      </c>
      <c r="G932" s="6">
        <f t="shared" si="113"/>
        <v>1.1228571428571428</v>
      </c>
      <c r="H932" s="7" t="s">
        <v>19</v>
      </c>
      <c r="I932" s="10">
        <v>85</v>
      </c>
      <c r="J932" s="10">
        <f t="shared" si="114"/>
        <v>46.235294117647058</v>
      </c>
      <c r="K932" s="7" t="s">
        <v>20</v>
      </c>
      <c r="L932" s="7" t="s">
        <v>21</v>
      </c>
      <c r="M932" s="7">
        <v>1424844000</v>
      </c>
      <c r="N932" s="7">
        <v>1425448800</v>
      </c>
      <c r="O932" s="16">
        <f t="shared" si="115"/>
        <v>42060.25</v>
      </c>
      <c r="P932" s="23" t="str">
        <f t="shared" si="116"/>
        <v>Feb</v>
      </c>
      <c r="Q932" s="18">
        <f t="shared" si="117"/>
        <v>42060.25</v>
      </c>
      <c r="R932" s="16">
        <f t="shared" si="118"/>
        <v>42067.25</v>
      </c>
      <c r="S932" s="23" t="str">
        <f t="shared" si="119"/>
        <v>Mar</v>
      </c>
      <c r="T932" s="18">
        <f t="shared" si="120"/>
        <v>42067.25</v>
      </c>
      <c r="U932" s="7" t="b">
        <v>0</v>
      </c>
      <c r="V932" s="7" t="b">
        <v>1</v>
      </c>
      <c r="W932" s="7" t="s">
        <v>32</v>
      </c>
      <c r="X932" s="7" t="str" cm="1">
        <f t="array" ref="X932:Y932">_xlfn.TEXTSPLIT($W932,"/")</f>
        <v>theater</v>
      </c>
      <c r="Y932" s="7" t="str">
        <v>plays</v>
      </c>
    </row>
    <row r="933" spans="1:25" ht="23" x14ac:dyDescent="0.3">
      <c r="A933" s="7">
        <v>931</v>
      </c>
      <c r="B933" s="7" t="s">
        <v>1893</v>
      </c>
      <c r="C933" s="15" t="s">
        <v>1894</v>
      </c>
      <c r="D933" s="5">
        <v>7900</v>
      </c>
      <c r="E933" s="5">
        <v>5729</v>
      </c>
      <c r="G933" s="6">
        <f t="shared" si="113"/>
        <v>0.72518987341772156</v>
      </c>
      <c r="H933" s="7" t="s">
        <v>13</v>
      </c>
      <c r="I933" s="10">
        <v>112</v>
      </c>
      <c r="J933" s="10">
        <f t="shared" si="114"/>
        <v>51.151785714285715</v>
      </c>
      <c r="K933" s="7" t="s">
        <v>20</v>
      </c>
      <c r="L933" s="7" t="s">
        <v>21</v>
      </c>
      <c r="M933" s="7">
        <v>1403931600</v>
      </c>
      <c r="N933" s="7">
        <v>1404104400</v>
      </c>
      <c r="O933" s="16">
        <f t="shared" si="115"/>
        <v>41818.208333333336</v>
      </c>
      <c r="P933" s="23" t="str">
        <f t="shared" si="116"/>
        <v>Jun</v>
      </c>
      <c r="Q933" s="18">
        <f t="shared" si="117"/>
        <v>41818.208333333336</v>
      </c>
      <c r="R933" s="16">
        <f t="shared" si="118"/>
        <v>41820.208333333336</v>
      </c>
      <c r="S933" s="23" t="str">
        <f t="shared" si="119"/>
        <v>Jun</v>
      </c>
      <c r="T933" s="18">
        <f t="shared" si="120"/>
        <v>41820.208333333336</v>
      </c>
      <c r="U933" s="7" t="b">
        <v>0</v>
      </c>
      <c r="V933" s="7" t="b">
        <v>1</v>
      </c>
      <c r="W933" s="7" t="s">
        <v>32</v>
      </c>
      <c r="X933" s="7" t="str" cm="1">
        <f t="array" ref="X933:Y933">_xlfn.TEXTSPLIT($W933,"/")</f>
        <v>theater</v>
      </c>
      <c r="Y933" s="7" t="str">
        <v>plays</v>
      </c>
    </row>
    <row r="934" spans="1:25" ht="23" x14ac:dyDescent="0.3">
      <c r="A934" s="7">
        <v>932</v>
      </c>
      <c r="B934" s="7" t="s">
        <v>1895</v>
      </c>
      <c r="C934" s="15" t="s">
        <v>1896</v>
      </c>
      <c r="D934" s="5">
        <v>2300</v>
      </c>
      <c r="E934" s="5">
        <v>4883</v>
      </c>
      <c r="G934" s="6">
        <f t="shared" si="113"/>
        <v>2.1230434782608696</v>
      </c>
      <c r="H934" s="7" t="s">
        <v>19</v>
      </c>
      <c r="I934" s="10">
        <v>144</v>
      </c>
      <c r="J934" s="10">
        <f t="shared" si="114"/>
        <v>33.909722222222221</v>
      </c>
      <c r="K934" s="7" t="s">
        <v>20</v>
      </c>
      <c r="L934" s="7" t="s">
        <v>21</v>
      </c>
      <c r="M934" s="7">
        <v>1394514000</v>
      </c>
      <c r="N934" s="7">
        <v>1394773200</v>
      </c>
      <c r="O934" s="16">
        <f t="shared" si="115"/>
        <v>41709.208333333336</v>
      </c>
      <c r="P934" s="23" t="str">
        <f t="shared" si="116"/>
        <v>Mar</v>
      </c>
      <c r="Q934" s="18">
        <f t="shared" si="117"/>
        <v>41709.208333333336</v>
      </c>
      <c r="R934" s="16">
        <f t="shared" si="118"/>
        <v>41712.208333333336</v>
      </c>
      <c r="S934" s="23" t="str">
        <f t="shared" si="119"/>
        <v>Mar</v>
      </c>
      <c r="T934" s="18">
        <f t="shared" si="120"/>
        <v>41712.208333333336</v>
      </c>
      <c r="U934" s="7" t="b">
        <v>0</v>
      </c>
      <c r="V934" s="7" t="b">
        <v>0</v>
      </c>
      <c r="W934" s="7" t="s">
        <v>22</v>
      </c>
      <c r="X934" s="7" t="str" cm="1">
        <f t="array" ref="X934:Y934">_xlfn.TEXTSPLIT($W934,"/")</f>
        <v>music</v>
      </c>
      <c r="Y934" s="7" t="str">
        <v>rock</v>
      </c>
    </row>
    <row r="935" spans="1:25" ht="23" x14ac:dyDescent="0.3">
      <c r="A935" s="7">
        <v>933</v>
      </c>
      <c r="B935" s="7" t="s">
        <v>1897</v>
      </c>
      <c r="C935" s="15" t="s">
        <v>1898</v>
      </c>
      <c r="D935" s="5">
        <v>73000</v>
      </c>
      <c r="E935" s="5">
        <v>175015</v>
      </c>
      <c r="G935" s="6">
        <f t="shared" si="113"/>
        <v>2.3974657534246577</v>
      </c>
      <c r="H935" s="7" t="s">
        <v>19</v>
      </c>
      <c r="I935" s="10">
        <v>1902</v>
      </c>
      <c r="J935" s="10">
        <f t="shared" si="114"/>
        <v>92.016298633017882</v>
      </c>
      <c r="K935" s="7" t="s">
        <v>20</v>
      </c>
      <c r="L935" s="7" t="s">
        <v>21</v>
      </c>
      <c r="M935" s="7">
        <v>1365397200</v>
      </c>
      <c r="N935" s="7">
        <v>1366520400</v>
      </c>
      <c r="O935" s="16">
        <f t="shared" si="115"/>
        <v>41372.208333333336</v>
      </c>
      <c r="P935" s="23" t="str">
        <f t="shared" si="116"/>
        <v>Apr</v>
      </c>
      <c r="Q935" s="18">
        <f t="shared" si="117"/>
        <v>41372.208333333336</v>
      </c>
      <c r="R935" s="16">
        <f t="shared" si="118"/>
        <v>41385.208333333336</v>
      </c>
      <c r="S935" s="23" t="str">
        <f t="shared" si="119"/>
        <v>Apr</v>
      </c>
      <c r="T935" s="18">
        <f t="shared" si="120"/>
        <v>41385.208333333336</v>
      </c>
      <c r="U935" s="7" t="b">
        <v>0</v>
      </c>
      <c r="V935" s="7" t="b">
        <v>0</v>
      </c>
      <c r="W935" s="7" t="s">
        <v>32</v>
      </c>
      <c r="X935" s="7" t="str" cm="1">
        <f t="array" ref="X935:Y935">_xlfn.TEXTSPLIT($W935,"/")</f>
        <v>theater</v>
      </c>
      <c r="Y935" s="7" t="str">
        <v>plays</v>
      </c>
    </row>
    <row r="936" spans="1:25" ht="23" x14ac:dyDescent="0.3">
      <c r="A936" s="7">
        <v>934</v>
      </c>
      <c r="B936" s="7" t="s">
        <v>1899</v>
      </c>
      <c r="C936" s="15" t="s">
        <v>1900</v>
      </c>
      <c r="D936" s="5">
        <v>6200</v>
      </c>
      <c r="E936" s="5">
        <v>11280</v>
      </c>
      <c r="G936" s="6">
        <f t="shared" si="113"/>
        <v>1.8193548387096774</v>
      </c>
      <c r="H936" s="7" t="s">
        <v>19</v>
      </c>
      <c r="I936" s="10">
        <v>105</v>
      </c>
      <c r="J936" s="10">
        <f t="shared" si="114"/>
        <v>107.42857142857143</v>
      </c>
      <c r="K936" s="7" t="s">
        <v>20</v>
      </c>
      <c r="L936" s="7" t="s">
        <v>21</v>
      </c>
      <c r="M936" s="7">
        <v>1456120800</v>
      </c>
      <c r="N936" s="7">
        <v>1456639200</v>
      </c>
      <c r="O936" s="16">
        <f t="shared" si="115"/>
        <v>42422.25</v>
      </c>
      <c r="P936" s="23" t="str">
        <f t="shared" si="116"/>
        <v>Feb</v>
      </c>
      <c r="Q936" s="18">
        <f t="shared" si="117"/>
        <v>42422.25</v>
      </c>
      <c r="R936" s="16">
        <f t="shared" si="118"/>
        <v>42428.25</v>
      </c>
      <c r="S936" s="23" t="str">
        <f t="shared" si="119"/>
        <v>Feb</v>
      </c>
      <c r="T936" s="18">
        <f t="shared" si="120"/>
        <v>42428.25</v>
      </c>
      <c r="U936" s="7" t="b">
        <v>0</v>
      </c>
      <c r="V936" s="7" t="b">
        <v>0</v>
      </c>
      <c r="W936" s="7" t="s">
        <v>32</v>
      </c>
      <c r="X936" s="7" t="str" cm="1">
        <f t="array" ref="X936:Y936">_xlfn.TEXTSPLIT($W936,"/")</f>
        <v>theater</v>
      </c>
      <c r="Y936" s="7" t="str">
        <v>plays</v>
      </c>
    </row>
    <row r="937" spans="1:25" ht="36" x14ac:dyDescent="0.3">
      <c r="A937" s="7">
        <v>935</v>
      </c>
      <c r="B937" s="7" t="s">
        <v>1901</v>
      </c>
      <c r="C937" s="15" t="s">
        <v>1902</v>
      </c>
      <c r="D937" s="5">
        <v>6100</v>
      </c>
      <c r="E937" s="5">
        <v>10012</v>
      </c>
      <c r="G937" s="6">
        <f t="shared" si="113"/>
        <v>1.6413114754098361</v>
      </c>
      <c r="H937" s="7" t="s">
        <v>19</v>
      </c>
      <c r="I937" s="10">
        <v>132</v>
      </c>
      <c r="J937" s="10">
        <f t="shared" si="114"/>
        <v>75.848484848484844</v>
      </c>
      <c r="K937" s="7" t="s">
        <v>20</v>
      </c>
      <c r="L937" s="7" t="s">
        <v>21</v>
      </c>
      <c r="M937" s="7">
        <v>1437714000</v>
      </c>
      <c r="N937" s="7">
        <v>1438318800</v>
      </c>
      <c r="O937" s="16">
        <f t="shared" si="115"/>
        <v>42209.208333333328</v>
      </c>
      <c r="P937" s="23" t="str">
        <f t="shared" si="116"/>
        <v>Jul</v>
      </c>
      <c r="Q937" s="18">
        <f t="shared" si="117"/>
        <v>42209.208333333328</v>
      </c>
      <c r="R937" s="16">
        <f t="shared" si="118"/>
        <v>42216.208333333328</v>
      </c>
      <c r="S937" s="23" t="str">
        <f t="shared" si="119"/>
        <v>Jul</v>
      </c>
      <c r="T937" s="18">
        <f t="shared" si="120"/>
        <v>42216.208333333328</v>
      </c>
      <c r="U937" s="7" t="b">
        <v>0</v>
      </c>
      <c r="V937" s="7" t="b">
        <v>0</v>
      </c>
      <c r="W937" s="7" t="s">
        <v>32</v>
      </c>
      <c r="X937" s="7" t="str" cm="1">
        <f t="array" ref="X937:Y937">_xlfn.TEXTSPLIT($W937,"/")</f>
        <v>theater</v>
      </c>
      <c r="Y937" s="7" t="str">
        <v>plays</v>
      </c>
    </row>
    <row r="938" spans="1:25" ht="23" x14ac:dyDescent="0.3">
      <c r="A938" s="7">
        <v>936</v>
      </c>
      <c r="B938" s="7" t="s">
        <v>1245</v>
      </c>
      <c r="C938" s="15" t="s">
        <v>1903</v>
      </c>
      <c r="D938" s="5">
        <v>103200</v>
      </c>
      <c r="E938" s="5">
        <v>1690</v>
      </c>
      <c r="G938" s="6">
        <f t="shared" si="113"/>
        <v>1.6375968992248063E-2</v>
      </c>
      <c r="H938" s="7" t="s">
        <v>13</v>
      </c>
      <c r="I938" s="10">
        <v>21</v>
      </c>
      <c r="J938" s="10">
        <f t="shared" si="114"/>
        <v>80.476190476190482</v>
      </c>
      <c r="K938" s="7" t="s">
        <v>20</v>
      </c>
      <c r="L938" s="7" t="s">
        <v>21</v>
      </c>
      <c r="M938" s="7">
        <v>1563771600</v>
      </c>
      <c r="N938" s="7">
        <v>1564030800</v>
      </c>
      <c r="O938" s="16">
        <f t="shared" si="115"/>
        <v>43668.208333333328</v>
      </c>
      <c r="P938" s="23" t="str">
        <f t="shared" si="116"/>
        <v>Jul</v>
      </c>
      <c r="Q938" s="18">
        <f t="shared" si="117"/>
        <v>43668.208333333328</v>
      </c>
      <c r="R938" s="16">
        <f t="shared" si="118"/>
        <v>43671.208333333328</v>
      </c>
      <c r="S938" s="23" t="str">
        <f t="shared" si="119"/>
        <v>Jul</v>
      </c>
      <c r="T938" s="18">
        <f t="shared" si="120"/>
        <v>43671.208333333328</v>
      </c>
      <c r="U938" s="7" t="b">
        <v>1</v>
      </c>
      <c r="V938" s="7" t="b">
        <v>0</v>
      </c>
      <c r="W938" s="7" t="s">
        <v>32</v>
      </c>
      <c r="X938" s="7" t="str" cm="1">
        <f t="array" ref="X938:Y938">_xlfn.TEXTSPLIT($W938,"/")</f>
        <v>theater</v>
      </c>
      <c r="Y938" s="7" t="str">
        <v>plays</v>
      </c>
    </row>
    <row r="939" spans="1:25" ht="23" x14ac:dyDescent="0.3">
      <c r="A939" s="7">
        <v>937</v>
      </c>
      <c r="B939" s="7" t="s">
        <v>1904</v>
      </c>
      <c r="C939" s="15" t="s">
        <v>1905</v>
      </c>
      <c r="D939" s="5">
        <v>171000</v>
      </c>
      <c r="E939" s="5">
        <v>84891</v>
      </c>
      <c r="G939" s="6">
        <f t="shared" si="113"/>
        <v>0.49643859649122807</v>
      </c>
      <c r="H939" s="7" t="s">
        <v>73</v>
      </c>
      <c r="I939" s="10">
        <v>976</v>
      </c>
      <c r="J939" s="10">
        <f t="shared" si="114"/>
        <v>86.978483606557376</v>
      </c>
      <c r="K939" s="7" t="s">
        <v>20</v>
      </c>
      <c r="L939" s="7" t="s">
        <v>21</v>
      </c>
      <c r="M939" s="7">
        <v>1448517600</v>
      </c>
      <c r="N939" s="7">
        <v>1449295200</v>
      </c>
      <c r="O939" s="16">
        <f t="shared" si="115"/>
        <v>42334.25</v>
      </c>
      <c r="P939" s="23" t="str">
        <f t="shared" si="116"/>
        <v>Nov</v>
      </c>
      <c r="Q939" s="18">
        <f t="shared" si="117"/>
        <v>42334.25</v>
      </c>
      <c r="R939" s="16">
        <f t="shared" si="118"/>
        <v>42343.25</v>
      </c>
      <c r="S939" s="23" t="str">
        <f t="shared" si="119"/>
        <v>Dec</v>
      </c>
      <c r="T939" s="18">
        <f t="shared" si="120"/>
        <v>42343.25</v>
      </c>
      <c r="U939" s="7" t="b">
        <v>0</v>
      </c>
      <c r="V939" s="7" t="b">
        <v>0</v>
      </c>
      <c r="W939" s="7" t="s">
        <v>41</v>
      </c>
      <c r="X939" s="7" t="str" cm="1">
        <f t="array" ref="X939:Y939">_xlfn.TEXTSPLIT($W939,"/")</f>
        <v>film &amp; video</v>
      </c>
      <c r="Y939" s="7" t="str">
        <v>documentary</v>
      </c>
    </row>
    <row r="940" spans="1:25" ht="23" x14ac:dyDescent="0.3">
      <c r="A940" s="7">
        <v>938</v>
      </c>
      <c r="B940" s="7" t="s">
        <v>1906</v>
      </c>
      <c r="C940" s="15" t="s">
        <v>1907</v>
      </c>
      <c r="D940" s="5">
        <v>9200</v>
      </c>
      <c r="E940" s="5">
        <v>10093</v>
      </c>
      <c r="G940" s="6">
        <f t="shared" si="113"/>
        <v>1.0970652173913042</v>
      </c>
      <c r="H940" s="7" t="s">
        <v>19</v>
      </c>
      <c r="I940" s="10">
        <v>96</v>
      </c>
      <c r="J940" s="10">
        <f t="shared" si="114"/>
        <v>105.13541666666667</v>
      </c>
      <c r="K940" s="7" t="s">
        <v>20</v>
      </c>
      <c r="L940" s="7" t="s">
        <v>21</v>
      </c>
      <c r="M940" s="7">
        <v>1528779600</v>
      </c>
      <c r="N940" s="7">
        <v>1531890000</v>
      </c>
      <c r="O940" s="16">
        <f t="shared" si="115"/>
        <v>43263.208333333328</v>
      </c>
      <c r="P940" s="23" t="str">
        <f t="shared" si="116"/>
        <v>Jun</v>
      </c>
      <c r="Q940" s="18">
        <f t="shared" si="117"/>
        <v>43263.208333333328</v>
      </c>
      <c r="R940" s="16">
        <f t="shared" si="118"/>
        <v>43299.208333333328</v>
      </c>
      <c r="S940" s="23" t="str">
        <f t="shared" si="119"/>
        <v>Jul</v>
      </c>
      <c r="T940" s="18">
        <f t="shared" si="120"/>
        <v>43299.208333333328</v>
      </c>
      <c r="U940" s="7" t="b">
        <v>0</v>
      </c>
      <c r="V940" s="7" t="b">
        <v>1</v>
      </c>
      <c r="W940" s="7" t="s">
        <v>118</v>
      </c>
      <c r="X940" s="7" t="str" cm="1">
        <f t="array" ref="X940:Y940">_xlfn.TEXTSPLIT($W940,"/")</f>
        <v>publishing</v>
      </c>
      <c r="Y940" s="7" t="str">
        <v>fiction</v>
      </c>
    </row>
    <row r="941" spans="1:25" ht="36" x14ac:dyDescent="0.3">
      <c r="A941" s="7">
        <v>939</v>
      </c>
      <c r="B941" s="7" t="s">
        <v>1908</v>
      </c>
      <c r="C941" s="15" t="s">
        <v>1909</v>
      </c>
      <c r="D941" s="5">
        <v>7800</v>
      </c>
      <c r="E941" s="5">
        <v>3839</v>
      </c>
      <c r="G941" s="6">
        <f t="shared" si="113"/>
        <v>0.49217948717948717</v>
      </c>
      <c r="H941" s="7" t="s">
        <v>13</v>
      </c>
      <c r="I941" s="10">
        <v>67</v>
      </c>
      <c r="J941" s="10">
        <f t="shared" si="114"/>
        <v>57.298507462686565</v>
      </c>
      <c r="K941" s="7" t="s">
        <v>20</v>
      </c>
      <c r="L941" s="7" t="s">
        <v>21</v>
      </c>
      <c r="M941" s="7">
        <v>1304744400</v>
      </c>
      <c r="N941" s="7">
        <v>1306213200</v>
      </c>
      <c r="O941" s="16">
        <f t="shared" si="115"/>
        <v>40670.208333333336</v>
      </c>
      <c r="P941" s="23" t="str">
        <f t="shared" si="116"/>
        <v>May</v>
      </c>
      <c r="Q941" s="18">
        <f t="shared" si="117"/>
        <v>40670.208333333336</v>
      </c>
      <c r="R941" s="16">
        <f t="shared" si="118"/>
        <v>40687.208333333336</v>
      </c>
      <c r="S941" s="23" t="str">
        <f t="shared" si="119"/>
        <v>May</v>
      </c>
      <c r="T941" s="18">
        <f t="shared" si="120"/>
        <v>40687.208333333336</v>
      </c>
      <c r="U941" s="7" t="b">
        <v>0</v>
      </c>
      <c r="V941" s="7" t="b">
        <v>1</v>
      </c>
      <c r="W941" s="7" t="s">
        <v>88</v>
      </c>
      <c r="X941" s="7" t="str" cm="1">
        <f t="array" ref="X941:Y941">_xlfn.TEXTSPLIT($W941,"/")</f>
        <v>games</v>
      </c>
      <c r="Y941" s="7" t="str">
        <v>video games</v>
      </c>
    </row>
    <row r="942" spans="1:25" ht="23" x14ac:dyDescent="0.3">
      <c r="A942" s="7">
        <v>940</v>
      </c>
      <c r="B942" s="7" t="s">
        <v>1910</v>
      </c>
      <c r="C942" s="15" t="s">
        <v>1911</v>
      </c>
      <c r="D942" s="5">
        <v>9900</v>
      </c>
      <c r="E942" s="5">
        <v>6161</v>
      </c>
      <c r="G942" s="6">
        <f t="shared" si="113"/>
        <v>0.62232323232323228</v>
      </c>
      <c r="H942" s="7" t="s">
        <v>46</v>
      </c>
      <c r="I942" s="10">
        <v>66</v>
      </c>
      <c r="J942" s="10">
        <f t="shared" si="114"/>
        <v>93.348484848484844</v>
      </c>
      <c r="K942" s="7" t="s">
        <v>14</v>
      </c>
      <c r="L942" s="7" t="s">
        <v>15</v>
      </c>
      <c r="M942" s="7">
        <v>1354341600</v>
      </c>
      <c r="N942" s="7">
        <v>1356242400</v>
      </c>
      <c r="O942" s="16">
        <f t="shared" si="115"/>
        <v>41244.25</v>
      </c>
      <c r="P942" s="23" t="str">
        <f t="shared" si="116"/>
        <v>Dec</v>
      </c>
      <c r="Q942" s="18">
        <f t="shared" si="117"/>
        <v>41244.25</v>
      </c>
      <c r="R942" s="16">
        <f t="shared" si="118"/>
        <v>41266.25</v>
      </c>
      <c r="S942" s="23" t="str">
        <f t="shared" si="119"/>
        <v>Dec</v>
      </c>
      <c r="T942" s="18">
        <f t="shared" si="120"/>
        <v>41266.25</v>
      </c>
      <c r="U942" s="7" t="b">
        <v>0</v>
      </c>
      <c r="V942" s="7" t="b">
        <v>0</v>
      </c>
      <c r="W942" s="7" t="s">
        <v>27</v>
      </c>
      <c r="X942" s="7" t="str" cm="1">
        <f t="array" ref="X942:Y942">_xlfn.TEXTSPLIT($W942,"/")</f>
        <v>technology</v>
      </c>
      <c r="Y942" s="7" t="str">
        <v>web</v>
      </c>
    </row>
    <row r="943" spans="1:25" ht="23" x14ac:dyDescent="0.3">
      <c r="A943" s="7">
        <v>941</v>
      </c>
      <c r="B943" s="7" t="s">
        <v>1912</v>
      </c>
      <c r="C943" s="15" t="s">
        <v>1913</v>
      </c>
      <c r="D943" s="5">
        <v>43000</v>
      </c>
      <c r="E943" s="5">
        <v>5615</v>
      </c>
      <c r="G943" s="6">
        <f t="shared" si="113"/>
        <v>0.1305813953488372</v>
      </c>
      <c r="H943" s="7" t="s">
        <v>13</v>
      </c>
      <c r="I943" s="10">
        <v>78</v>
      </c>
      <c r="J943" s="10">
        <f t="shared" si="114"/>
        <v>71.987179487179489</v>
      </c>
      <c r="K943" s="7" t="s">
        <v>20</v>
      </c>
      <c r="L943" s="7" t="s">
        <v>21</v>
      </c>
      <c r="M943" s="7">
        <v>1294552800</v>
      </c>
      <c r="N943" s="7">
        <v>1297576800</v>
      </c>
      <c r="O943" s="16">
        <f t="shared" si="115"/>
        <v>40552.25</v>
      </c>
      <c r="P943" s="23" t="str">
        <f t="shared" si="116"/>
        <v>Jan</v>
      </c>
      <c r="Q943" s="18">
        <f t="shared" si="117"/>
        <v>40552.25</v>
      </c>
      <c r="R943" s="16">
        <f t="shared" si="118"/>
        <v>40587.25</v>
      </c>
      <c r="S943" s="23" t="str">
        <f t="shared" si="119"/>
        <v>Feb</v>
      </c>
      <c r="T943" s="18">
        <f t="shared" si="120"/>
        <v>40587.25</v>
      </c>
      <c r="U943" s="7" t="b">
        <v>1</v>
      </c>
      <c r="V943" s="7" t="b">
        <v>0</v>
      </c>
      <c r="W943" s="7" t="s">
        <v>32</v>
      </c>
      <c r="X943" s="7" t="str" cm="1">
        <f t="array" ref="X943:Y943">_xlfn.TEXTSPLIT($W943,"/")</f>
        <v>theater</v>
      </c>
      <c r="Y943" s="7" t="str">
        <v>plays</v>
      </c>
    </row>
    <row r="944" spans="1:25" ht="23" x14ac:dyDescent="0.3">
      <c r="A944" s="7">
        <v>942</v>
      </c>
      <c r="B944" s="7" t="s">
        <v>1906</v>
      </c>
      <c r="C944" s="15" t="s">
        <v>1914</v>
      </c>
      <c r="D944" s="5">
        <v>9600</v>
      </c>
      <c r="E944" s="5">
        <v>6205</v>
      </c>
      <c r="G944" s="6">
        <f t="shared" si="113"/>
        <v>0.64635416666666667</v>
      </c>
      <c r="H944" s="7" t="s">
        <v>13</v>
      </c>
      <c r="I944" s="10">
        <v>67</v>
      </c>
      <c r="J944" s="10">
        <f t="shared" si="114"/>
        <v>92.611940298507463</v>
      </c>
      <c r="K944" s="7" t="s">
        <v>25</v>
      </c>
      <c r="L944" s="7" t="s">
        <v>26</v>
      </c>
      <c r="M944" s="7">
        <v>1295935200</v>
      </c>
      <c r="N944" s="7">
        <v>1296194400</v>
      </c>
      <c r="O944" s="16">
        <f t="shared" si="115"/>
        <v>40568.25</v>
      </c>
      <c r="P944" s="23" t="str">
        <f t="shared" si="116"/>
        <v>Jan</v>
      </c>
      <c r="Q944" s="18">
        <f t="shared" si="117"/>
        <v>40568.25</v>
      </c>
      <c r="R944" s="16">
        <f t="shared" si="118"/>
        <v>40571.25</v>
      </c>
      <c r="S944" s="23" t="str">
        <f t="shared" si="119"/>
        <v>Jan</v>
      </c>
      <c r="T944" s="18">
        <f t="shared" si="120"/>
        <v>40571.25</v>
      </c>
      <c r="U944" s="7" t="b">
        <v>0</v>
      </c>
      <c r="V944" s="7" t="b">
        <v>0</v>
      </c>
      <c r="W944" s="7" t="s">
        <v>32</v>
      </c>
      <c r="X944" s="7" t="str" cm="1">
        <f t="array" ref="X944:Y944">_xlfn.TEXTSPLIT($W944,"/")</f>
        <v>theater</v>
      </c>
      <c r="Y944" s="7" t="str">
        <v>plays</v>
      </c>
    </row>
    <row r="945" spans="1:25" ht="23" x14ac:dyDescent="0.3">
      <c r="A945" s="7">
        <v>943</v>
      </c>
      <c r="B945" s="7" t="s">
        <v>1915</v>
      </c>
      <c r="C945" s="15" t="s">
        <v>1916</v>
      </c>
      <c r="D945" s="5">
        <v>7500</v>
      </c>
      <c r="E945" s="5">
        <v>11969</v>
      </c>
      <c r="G945" s="6">
        <f t="shared" si="113"/>
        <v>1.5958666666666668</v>
      </c>
      <c r="H945" s="7" t="s">
        <v>19</v>
      </c>
      <c r="I945" s="10">
        <v>114</v>
      </c>
      <c r="J945" s="10">
        <f t="shared" si="114"/>
        <v>104.99122807017544</v>
      </c>
      <c r="K945" s="7" t="s">
        <v>20</v>
      </c>
      <c r="L945" s="7" t="s">
        <v>21</v>
      </c>
      <c r="M945" s="7">
        <v>1411534800</v>
      </c>
      <c r="N945" s="7">
        <v>1414558800</v>
      </c>
      <c r="O945" s="16">
        <f t="shared" si="115"/>
        <v>41906.208333333336</v>
      </c>
      <c r="P945" s="23" t="str">
        <f t="shared" si="116"/>
        <v>Sep</v>
      </c>
      <c r="Q945" s="18">
        <f t="shared" si="117"/>
        <v>41906.208333333336</v>
      </c>
      <c r="R945" s="16">
        <f t="shared" si="118"/>
        <v>41941.208333333336</v>
      </c>
      <c r="S945" s="23" t="str">
        <f t="shared" si="119"/>
        <v>Oct</v>
      </c>
      <c r="T945" s="18">
        <f t="shared" si="120"/>
        <v>41941.208333333336</v>
      </c>
      <c r="U945" s="7" t="b">
        <v>0</v>
      </c>
      <c r="V945" s="7" t="b">
        <v>0</v>
      </c>
      <c r="W945" s="7" t="s">
        <v>16</v>
      </c>
      <c r="X945" s="7" t="str" cm="1">
        <f t="array" ref="X945:Y945">_xlfn.TEXTSPLIT($W945,"/")</f>
        <v>food</v>
      </c>
      <c r="Y945" s="7" t="str">
        <v>food trucks</v>
      </c>
    </row>
    <row r="946" spans="1:25" ht="23" x14ac:dyDescent="0.3">
      <c r="A946" s="7">
        <v>944</v>
      </c>
      <c r="B946" s="7" t="s">
        <v>1917</v>
      </c>
      <c r="C946" s="15" t="s">
        <v>1918</v>
      </c>
      <c r="D946" s="5">
        <v>10000</v>
      </c>
      <c r="E946" s="5">
        <v>8142</v>
      </c>
      <c r="G946" s="6">
        <f t="shared" si="113"/>
        <v>0.81420000000000003</v>
      </c>
      <c r="H946" s="7" t="s">
        <v>13</v>
      </c>
      <c r="I946" s="10">
        <v>263</v>
      </c>
      <c r="J946" s="10">
        <f t="shared" si="114"/>
        <v>30.958174904942965</v>
      </c>
      <c r="K946" s="7" t="s">
        <v>25</v>
      </c>
      <c r="L946" s="7" t="s">
        <v>26</v>
      </c>
      <c r="M946" s="7">
        <v>1486706400</v>
      </c>
      <c r="N946" s="7">
        <v>1488348000</v>
      </c>
      <c r="O946" s="16">
        <f t="shared" si="115"/>
        <v>42776.25</v>
      </c>
      <c r="P946" s="23" t="str">
        <f t="shared" si="116"/>
        <v>Feb</v>
      </c>
      <c r="Q946" s="18">
        <f t="shared" si="117"/>
        <v>42776.25</v>
      </c>
      <c r="R946" s="16">
        <f t="shared" si="118"/>
        <v>42795.25</v>
      </c>
      <c r="S946" s="23" t="str">
        <f t="shared" si="119"/>
        <v>Mar</v>
      </c>
      <c r="T946" s="18">
        <f t="shared" si="120"/>
        <v>42795.25</v>
      </c>
      <c r="U946" s="7" t="b">
        <v>0</v>
      </c>
      <c r="V946" s="7" t="b">
        <v>0</v>
      </c>
      <c r="W946" s="7" t="s">
        <v>121</v>
      </c>
      <c r="X946" s="7" t="str" cm="1">
        <f t="array" ref="X946:Y946">_xlfn.TEXTSPLIT($W946,"/")</f>
        <v>photography</v>
      </c>
      <c r="Y946" s="7" t="str">
        <v>photography books</v>
      </c>
    </row>
    <row r="947" spans="1:25" ht="23" x14ac:dyDescent="0.3">
      <c r="A947" s="7">
        <v>945</v>
      </c>
      <c r="B947" s="7" t="s">
        <v>1919</v>
      </c>
      <c r="C947" s="15" t="s">
        <v>1920</v>
      </c>
      <c r="D947" s="5">
        <v>172000</v>
      </c>
      <c r="E947" s="5">
        <v>55805</v>
      </c>
      <c r="G947" s="6">
        <f t="shared" si="113"/>
        <v>0.32444767441860467</v>
      </c>
      <c r="H947" s="7" t="s">
        <v>13</v>
      </c>
      <c r="I947" s="10">
        <v>1691</v>
      </c>
      <c r="J947" s="10">
        <f t="shared" si="114"/>
        <v>33.001182732111175</v>
      </c>
      <c r="K947" s="7" t="s">
        <v>20</v>
      </c>
      <c r="L947" s="7" t="s">
        <v>21</v>
      </c>
      <c r="M947" s="7">
        <v>1333602000</v>
      </c>
      <c r="N947" s="7">
        <v>1334898000</v>
      </c>
      <c r="O947" s="16">
        <f t="shared" si="115"/>
        <v>41004.208333333336</v>
      </c>
      <c r="P947" s="23" t="str">
        <f t="shared" si="116"/>
        <v>Apr</v>
      </c>
      <c r="Q947" s="18">
        <f t="shared" si="117"/>
        <v>41004.208333333336</v>
      </c>
      <c r="R947" s="16">
        <f t="shared" si="118"/>
        <v>41019.208333333336</v>
      </c>
      <c r="S947" s="23" t="str">
        <f t="shared" si="119"/>
        <v>Apr</v>
      </c>
      <c r="T947" s="18">
        <f t="shared" si="120"/>
        <v>41019.208333333336</v>
      </c>
      <c r="U947" s="7" t="b">
        <v>1</v>
      </c>
      <c r="V947" s="7" t="b">
        <v>0</v>
      </c>
      <c r="W947" s="7" t="s">
        <v>121</v>
      </c>
      <c r="X947" s="7" t="str" cm="1">
        <f t="array" ref="X947:Y947">_xlfn.TEXTSPLIT($W947,"/")</f>
        <v>photography</v>
      </c>
      <c r="Y947" s="7" t="str">
        <v>photography books</v>
      </c>
    </row>
    <row r="948" spans="1:25" ht="36" x14ac:dyDescent="0.3">
      <c r="A948" s="7">
        <v>946</v>
      </c>
      <c r="B948" s="7" t="s">
        <v>1921</v>
      </c>
      <c r="C948" s="15" t="s">
        <v>1922</v>
      </c>
      <c r="D948" s="5">
        <v>153700</v>
      </c>
      <c r="E948" s="5">
        <v>15238</v>
      </c>
      <c r="G948" s="6">
        <f t="shared" si="113"/>
        <v>9.9141184124918666E-2</v>
      </c>
      <c r="H948" s="7" t="s">
        <v>13</v>
      </c>
      <c r="I948" s="10">
        <v>181</v>
      </c>
      <c r="J948" s="10">
        <f t="shared" si="114"/>
        <v>84.187845303867405</v>
      </c>
      <c r="K948" s="7" t="s">
        <v>20</v>
      </c>
      <c r="L948" s="7" t="s">
        <v>21</v>
      </c>
      <c r="M948" s="7">
        <v>1308200400</v>
      </c>
      <c r="N948" s="7">
        <v>1308373200</v>
      </c>
      <c r="O948" s="16">
        <f t="shared" si="115"/>
        <v>40710.208333333336</v>
      </c>
      <c r="P948" s="23" t="str">
        <f t="shared" si="116"/>
        <v>Jun</v>
      </c>
      <c r="Q948" s="18">
        <f t="shared" si="117"/>
        <v>40710.208333333336</v>
      </c>
      <c r="R948" s="16">
        <f t="shared" si="118"/>
        <v>40712.208333333336</v>
      </c>
      <c r="S948" s="23" t="str">
        <f t="shared" si="119"/>
        <v>Jun</v>
      </c>
      <c r="T948" s="18">
        <f t="shared" si="120"/>
        <v>40712.208333333336</v>
      </c>
      <c r="U948" s="7" t="b">
        <v>0</v>
      </c>
      <c r="V948" s="7" t="b">
        <v>0</v>
      </c>
      <c r="W948" s="7" t="s">
        <v>32</v>
      </c>
      <c r="X948" s="7" t="str" cm="1">
        <f t="array" ref="X948:Y948">_xlfn.TEXTSPLIT($W948,"/")</f>
        <v>theater</v>
      </c>
      <c r="Y948" s="7" t="str">
        <v>plays</v>
      </c>
    </row>
    <row r="949" spans="1:25" ht="23" x14ac:dyDescent="0.3">
      <c r="A949" s="7">
        <v>947</v>
      </c>
      <c r="B949" s="7" t="s">
        <v>1923</v>
      </c>
      <c r="C949" s="15" t="s">
        <v>1924</v>
      </c>
      <c r="D949" s="5">
        <v>3600</v>
      </c>
      <c r="E949" s="5">
        <v>961</v>
      </c>
      <c r="G949" s="6">
        <f t="shared" si="113"/>
        <v>0.26694444444444443</v>
      </c>
      <c r="H949" s="7" t="s">
        <v>13</v>
      </c>
      <c r="I949" s="10">
        <v>13</v>
      </c>
      <c r="J949" s="10">
        <f t="shared" si="114"/>
        <v>73.92307692307692</v>
      </c>
      <c r="K949" s="7" t="s">
        <v>20</v>
      </c>
      <c r="L949" s="7" t="s">
        <v>21</v>
      </c>
      <c r="M949" s="7">
        <v>1411707600</v>
      </c>
      <c r="N949" s="7">
        <v>1412312400</v>
      </c>
      <c r="O949" s="16">
        <f t="shared" si="115"/>
        <v>41908.208333333336</v>
      </c>
      <c r="P949" s="23" t="str">
        <f t="shared" si="116"/>
        <v>Sep</v>
      </c>
      <c r="Q949" s="18">
        <f t="shared" si="117"/>
        <v>41908.208333333336</v>
      </c>
      <c r="R949" s="16">
        <f t="shared" si="118"/>
        <v>41915.208333333336</v>
      </c>
      <c r="S949" s="23" t="str">
        <f t="shared" si="119"/>
        <v>Oct</v>
      </c>
      <c r="T949" s="18">
        <f t="shared" si="120"/>
        <v>41915.208333333336</v>
      </c>
      <c r="U949" s="7" t="b">
        <v>0</v>
      </c>
      <c r="V949" s="7" t="b">
        <v>0</v>
      </c>
      <c r="W949" s="7" t="s">
        <v>32</v>
      </c>
      <c r="X949" s="7" t="str" cm="1">
        <f t="array" ref="X949:Y949">_xlfn.TEXTSPLIT($W949,"/")</f>
        <v>theater</v>
      </c>
      <c r="Y949" s="7" t="str">
        <v>plays</v>
      </c>
    </row>
    <row r="950" spans="1:25" ht="23" x14ac:dyDescent="0.3">
      <c r="A950" s="7">
        <v>948</v>
      </c>
      <c r="B950" s="7" t="s">
        <v>1925</v>
      </c>
      <c r="C950" s="15" t="s">
        <v>1926</v>
      </c>
      <c r="D950" s="5">
        <v>9400</v>
      </c>
      <c r="E950" s="5">
        <v>5918</v>
      </c>
      <c r="G950" s="6">
        <f t="shared" si="113"/>
        <v>0.62957446808510642</v>
      </c>
      <c r="H950" s="7" t="s">
        <v>73</v>
      </c>
      <c r="I950" s="10">
        <v>160</v>
      </c>
      <c r="J950" s="10">
        <f t="shared" si="114"/>
        <v>36.987499999999997</v>
      </c>
      <c r="K950" s="7" t="s">
        <v>20</v>
      </c>
      <c r="L950" s="7" t="s">
        <v>21</v>
      </c>
      <c r="M950" s="7">
        <v>1418364000</v>
      </c>
      <c r="N950" s="7">
        <v>1419228000</v>
      </c>
      <c r="O950" s="16">
        <f t="shared" si="115"/>
        <v>41985.25</v>
      </c>
      <c r="P950" s="23" t="str">
        <f t="shared" si="116"/>
        <v>Dec</v>
      </c>
      <c r="Q950" s="18">
        <f t="shared" si="117"/>
        <v>41985.25</v>
      </c>
      <c r="R950" s="16">
        <f t="shared" si="118"/>
        <v>41995.25</v>
      </c>
      <c r="S950" s="23" t="str">
        <f t="shared" si="119"/>
        <v>Dec</v>
      </c>
      <c r="T950" s="18">
        <f t="shared" si="120"/>
        <v>41995.25</v>
      </c>
      <c r="U950" s="7" t="b">
        <v>1</v>
      </c>
      <c r="V950" s="7" t="b">
        <v>1</v>
      </c>
      <c r="W950" s="7" t="s">
        <v>41</v>
      </c>
      <c r="X950" s="7" t="str" cm="1">
        <f t="array" ref="X950:Y950">_xlfn.TEXTSPLIT($W950,"/")</f>
        <v>film &amp; video</v>
      </c>
      <c r="Y950" s="7" t="str">
        <v>documentary</v>
      </c>
    </row>
    <row r="951" spans="1:25" ht="36" x14ac:dyDescent="0.3">
      <c r="A951" s="7">
        <v>949</v>
      </c>
      <c r="B951" s="7" t="s">
        <v>1927</v>
      </c>
      <c r="C951" s="15" t="s">
        <v>1928</v>
      </c>
      <c r="D951" s="5">
        <v>5900</v>
      </c>
      <c r="E951" s="5">
        <v>9520</v>
      </c>
      <c r="G951" s="6">
        <f t="shared" si="113"/>
        <v>1.6135593220338984</v>
      </c>
      <c r="H951" s="7" t="s">
        <v>19</v>
      </c>
      <c r="I951" s="10">
        <v>203</v>
      </c>
      <c r="J951" s="10">
        <f t="shared" si="114"/>
        <v>46.896551724137929</v>
      </c>
      <c r="K951" s="7" t="s">
        <v>20</v>
      </c>
      <c r="L951" s="7" t="s">
        <v>21</v>
      </c>
      <c r="M951" s="7">
        <v>1429333200</v>
      </c>
      <c r="N951" s="7">
        <v>1430974800</v>
      </c>
      <c r="O951" s="16">
        <f t="shared" si="115"/>
        <v>42112.208333333328</v>
      </c>
      <c r="P951" s="23" t="str">
        <f t="shared" si="116"/>
        <v>Apr</v>
      </c>
      <c r="Q951" s="18">
        <f t="shared" si="117"/>
        <v>42112.208333333328</v>
      </c>
      <c r="R951" s="16">
        <f t="shared" si="118"/>
        <v>42131.208333333328</v>
      </c>
      <c r="S951" s="23" t="str">
        <f t="shared" si="119"/>
        <v>May</v>
      </c>
      <c r="T951" s="18">
        <f t="shared" si="120"/>
        <v>42131.208333333328</v>
      </c>
      <c r="U951" s="7" t="b">
        <v>0</v>
      </c>
      <c r="V951" s="7" t="b">
        <v>0</v>
      </c>
      <c r="W951" s="7" t="s">
        <v>27</v>
      </c>
      <c r="X951" s="7" t="str" cm="1">
        <f t="array" ref="X951:Y951">_xlfn.TEXTSPLIT($W951,"/")</f>
        <v>technology</v>
      </c>
      <c r="Y951" s="7" t="str">
        <v>web</v>
      </c>
    </row>
    <row r="952" spans="1:25" ht="23" x14ac:dyDescent="0.3">
      <c r="A952" s="7">
        <v>950</v>
      </c>
      <c r="B952" s="7" t="s">
        <v>1929</v>
      </c>
      <c r="C952" s="15" t="s">
        <v>1930</v>
      </c>
      <c r="D952" s="5">
        <v>100</v>
      </c>
      <c r="E952" s="5">
        <v>5</v>
      </c>
      <c r="G952" s="6">
        <f t="shared" si="113"/>
        <v>0.05</v>
      </c>
      <c r="H952" s="7" t="s">
        <v>13</v>
      </c>
      <c r="I952" s="10">
        <v>1</v>
      </c>
      <c r="J952" s="10">
        <f t="shared" si="114"/>
        <v>5</v>
      </c>
      <c r="K952" s="7" t="s">
        <v>20</v>
      </c>
      <c r="L952" s="7" t="s">
        <v>21</v>
      </c>
      <c r="M952" s="7">
        <v>1555390800</v>
      </c>
      <c r="N952" s="7">
        <v>1555822800</v>
      </c>
      <c r="O952" s="16">
        <f t="shared" si="115"/>
        <v>43571.208333333328</v>
      </c>
      <c r="P952" s="23" t="str">
        <f t="shared" si="116"/>
        <v>Apr</v>
      </c>
      <c r="Q952" s="18">
        <f t="shared" si="117"/>
        <v>43571.208333333328</v>
      </c>
      <c r="R952" s="16">
        <f t="shared" si="118"/>
        <v>43576.208333333328</v>
      </c>
      <c r="S952" s="23" t="str">
        <f t="shared" si="119"/>
        <v>Apr</v>
      </c>
      <c r="T952" s="18">
        <f t="shared" si="120"/>
        <v>43576.208333333328</v>
      </c>
      <c r="U952" s="7" t="b">
        <v>0</v>
      </c>
      <c r="V952" s="7" t="b">
        <v>1</v>
      </c>
      <c r="W952" s="7" t="s">
        <v>32</v>
      </c>
      <c r="X952" s="7" t="str" cm="1">
        <f t="array" ref="X952:Y952">_xlfn.TEXTSPLIT($W952,"/")</f>
        <v>theater</v>
      </c>
      <c r="Y952" s="7" t="str">
        <v>plays</v>
      </c>
    </row>
    <row r="953" spans="1:25" ht="23" x14ac:dyDescent="0.3">
      <c r="A953" s="7">
        <v>951</v>
      </c>
      <c r="B953" s="7" t="s">
        <v>1931</v>
      </c>
      <c r="C953" s="15" t="s">
        <v>1932</v>
      </c>
      <c r="D953" s="5">
        <v>14500</v>
      </c>
      <c r="E953" s="5">
        <v>159056</v>
      </c>
      <c r="G953" s="6">
        <f t="shared" si="113"/>
        <v>10.969379310344827</v>
      </c>
      <c r="H953" s="7" t="s">
        <v>19</v>
      </c>
      <c r="I953" s="10">
        <v>1559</v>
      </c>
      <c r="J953" s="10">
        <f t="shared" si="114"/>
        <v>102.02437459910199</v>
      </c>
      <c r="K953" s="7" t="s">
        <v>20</v>
      </c>
      <c r="L953" s="7" t="s">
        <v>21</v>
      </c>
      <c r="M953" s="7">
        <v>1482732000</v>
      </c>
      <c r="N953" s="7">
        <v>1482818400</v>
      </c>
      <c r="O953" s="16">
        <f t="shared" si="115"/>
        <v>42730.25</v>
      </c>
      <c r="P953" s="23" t="str">
        <f t="shared" si="116"/>
        <v>Dec</v>
      </c>
      <c r="Q953" s="18">
        <f t="shared" si="117"/>
        <v>42730.25</v>
      </c>
      <c r="R953" s="16">
        <f t="shared" si="118"/>
        <v>42731.25</v>
      </c>
      <c r="S953" s="23" t="str">
        <f t="shared" si="119"/>
        <v>Dec</v>
      </c>
      <c r="T953" s="18">
        <f t="shared" si="120"/>
        <v>42731.25</v>
      </c>
      <c r="U953" s="7" t="b">
        <v>0</v>
      </c>
      <c r="V953" s="7" t="b">
        <v>1</v>
      </c>
      <c r="W953" s="7" t="s">
        <v>22</v>
      </c>
      <c r="X953" s="7" t="str" cm="1">
        <f t="array" ref="X953:Y953">_xlfn.TEXTSPLIT($W953,"/")</f>
        <v>music</v>
      </c>
      <c r="Y953" s="7" t="str">
        <v>rock</v>
      </c>
    </row>
    <row r="954" spans="1:25" ht="23" x14ac:dyDescent="0.3">
      <c r="A954" s="7">
        <v>952</v>
      </c>
      <c r="B954" s="7" t="s">
        <v>1933</v>
      </c>
      <c r="C954" s="15" t="s">
        <v>1934</v>
      </c>
      <c r="D954" s="5">
        <v>145500</v>
      </c>
      <c r="E954" s="5">
        <v>101987</v>
      </c>
      <c r="G954" s="6">
        <f t="shared" si="113"/>
        <v>0.70094158075601376</v>
      </c>
      <c r="H954" s="7" t="s">
        <v>73</v>
      </c>
      <c r="I954" s="10">
        <v>2266</v>
      </c>
      <c r="J954" s="10">
        <f t="shared" si="114"/>
        <v>45.007502206531335</v>
      </c>
      <c r="K954" s="7" t="s">
        <v>20</v>
      </c>
      <c r="L954" s="7" t="s">
        <v>21</v>
      </c>
      <c r="M954" s="7">
        <v>1470718800</v>
      </c>
      <c r="N954" s="7">
        <v>1471928400</v>
      </c>
      <c r="O954" s="16">
        <f t="shared" si="115"/>
        <v>42591.208333333328</v>
      </c>
      <c r="P954" s="23" t="str">
        <f t="shared" si="116"/>
        <v>Aug</v>
      </c>
      <c r="Q954" s="18">
        <f t="shared" si="117"/>
        <v>42591.208333333328</v>
      </c>
      <c r="R954" s="16">
        <f t="shared" si="118"/>
        <v>42605.208333333328</v>
      </c>
      <c r="S954" s="23" t="str">
        <f t="shared" si="119"/>
        <v>Aug</v>
      </c>
      <c r="T954" s="18">
        <f t="shared" si="120"/>
        <v>42605.208333333328</v>
      </c>
      <c r="U954" s="7" t="b">
        <v>0</v>
      </c>
      <c r="V954" s="7" t="b">
        <v>0</v>
      </c>
      <c r="W954" s="7" t="s">
        <v>41</v>
      </c>
      <c r="X954" s="7" t="str" cm="1">
        <f t="array" ref="X954:Y954">_xlfn.TEXTSPLIT($W954,"/")</f>
        <v>film &amp; video</v>
      </c>
      <c r="Y954" s="7" t="str">
        <v>documentary</v>
      </c>
    </row>
    <row r="955" spans="1:25" ht="36" x14ac:dyDescent="0.3">
      <c r="A955" s="7">
        <v>953</v>
      </c>
      <c r="B955" s="7" t="s">
        <v>1935</v>
      </c>
      <c r="C955" s="15" t="s">
        <v>1936</v>
      </c>
      <c r="D955" s="5">
        <v>3300</v>
      </c>
      <c r="E955" s="5">
        <v>1980</v>
      </c>
      <c r="G955" s="6">
        <f t="shared" si="113"/>
        <v>0.6</v>
      </c>
      <c r="H955" s="7" t="s">
        <v>13</v>
      </c>
      <c r="I955" s="10">
        <v>21</v>
      </c>
      <c r="J955" s="10">
        <f t="shared" si="114"/>
        <v>94.285714285714292</v>
      </c>
      <c r="K955" s="7" t="s">
        <v>20</v>
      </c>
      <c r="L955" s="7" t="s">
        <v>21</v>
      </c>
      <c r="M955" s="7">
        <v>1450591200</v>
      </c>
      <c r="N955" s="7">
        <v>1453701600</v>
      </c>
      <c r="O955" s="16">
        <f t="shared" si="115"/>
        <v>42358.25</v>
      </c>
      <c r="P955" s="23" t="str">
        <f t="shared" si="116"/>
        <v>Dec</v>
      </c>
      <c r="Q955" s="18">
        <f t="shared" si="117"/>
        <v>42358.25</v>
      </c>
      <c r="R955" s="16">
        <f t="shared" si="118"/>
        <v>42394.25</v>
      </c>
      <c r="S955" s="23" t="str">
        <f t="shared" si="119"/>
        <v>Jan</v>
      </c>
      <c r="T955" s="18">
        <f t="shared" si="120"/>
        <v>42394.25</v>
      </c>
      <c r="U955" s="7" t="b">
        <v>0</v>
      </c>
      <c r="V955" s="7" t="b">
        <v>1</v>
      </c>
      <c r="W955" s="7" t="s">
        <v>473</v>
      </c>
      <c r="X955" s="7" t="str" cm="1">
        <f t="array" ref="X955:Y955">_xlfn.TEXTSPLIT($W955,"/")</f>
        <v>film &amp; video</v>
      </c>
      <c r="Y955" s="7" t="str">
        <v>science fiction</v>
      </c>
    </row>
    <row r="956" spans="1:25" ht="23" x14ac:dyDescent="0.3">
      <c r="A956" s="7">
        <v>954</v>
      </c>
      <c r="B956" s="7" t="s">
        <v>1937</v>
      </c>
      <c r="C956" s="15" t="s">
        <v>1938</v>
      </c>
      <c r="D956" s="5">
        <v>42600</v>
      </c>
      <c r="E956" s="5">
        <v>156384</v>
      </c>
      <c r="G956" s="6">
        <f t="shared" si="113"/>
        <v>3.6709859154929578</v>
      </c>
      <c r="H956" s="7" t="s">
        <v>19</v>
      </c>
      <c r="I956" s="10">
        <v>1548</v>
      </c>
      <c r="J956" s="10">
        <f t="shared" si="114"/>
        <v>101.02325581395348</v>
      </c>
      <c r="K956" s="7" t="s">
        <v>25</v>
      </c>
      <c r="L956" s="7" t="s">
        <v>26</v>
      </c>
      <c r="M956" s="7">
        <v>1348290000</v>
      </c>
      <c r="N956" s="7">
        <v>1350363600</v>
      </c>
      <c r="O956" s="16">
        <f t="shared" si="115"/>
        <v>41174.208333333336</v>
      </c>
      <c r="P956" s="23" t="str">
        <f t="shared" si="116"/>
        <v>Sep</v>
      </c>
      <c r="Q956" s="18">
        <f t="shared" si="117"/>
        <v>41174.208333333336</v>
      </c>
      <c r="R956" s="16">
        <f t="shared" si="118"/>
        <v>41198.208333333336</v>
      </c>
      <c r="S956" s="23" t="str">
        <f t="shared" si="119"/>
        <v>Oct</v>
      </c>
      <c r="T956" s="18">
        <f t="shared" si="120"/>
        <v>41198.208333333336</v>
      </c>
      <c r="U956" s="7" t="b">
        <v>0</v>
      </c>
      <c r="V956" s="7" t="b">
        <v>0</v>
      </c>
      <c r="W956" s="7" t="s">
        <v>27</v>
      </c>
      <c r="X956" s="7" t="str" cm="1">
        <f t="array" ref="X956:Y956">_xlfn.TEXTSPLIT($W956,"/")</f>
        <v>technology</v>
      </c>
      <c r="Y956" s="7" t="str">
        <v>web</v>
      </c>
    </row>
    <row r="957" spans="1:25" ht="36" x14ac:dyDescent="0.3">
      <c r="A957" s="7">
        <v>955</v>
      </c>
      <c r="B957" s="7" t="s">
        <v>1939</v>
      </c>
      <c r="C957" s="15" t="s">
        <v>1940</v>
      </c>
      <c r="D957" s="5">
        <v>700</v>
      </c>
      <c r="E957" s="5">
        <v>7763</v>
      </c>
      <c r="G957" s="6">
        <f t="shared" si="113"/>
        <v>11.09</v>
      </c>
      <c r="H957" s="7" t="s">
        <v>19</v>
      </c>
      <c r="I957" s="10">
        <v>80</v>
      </c>
      <c r="J957" s="10">
        <f t="shared" si="114"/>
        <v>97.037499999999994</v>
      </c>
      <c r="K957" s="7" t="s">
        <v>20</v>
      </c>
      <c r="L957" s="7" t="s">
        <v>21</v>
      </c>
      <c r="M957" s="7">
        <v>1353823200</v>
      </c>
      <c r="N957" s="7">
        <v>1353996000</v>
      </c>
      <c r="O957" s="16">
        <f t="shared" si="115"/>
        <v>41238.25</v>
      </c>
      <c r="P957" s="23" t="str">
        <f t="shared" si="116"/>
        <v>Nov</v>
      </c>
      <c r="Q957" s="18">
        <f t="shared" si="117"/>
        <v>41238.25</v>
      </c>
      <c r="R957" s="16">
        <f t="shared" si="118"/>
        <v>41240.25</v>
      </c>
      <c r="S957" s="23" t="str">
        <f t="shared" si="119"/>
        <v>Nov</v>
      </c>
      <c r="T957" s="18">
        <f t="shared" si="120"/>
        <v>41240.25</v>
      </c>
      <c r="U957" s="7" t="b">
        <v>0</v>
      </c>
      <c r="V957" s="7" t="b">
        <v>0</v>
      </c>
      <c r="W957" s="7" t="s">
        <v>32</v>
      </c>
      <c r="X957" s="7" t="str" cm="1">
        <f t="array" ref="X957:Y957">_xlfn.TEXTSPLIT($W957,"/")</f>
        <v>theater</v>
      </c>
      <c r="Y957" s="7" t="str">
        <v>plays</v>
      </c>
    </row>
    <row r="958" spans="1:25" ht="23" x14ac:dyDescent="0.3">
      <c r="A958" s="7">
        <v>956</v>
      </c>
      <c r="B958" s="7" t="s">
        <v>1941</v>
      </c>
      <c r="C958" s="15" t="s">
        <v>1942</v>
      </c>
      <c r="D958" s="5">
        <v>187600</v>
      </c>
      <c r="E958" s="5">
        <v>35698</v>
      </c>
      <c r="G958" s="6">
        <f t="shared" si="113"/>
        <v>0.19028784648187633</v>
      </c>
      <c r="H958" s="7" t="s">
        <v>13</v>
      </c>
      <c r="I958" s="10">
        <v>830</v>
      </c>
      <c r="J958" s="10">
        <f t="shared" si="114"/>
        <v>43.00963855421687</v>
      </c>
      <c r="K958" s="7" t="s">
        <v>20</v>
      </c>
      <c r="L958" s="7" t="s">
        <v>21</v>
      </c>
      <c r="M958" s="7">
        <v>1450764000</v>
      </c>
      <c r="N958" s="7">
        <v>1451109600</v>
      </c>
      <c r="O958" s="16">
        <f t="shared" si="115"/>
        <v>42360.25</v>
      </c>
      <c r="P958" s="23" t="str">
        <f t="shared" si="116"/>
        <v>Dec</v>
      </c>
      <c r="Q958" s="18">
        <f t="shared" si="117"/>
        <v>42360.25</v>
      </c>
      <c r="R958" s="16">
        <f t="shared" si="118"/>
        <v>42364.25</v>
      </c>
      <c r="S958" s="23" t="str">
        <f t="shared" si="119"/>
        <v>Dec</v>
      </c>
      <c r="T958" s="18">
        <f t="shared" si="120"/>
        <v>42364.25</v>
      </c>
      <c r="U958" s="7" t="b">
        <v>0</v>
      </c>
      <c r="V958" s="7" t="b">
        <v>0</v>
      </c>
      <c r="W958" s="7" t="s">
        <v>473</v>
      </c>
      <c r="X958" s="7" t="str" cm="1">
        <f t="array" ref="X958:Y958">_xlfn.TEXTSPLIT($W958,"/")</f>
        <v>film &amp; video</v>
      </c>
      <c r="Y958" s="7" t="str">
        <v>science fiction</v>
      </c>
    </row>
    <row r="959" spans="1:25" ht="23" x14ac:dyDescent="0.3">
      <c r="A959" s="7">
        <v>957</v>
      </c>
      <c r="B959" s="7" t="s">
        <v>1943</v>
      </c>
      <c r="C959" s="15" t="s">
        <v>1944</v>
      </c>
      <c r="D959" s="5">
        <v>9800</v>
      </c>
      <c r="E959" s="5">
        <v>12434</v>
      </c>
      <c r="G959" s="6">
        <f t="shared" si="113"/>
        <v>1.2687755102040816</v>
      </c>
      <c r="H959" s="7" t="s">
        <v>19</v>
      </c>
      <c r="I959" s="10">
        <v>131</v>
      </c>
      <c r="J959" s="10">
        <f t="shared" si="114"/>
        <v>94.916030534351151</v>
      </c>
      <c r="K959" s="7" t="s">
        <v>20</v>
      </c>
      <c r="L959" s="7" t="s">
        <v>21</v>
      </c>
      <c r="M959" s="7">
        <v>1329372000</v>
      </c>
      <c r="N959" s="7">
        <v>1329631200</v>
      </c>
      <c r="O959" s="16">
        <f t="shared" si="115"/>
        <v>40955.25</v>
      </c>
      <c r="P959" s="23" t="str">
        <f t="shared" si="116"/>
        <v>Feb</v>
      </c>
      <c r="Q959" s="18">
        <f t="shared" si="117"/>
        <v>40955.25</v>
      </c>
      <c r="R959" s="16">
        <f t="shared" si="118"/>
        <v>40958.25</v>
      </c>
      <c r="S959" s="23" t="str">
        <f t="shared" si="119"/>
        <v>Feb</v>
      </c>
      <c r="T959" s="18">
        <f t="shared" si="120"/>
        <v>40958.25</v>
      </c>
      <c r="U959" s="7" t="b">
        <v>0</v>
      </c>
      <c r="V959" s="7" t="b">
        <v>0</v>
      </c>
      <c r="W959" s="7" t="s">
        <v>32</v>
      </c>
      <c r="X959" s="7" t="str" cm="1">
        <f t="array" ref="X959:Y959">_xlfn.TEXTSPLIT($W959,"/")</f>
        <v>theater</v>
      </c>
      <c r="Y959" s="7" t="str">
        <v>plays</v>
      </c>
    </row>
    <row r="960" spans="1:25" ht="36" x14ac:dyDescent="0.3">
      <c r="A960" s="7">
        <v>958</v>
      </c>
      <c r="B960" s="7" t="s">
        <v>1945</v>
      </c>
      <c r="C960" s="15" t="s">
        <v>1946</v>
      </c>
      <c r="D960" s="5">
        <v>1100</v>
      </c>
      <c r="E960" s="5">
        <v>8081</v>
      </c>
      <c r="G960" s="6">
        <f t="shared" si="113"/>
        <v>7.3463636363636367</v>
      </c>
      <c r="H960" s="7" t="s">
        <v>19</v>
      </c>
      <c r="I960" s="10">
        <v>112</v>
      </c>
      <c r="J960" s="10">
        <f t="shared" si="114"/>
        <v>72.151785714285708</v>
      </c>
      <c r="K960" s="7" t="s">
        <v>20</v>
      </c>
      <c r="L960" s="7" t="s">
        <v>21</v>
      </c>
      <c r="M960" s="7">
        <v>1277096400</v>
      </c>
      <c r="N960" s="7">
        <v>1278997200</v>
      </c>
      <c r="O960" s="16">
        <f t="shared" si="115"/>
        <v>40350.208333333336</v>
      </c>
      <c r="P960" s="23" t="str">
        <f t="shared" si="116"/>
        <v>Jun</v>
      </c>
      <c r="Q960" s="18">
        <f t="shared" si="117"/>
        <v>40350.208333333336</v>
      </c>
      <c r="R960" s="16">
        <f t="shared" si="118"/>
        <v>40372.208333333336</v>
      </c>
      <c r="S960" s="23" t="str">
        <f t="shared" si="119"/>
        <v>Jul</v>
      </c>
      <c r="T960" s="18">
        <f t="shared" si="120"/>
        <v>40372.208333333336</v>
      </c>
      <c r="U960" s="7" t="b">
        <v>0</v>
      </c>
      <c r="V960" s="7" t="b">
        <v>0</v>
      </c>
      <c r="W960" s="7" t="s">
        <v>70</v>
      </c>
      <c r="X960" s="7" t="str" cm="1">
        <f t="array" ref="X960:Y960">_xlfn.TEXTSPLIT($W960,"/")</f>
        <v>film &amp; video</v>
      </c>
      <c r="Y960" s="7" t="str">
        <v>animation</v>
      </c>
    </row>
    <row r="961" spans="1:25" ht="23" x14ac:dyDescent="0.3">
      <c r="A961" s="7">
        <v>959</v>
      </c>
      <c r="B961" s="7" t="s">
        <v>1947</v>
      </c>
      <c r="C961" s="15" t="s">
        <v>1948</v>
      </c>
      <c r="D961" s="5">
        <v>145000</v>
      </c>
      <c r="E961" s="5">
        <v>6631</v>
      </c>
      <c r="G961" s="6">
        <f t="shared" si="113"/>
        <v>4.5731034482758622E-2</v>
      </c>
      <c r="H961" s="7" t="s">
        <v>13</v>
      </c>
      <c r="I961" s="10">
        <v>130</v>
      </c>
      <c r="J961" s="10">
        <f t="shared" si="114"/>
        <v>51.007692307692309</v>
      </c>
      <c r="K961" s="7" t="s">
        <v>20</v>
      </c>
      <c r="L961" s="7" t="s">
        <v>21</v>
      </c>
      <c r="M961" s="7">
        <v>1277701200</v>
      </c>
      <c r="N961" s="7">
        <v>1280120400</v>
      </c>
      <c r="O961" s="16">
        <f t="shared" si="115"/>
        <v>40357.208333333336</v>
      </c>
      <c r="P961" s="23" t="str">
        <f t="shared" si="116"/>
        <v>Jun</v>
      </c>
      <c r="Q961" s="18">
        <f t="shared" si="117"/>
        <v>40357.208333333336</v>
      </c>
      <c r="R961" s="16">
        <f t="shared" si="118"/>
        <v>40385.208333333336</v>
      </c>
      <c r="S961" s="23" t="str">
        <f t="shared" si="119"/>
        <v>Jul</v>
      </c>
      <c r="T961" s="18">
        <f t="shared" si="120"/>
        <v>40385.208333333336</v>
      </c>
      <c r="U961" s="7" t="b">
        <v>0</v>
      </c>
      <c r="V961" s="7" t="b">
        <v>0</v>
      </c>
      <c r="W961" s="7" t="s">
        <v>205</v>
      </c>
      <c r="X961" s="7" t="str" cm="1">
        <f t="array" ref="X961:Y961">_xlfn.TEXTSPLIT($W961,"/")</f>
        <v>publishing</v>
      </c>
      <c r="Y961" s="7" t="str">
        <v>translations</v>
      </c>
    </row>
    <row r="962" spans="1:25" ht="23" x14ac:dyDescent="0.3">
      <c r="A962" s="7">
        <v>960</v>
      </c>
      <c r="B962" s="7" t="s">
        <v>1949</v>
      </c>
      <c r="C962" s="15" t="s">
        <v>1950</v>
      </c>
      <c r="D962" s="5">
        <v>5500</v>
      </c>
      <c r="E962" s="5">
        <v>4678</v>
      </c>
      <c r="G962" s="6">
        <f t="shared" si="113"/>
        <v>0.85054545454545449</v>
      </c>
      <c r="H962" s="7" t="s">
        <v>13</v>
      </c>
      <c r="I962" s="10">
        <v>55</v>
      </c>
      <c r="J962" s="10">
        <f t="shared" si="114"/>
        <v>85.054545454545448</v>
      </c>
      <c r="K962" s="7" t="s">
        <v>20</v>
      </c>
      <c r="L962" s="7" t="s">
        <v>21</v>
      </c>
      <c r="M962" s="7">
        <v>1454911200</v>
      </c>
      <c r="N962" s="7">
        <v>1458104400</v>
      </c>
      <c r="O962" s="16">
        <f t="shared" si="115"/>
        <v>42408.25</v>
      </c>
      <c r="P962" s="23" t="str">
        <f t="shared" si="116"/>
        <v>Feb</v>
      </c>
      <c r="Q962" s="18">
        <f t="shared" si="117"/>
        <v>42408.25</v>
      </c>
      <c r="R962" s="16">
        <f t="shared" si="118"/>
        <v>42445.208333333328</v>
      </c>
      <c r="S962" s="23" t="str">
        <f t="shared" si="119"/>
        <v>Mar</v>
      </c>
      <c r="T962" s="18">
        <f t="shared" si="120"/>
        <v>42445.208333333328</v>
      </c>
      <c r="U962" s="7" t="b">
        <v>0</v>
      </c>
      <c r="V962" s="7" t="b">
        <v>0</v>
      </c>
      <c r="W962" s="7" t="s">
        <v>27</v>
      </c>
      <c r="X962" s="7" t="str" cm="1">
        <f t="array" ref="X962:Y962">_xlfn.TEXTSPLIT($W962,"/")</f>
        <v>technology</v>
      </c>
      <c r="Y962" s="7" t="str">
        <v>web</v>
      </c>
    </row>
    <row r="963" spans="1:25" ht="36" x14ac:dyDescent="0.3">
      <c r="A963" s="7">
        <v>961</v>
      </c>
      <c r="B963" s="7" t="s">
        <v>1951</v>
      </c>
      <c r="C963" s="15" t="s">
        <v>1952</v>
      </c>
      <c r="D963" s="5">
        <v>5700</v>
      </c>
      <c r="E963" s="5">
        <v>6800</v>
      </c>
      <c r="G963" s="6">
        <f t="shared" ref="G963:G1001" si="121">E963/D963</f>
        <v>1.1929824561403508</v>
      </c>
      <c r="H963" s="7" t="s">
        <v>19</v>
      </c>
      <c r="I963" s="10">
        <v>155</v>
      </c>
      <c r="J963" s="10">
        <f t="shared" ref="J963:J1001" si="122">IF(I963=0,0,E963/I963)</f>
        <v>43.87096774193548</v>
      </c>
      <c r="K963" s="7" t="s">
        <v>20</v>
      </c>
      <c r="L963" s="7" t="s">
        <v>21</v>
      </c>
      <c r="M963" s="7">
        <v>1297922400</v>
      </c>
      <c r="N963" s="7">
        <v>1298268000</v>
      </c>
      <c r="O963" s="16">
        <f t="shared" ref="O963:O1001" si="123">((((M963/60)/60)/24)+DATE(1970,1,1))</f>
        <v>40591.25</v>
      </c>
      <c r="P963" s="23" t="str">
        <f t="shared" ref="P963:P1001" si="124">VLOOKUP(MONTH(O963),$AB$2:$AC$13,2,FALSE)</f>
        <v>Feb</v>
      </c>
      <c r="Q963" s="18">
        <f t="shared" ref="Q963:Q1001" si="125">O963</f>
        <v>40591.25</v>
      </c>
      <c r="R963" s="16">
        <f t="shared" ref="R963:R1001" si="126">((((N963/60)/60)/24)+DATE(1970,1,1))</f>
        <v>40595.25</v>
      </c>
      <c r="S963" s="23" t="str">
        <f t="shared" ref="S963:S1001" si="127">VLOOKUP(MONTH(R963),$AB$2:$AC$13,2,FALSE)</f>
        <v>Feb</v>
      </c>
      <c r="T963" s="18">
        <f t="shared" ref="T963:T1001" si="128">R963</f>
        <v>40595.25</v>
      </c>
      <c r="U963" s="7" t="b">
        <v>0</v>
      </c>
      <c r="V963" s="7" t="b">
        <v>0</v>
      </c>
      <c r="W963" s="7" t="s">
        <v>205</v>
      </c>
      <c r="X963" s="7" t="str" cm="1">
        <f t="array" ref="X963:Y963">_xlfn.TEXTSPLIT($W963,"/")</f>
        <v>publishing</v>
      </c>
      <c r="Y963" s="7" t="str">
        <v>translations</v>
      </c>
    </row>
    <row r="964" spans="1:25" ht="23" x14ac:dyDescent="0.3">
      <c r="A964" s="7">
        <v>962</v>
      </c>
      <c r="B964" s="7" t="s">
        <v>1953</v>
      </c>
      <c r="C964" s="15" t="s">
        <v>1954</v>
      </c>
      <c r="D964" s="5">
        <v>3600</v>
      </c>
      <c r="E964" s="5">
        <v>10657</v>
      </c>
      <c r="G964" s="6">
        <f t="shared" si="121"/>
        <v>2.9602777777777778</v>
      </c>
      <c r="H964" s="7" t="s">
        <v>19</v>
      </c>
      <c r="I964" s="10">
        <v>266</v>
      </c>
      <c r="J964" s="10">
        <f t="shared" si="122"/>
        <v>40.063909774436091</v>
      </c>
      <c r="K964" s="7" t="s">
        <v>20</v>
      </c>
      <c r="L964" s="7" t="s">
        <v>21</v>
      </c>
      <c r="M964" s="7">
        <v>1384408800</v>
      </c>
      <c r="N964" s="7">
        <v>1386223200</v>
      </c>
      <c r="O964" s="16">
        <f t="shared" si="123"/>
        <v>41592.25</v>
      </c>
      <c r="P964" s="23" t="str">
        <f t="shared" si="124"/>
        <v>Nov</v>
      </c>
      <c r="Q964" s="18">
        <f t="shared" si="125"/>
        <v>41592.25</v>
      </c>
      <c r="R964" s="16">
        <f t="shared" si="126"/>
        <v>41613.25</v>
      </c>
      <c r="S964" s="23" t="str">
        <f t="shared" si="127"/>
        <v>Dec</v>
      </c>
      <c r="T964" s="18">
        <f t="shared" si="128"/>
        <v>41613.25</v>
      </c>
      <c r="U964" s="7" t="b">
        <v>0</v>
      </c>
      <c r="V964" s="7" t="b">
        <v>0</v>
      </c>
      <c r="W964" s="7" t="s">
        <v>16</v>
      </c>
      <c r="X964" s="7" t="str" cm="1">
        <f t="array" ref="X964:Y964">_xlfn.TEXTSPLIT($W964,"/")</f>
        <v>food</v>
      </c>
      <c r="Y964" s="7" t="str">
        <v>food trucks</v>
      </c>
    </row>
    <row r="965" spans="1:25" ht="23" x14ac:dyDescent="0.3">
      <c r="A965" s="7">
        <v>963</v>
      </c>
      <c r="B965" s="7" t="s">
        <v>1955</v>
      </c>
      <c r="C965" s="15" t="s">
        <v>1956</v>
      </c>
      <c r="D965" s="5">
        <v>5900</v>
      </c>
      <c r="E965" s="5">
        <v>4997</v>
      </c>
      <c r="G965" s="6">
        <f t="shared" si="121"/>
        <v>0.84694915254237291</v>
      </c>
      <c r="H965" s="7" t="s">
        <v>13</v>
      </c>
      <c r="I965" s="10">
        <v>114</v>
      </c>
      <c r="J965" s="10">
        <f t="shared" si="122"/>
        <v>43.833333333333336</v>
      </c>
      <c r="K965" s="7" t="s">
        <v>106</v>
      </c>
      <c r="L965" s="7" t="s">
        <v>107</v>
      </c>
      <c r="M965" s="7">
        <v>1299304800</v>
      </c>
      <c r="N965" s="7">
        <v>1299823200</v>
      </c>
      <c r="O965" s="16">
        <f t="shared" si="123"/>
        <v>40607.25</v>
      </c>
      <c r="P965" s="23" t="str">
        <f t="shared" si="124"/>
        <v>Mar</v>
      </c>
      <c r="Q965" s="18">
        <f t="shared" si="125"/>
        <v>40607.25</v>
      </c>
      <c r="R965" s="16">
        <f t="shared" si="126"/>
        <v>40613.25</v>
      </c>
      <c r="S965" s="23" t="str">
        <f t="shared" si="127"/>
        <v>Mar</v>
      </c>
      <c r="T965" s="18">
        <f t="shared" si="128"/>
        <v>40613.25</v>
      </c>
      <c r="U965" s="7" t="b">
        <v>0</v>
      </c>
      <c r="V965" s="7" t="b">
        <v>1</v>
      </c>
      <c r="W965" s="7" t="s">
        <v>121</v>
      </c>
      <c r="X965" s="7" t="str" cm="1">
        <f t="array" ref="X965:Y965">_xlfn.TEXTSPLIT($W965,"/")</f>
        <v>photography</v>
      </c>
      <c r="Y965" s="7" t="str">
        <v>photography books</v>
      </c>
    </row>
    <row r="966" spans="1:25" ht="23" x14ac:dyDescent="0.3">
      <c r="A966" s="7">
        <v>964</v>
      </c>
      <c r="B966" s="7" t="s">
        <v>1957</v>
      </c>
      <c r="C966" s="15" t="s">
        <v>1958</v>
      </c>
      <c r="D966" s="5">
        <v>3700</v>
      </c>
      <c r="E966" s="5">
        <v>13164</v>
      </c>
      <c r="G966" s="6">
        <f t="shared" si="121"/>
        <v>3.5578378378378379</v>
      </c>
      <c r="H966" s="7" t="s">
        <v>19</v>
      </c>
      <c r="I966" s="10">
        <v>155</v>
      </c>
      <c r="J966" s="10">
        <f t="shared" si="122"/>
        <v>84.92903225806451</v>
      </c>
      <c r="K966" s="7" t="s">
        <v>20</v>
      </c>
      <c r="L966" s="7" t="s">
        <v>21</v>
      </c>
      <c r="M966" s="7">
        <v>1431320400</v>
      </c>
      <c r="N966" s="7">
        <v>1431752400</v>
      </c>
      <c r="O966" s="16">
        <f t="shared" si="123"/>
        <v>42135.208333333328</v>
      </c>
      <c r="P966" s="23" t="str">
        <f t="shared" si="124"/>
        <v>May</v>
      </c>
      <c r="Q966" s="18">
        <f t="shared" si="125"/>
        <v>42135.208333333328</v>
      </c>
      <c r="R966" s="16">
        <f t="shared" si="126"/>
        <v>42140.208333333328</v>
      </c>
      <c r="S966" s="23" t="str">
        <f t="shared" si="127"/>
        <v>May</v>
      </c>
      <c r="T966" s="18">
        <f t="shared" si="128"/>
        <v>42140.208333333328</v>
      </c>
      <c r="U966" s="7" t="b">
        <v>0</v>
      </c>
      <c r="V966" s="7" t="b">
        <v>0</v>
      </c>
      <c r="W966" s="7" t="s">
        <v>32</v>
      </c>
      <c r="X966" s="7" t="str" cm="1">
        <f t="array" ref="X966:Y966">_xlfn.TEXTSPLIT($W966,"/")</f>
        <v>theater</v>
      </c>
      <c r="Y966" s="7" t="str">
        <v>plays</v>
      </c>
    </row>
    <row r="967" spans="1:25" ht="23" x14ac:dyDescent="0.3">
      <c r="A967" s="7">
        <v>965</v>
      </c>
      <c r="B967" s="7" t="s">
        <v>1959</v>
      </c>
      <c r="C967" s="15" t="s">
        <v>1960</v>
      </c>
      <c r="D967" s="5">
        <v>2200</v>
      </c>
      <c r="E967" s="5">
        <v>8501</v>
      </c>
      <c r="G967" s="6">
        <f t="shared" si="121"/>
        <v>3.8640909090909092</v>
      </c>
      <c r="H967" s="7" t="s">
        <v>19</v>
      </c>
      <c r="I967" s="10">
        <v>207</v>
      </c>
      <c r="J967" s="10">
        <f t="shared" si="122"/>
        <v>41.067632850241544</v>
      </c>
      <c r="K967" s="7" t="s">
        <v>39</v>
      </c>
      <c r="L967" s="7" t="s">
        <v>40</v>
      </c>
      <c r="M967" s="7">
        <v>1264399200</v>
      </c>
      <c r="N967" s="7">
        <v>1267855200</v>
      </c>
      <c r="O967" s="16">
        <f t="shared" si="123"/>
        <v>40203.25</v>
      </c>
      <c r="P967" s="23" t="str">
        <f t="shared" si="124"/>
        <v>Jan</v>
      </c>
      <c r="Q967" s="18">
        <f t="shared" si="125"/>
        <v>40203.25</v>
      </c>
      <c r="R967" s="16">
        <f t="shared" si="126"/>
        <v>40243.25</v>
      </c>
      <c r="S967" s="23" t="str">
        <f t="shared" si="127"/>
        <v>Mar</v>
      </c>
      <c r="T967" s="18">
        <f t="shared" si="128"/>
        <v>40243.25</v>
      </c>
      <c r="U967" s="7" t="b">
        <v>0</v>
      </c>
      <c r="V967" s="7" t="b">
        <v>0</v>
      </c>
      <c r="W967" s="7" t="s">
        <v>22</v>
      </c>
      <c r="X967" s="7" t="str" cm="1">
        <f t="array" ref="X967:Y967">_xlfn.TEXTSPLIT($W967,"/")</f>
        <v>music</v>
      </c>
      <c r="Y967" s="7" t="str">
        <v>rock</v>
      </c>
    </row>
    <row r="968" spans="1:25" ht="23" x14ac:dyDescent="0.3">
      <c r="A968" s="7">
        <v>966</v>
      </c>
      <c r="B968" s="7" t="s">
        <v>877</v>
      </c>
      <c r="C968" s="15" t="s">
        <v>1961</v>
      </c>
      <c r="D968" s="5">
        <v>1700</v>
      </c>
      <c r="E968" s="5">
        <v>13468</v>
      </c>
      <c r="G968" s="6">
        <f t="shared" si="121"/>
        <v>7.9223529411764702</v>
      </c>
      <c r="H968" s="7" t="s">
        <v>19</v>
      </c>
      <c r="I968" s="10">
        <v>245</v>
      </c>
      <c r="J968" s="10">
        <f t="shared" si="122"/>
        <v>54.971428571428568</v>
      </c>
      <c r="K968" s="7" t="s">
        <v>20</v>
      </c>
      <c r="L968" s="7" t="s">
        <v>21</v>
      </c>
      <c r="M968" s="7">
        <v>1497502800</v>
      </c>
      <c r="N968" s="7">
        <v>1497675600</v>
      </c>
      <c r="O968" s="16">
        <f t="shared" si="123"/>
        <v>42901.208333333328</v>
      </c>
      <c r="P968" s="23" t="str">
        <f t="shared" si="124"/>
        <v>Jun</v>
      </c>
      <c r="Q968" s="18">
        <f t="shared" si="125"/>
        <v>42901.208333333328</v>
      </c>
      <c r="R968" s="16">
        <f t="shared" si="126"/>
        <v>42903.208333333328</v>
      </c>
      <c r="S968" s="23" t="str">
        <f t="shared" si="127"/>
        <v>Jun</v>
      </c>
      <c r="T968" s="18">
        <f t="shared" si="128"/>
        <v>42903.208333333328</v>
      </c>
      <c r="U968" s="7" t="b">
        <v>0</v>
      </c>
      <c r="V968" s="7" t="b">
        <v>0</v>
      </c>
      <c r="W968" s="7" t="s">
        <v>32</v>
      </c>
      <c r="X968" s="7" t="str" cm="1">
        <f t="array" ref="X968:Y968">_xlfn.TEXTSPLIT($W968,"/")</f>
        <v>theater</v>
      </c>
      <c r="Y968" s="7" t="str">
        <v>plays</v>
      </c>
    </row>
    <row r="969" spans="1:25" ht="23" x14ac:dyDescent="0.3">
      <c r="A969" s="7">
        <v>967</v>
      </c>
      <c r="B969" s="7" t="s">
        <v>1962</v>
      </c>
      <c r="C969" s="15" t="s">
        <v>1963</v>
      </c>
      <c r="D969" s="5">
        <v>88400</v>
      </c>
      <c r="E969" s="5">
        <v>121138</v>
      </c>
      <c r="G969" s="6">
        <f t="shared" si="121"/>
        <v>1.3703393665158372</v>
      </c>
      <c r="H969" s="7" t="s">
        <v>19</v>
      </c>
      <c r="I969" s="10">
        <v>1573</v>
      </c>
      <c r="J969" s="10">
        <f t="shared" si="122"/>
        <v>77.010807374443743</v>
      </c>
      <c r="K969" s="7" t="s">
        <v>20</v>
      </c>
      <c r="L969" s="7" t="s">
        <v>21</v>
      </c>
      <c r="M969" s="7">
        <v>1333688400</v>
      </c>
      <c r="N969" s="7">
        <v>1336885200</v>
      </c>
      <c r="O969" s="16">
        <f t="shared" si="123"/>
        <v>41005.208333333336</v>
      </c>
      <c r="P969" s="23" t="str">
        <f t="shared" si="124"/>
        <v>Apr</v>
      </c>
      <c r="Q969" s="18">
        <f t="shared" si="125"/>
        <v>41005.208333333336</v>
      </c>
      <c r="R969" s="16">
        <f t="shared" si="126"/>
        <v>41042.208333333336</v>
      </c>
      <c r="S969" s="23" t="str">
        <f t="shared" si="127"/>
        <v>May</v>
      </c>
      <c r="T969" s="18">
        <f t="shared" si="128"/>
        <v>41042.208333333336</v>
      </c>
      <c r="U969" s="7" t="b">
        <v>0</v>
      </c>
      <c r="V969" s="7" t="b">
        <v>0</v>
      </c>
      <c r="W969" s="7" t="s">
        <v>318</v>
      </c>
      <c r="X969" s="7" t="str" cm="1">
        <f t="array" ref="X969:Y969">_xlfn.TEXTSPLIT($W969,"/")</f>
        <v>music</v>
      </c>
      <c r="Y969" s="7" t="str">
        <v>world music</v>
      </c>
    </row>
    <row r="970" spans="1:25" ht="36" x14ac:dyDescent="0.3">
      <c r="A970" s="7">
        <v>968</v>
      </c>
      <c r="B970" s="7" t="s">
        <v>1964</v>
      </c>
      <c r="C970" s="15" t="s">
        <v>1965</v>
      </c>
      <c r="D970" s="5">
        <v>2400</v>
      </c>
      <c r="E970" s="5">
        <v>8117</v>
      </c>
      <c r="G970" s="6">
        <f t="shared" si="121"/>
        <v>3.3820833333333336</v>
      </c>
      <c r="H970" s="7" t="s">
        <v>19</v>
      </c>
      <c r="I970" s="10">
        <v>114</v>
      </c>
      <c r="J970" s="10">
        <f t="shared" si="122"/>
        <v>71.201754385964918</v>
      </c>
      <c r="K970" s="7" t="s">
        <v>20</v>
      </c>
      <c r="L970" s="7" t="s">
        <v>21</v>
      </c>
      <c r="M970" s="7">
        <v>1293861600</v>
      </c>
      <c r="N970" s="7">
        <v>1295157600</v>
      </c>
      <c r="O970" s="16">
        <f t="shared" si="123"/>
        <v>40544.25</v>
      </c>
      <c r="P970" s="23" t="str">
        <f t="shared" si="124"/>
        <v>Jan</v>
      </c>
      <c r="Q970" s="18">
        <f t="shared" si="125"/>
        <v>40544.25</v>
      </c>
      <c r="R970" s="16">
        <f t="shared" si="126"/>
        <v>40559.25</v>
      </c>
      <c r="S970" s="23" t="str">
        <f t="shared" si="127"/>
        <v>Jan</v>
      </c>
      <c r="T970" s="18">
        <f t="shared" si="128"/>
        <v>40559.25</v>
      </c>
      <c r="U970" s="7" t="b">
        <v>0</v>
      </c>
      <c r="V970" s="7" t="b">
        <v>0</v>
      </c>
      <c r="W970" s="7" t="s">
        <v>16</v>
      </c>
      <c r="X970" s="7" t="str" cm="1">
        <f t="array" ref="X970:Y970">_xlfn.TEXTSPLIT($W970,"/")</f>
        <v>food</v>
      </c>
      <c r="Y970" s="7" t="str">
        <v>food trucks</v>
      </c>
    </row>
    <row r="971" spans="1:25" ht="23" x14ac:dyDescent="0.3">
      <c r="A971" s="7">
        <v>969</v>
      </c>
      <c r="B971" s="7" t="s">
        <v>1966</v>
      </c>
      <c r="C971" s="15" t="s">
        <v>1967</v>
      </c>
      <c r="D971" s="5">
        <v>7900</v>
      </c>
      <c r="E971" s="5">
        <v>8550</v>
      </c>
      <c r="G971" s="6">
        <f t="shared" si="121"/>
        <v>1.0822784810126582</v>
      </c>
      <c r="H971" s="7" t="s">
        <v>19</v>
      </c>
      <c r="I971" s="10">
        <v>93</v>
      </c>
      <c r="J971" s="10">
        <f t="shared" si="122"/>
        <v>91.935483870967744</v>
      </c>
      <c r="K971" s="7" t="s">
        <v>20</v>
      </c>
      <c r="L971" s="7" t="s">
        <v>21</v>
      </c>
      <c r="M971" s="7">
        <v>1576994400</v>
      </c>
      <c r="N971" s="7">
        <v>1577599200</v>
      </c>
      <c r="O971" s="16">
        <f t="shared" si="123"/>
        <v>43821.25</v>
      </c>
      <c r="P971" s="23" t="str">
        <f t="shared" si="124"/>
        <v>Dec</v>
      </c>
      <c r="Q971" s="18">
        <f t="shared" si="125"/>
        <v>43821.25</v>
      </c>
      <c r="R971" s="16">
        <f t="shared" si="126"/>
        <v>43828.25</v>
      </c>
      <c r="S971" s="23" t="str">
        <f t="shared" si="127"/>
        <v>Dec</v>
      </c>
      <c r="T971" s="18">
        <f t="shared" si="128"/>
        <v>43828.25</v>
      </c>
      <c r="U971" s="7" t="b">
        <v>0</v>
      </c>
      <c r="V971" s="7" t="b">
        <v>0</v>
      </c>
      <c r="W971" s="7" t="s">
        <v>32</v>
      </c>
      <c r="X971" s="7" t="str" cm="1">
        <f t="array" ref="X971:Y971">_xlfn.TEXTSPLIT($W971,"/")</f>
        <v>theater</v>
      </c>
      <c r="Y971" s="7" t="str">
        <v>plays</v>
      </c>
    </row>
    <row r="972" spans="1:25" ht="36" x14ac:dyDescent="0.3">
      <c r="A972" s="7">
        <v>970</v>
      </c>
      <c r="B972" s="7" t="s">
        <v>1968</v>
      </c>
      <c r="C972" s="15" t="s">
        <v>1969</v>
      </c>
      <c r="D972" s="5">
        <v>94900</v>
      </c>
      <c r="E972" s="5">
        <v>57659</v>
      </c>
      <c r="G972" s="6">
        <f t="shared" si="121"/>
        <v>0.60757639620653314</v>
      </c>
      <c r="H972" s="7" t="s">
        <v>13</v>
      </c>
      <c r="I972" s="10">
        <v>594</v>
      </c>
      <c r="J972" s="10">
        <f t="shared" si="122"/>
        <v>97.069023569023571</v>
      </c>
      <c r="K972" s="7" t="s">
        <v>20</v>
      </c>
      <c r="L972" s="7" t="s">
        <v>21</v>
      </c>
      <c r="M972" s="7">
        <v>1304917200</v>
      </c>
      <c r="N972" s="7">
        <v>1305003600</v>
      </c>
      <c r="O972" s="16">
        <f t="shared" si="123"/>
        <v>40672.208333333336</v>
      </c>
      <c r="P972" s="23" t="str">
        <f t="shared" si="124"/>
        <v>May</v>
      </c>
      <c r="Q972" s="18">
        <f t="shared" si="125"/>
        <v>40672.208333333336</v>
      </c>
      <c r="R972" s="16">
        <f t="shared" si="126"/>
        <v>40673.208333333336</v>
      </c>
      <c r="S972" s="23" t="str">
        <f t="shared" si="127"/>
        <v>May</v>
      </c>
      <c r="T972" s="18">
        <f t="shared" si="128"/>
        <v>40673.208333333336</v>
      </c>
      <c r="U972" s="7" t="b">
        <v>0</v>
      </c>
      <c r="V972" s="7" t="b">
        <v>0</v>
      </c>
      <c r="W972" s="7" t="s">
        <v>32</v>
      </c>
      <c r="X972" s="7" t="str" cm="1">
        <f t="array" ref="X972:Y972">_xlfn.TEXTSPLIT($W972,"/")</f>
        <v>theater</v>
      </c>
      <c r="Y972" s="7" t="str">
        <v>plays</v>
      </c>
    </row>
    <row r="973" spans="1:25" ht="23" x14ac:dyDescent="0.3">
      <c r="A973" s="7">
        <v>971</v>
      </c>
      <c r="B973" s="7" t="s">
        <v>1970</v>
      </c>
      <c r="C973" s="15" t="s">
        <v>1971</v>
      </c>
      <c r="D973" s="5">
        <v>5100</v>
      </c>
      <c r="E973" s="5">
        <v>1414</v>
      </c>
      <c r="G973" s="6">
        <f t="shared" si="121"/>
        <v>0.27725490196078434</v>
      </c>
      <c r="H973" s="7" t="s">
        <v>13</v>
      </c>
      <c r="I973" s="10">
        <v>24</v>
      </c>
      <c r="J973" s="10">
        <f t="shared" si="122"/>
        <v>58.916666666666664</v>
      </c>
      <c r="K973" s="7" t="s">
        <v>20</v>
      </c>
      <c r="L973" s="7" t="s">
        <v>21</v>
      </c>
      <c r="M973" s="7">
        <v>1381208400</v>
      </c>
      <c r="N973" s="7">
        <v>1381726800</v>
      </c>
      <c r="O973" s="16">
        <f t="shared" si="123"/>
        <v>41555.208333333336</v>
      </c>
      <c r="P973" s="23" t="str">
        <f t="shared" si="124"/>
        <v>Oct</v>
      </c>
      <c r="Q973" s="18">
        <f t="shared" si="125"/>
        <v>41555.208333333336</v>
      </c>
      <c r="R973" s="16">
        <f t="shared" si="126"/>
        <v>41561.208333333336</v>
      </c>
      <c r="S973" s="23" t="str">
        <f t="shared" si="127"/>
        <v>Oct</v>
      </c>
      <c r="T973" s="18">
        <f t="shared" si="128"/>
        <v>41561.208333333336</v>
      </c>
      <c r="U973" s="7" t="b">
        <v>0</v>
      </c>
      <c r="V973" s="7" t="b">
        <v>0</v>
      </c>
      <c r="W973" s="7" t="s">
        <v>268</v>
      </c>
      <c r="X973" s="7" t="str" cm="1">
        <f t="array" ref="X973:Y973">_xlfn.TEXTSPLIT($W973,"/")</f>
        <v>film &amp; video</v>
      </c>
      <c r="Y973" s="7" t="str">
        <v>television</v>
      </c>
    </row>
    <row r="974" spans="1:25" ht="36" x14ac:dyDescent="0.3">
      <c r="A974" s="7">
        <v>972</v>
      </c>
      <c r="B974" s="7" t="s">
        <v>1972</v>
      </c>
      <c r="C974" s="15" t="s">
        <v>1973</v>
      </c>
      <c r="D974" s="5">
        <v>42700</v>
      </c>
      <c r="E974" s="5">
        <v>97524</v>
      </c>
      <c r="G974" s="6">
        <f t="shared" si="121"/>
        <v>2.283934426229508</v>
      </c>
      <c r="H974" s="7" t="s">
        <v>19</v>
      </c>
      <c r="I974" s="10">
        <v>1681</v>
      </c>
      <c r="J974" s="10">
        <f t="shared" si="122"/>
        <v>58.015466983938133</v>
      </c>
      <c r="K974" s="7" t="s">
        <v>20</v>
      </c>
      <c r="L974" s="7" t="s">
        <v>21</v>
      </c>
      <c r="M974" s="7">
        <v>1401685200</v>
      </c>
      <c r="N974" s="7">
        <v>1402462800</v>
      </c>
      <c r="O974" s="16">
        <f t="shared" si="123"/>
        <v>41792.208333333336</v>
      </c>
      <c r="P974" s="23" t="str">
        <f t="shared" si="124"/>
        <v>Jun</v>
      </c>
      <c r="Q974" s="18">
        <f t="shared" si="125"/>
        <v>41792.208333333336</v>
      </c>
      <c r="R974" s="16">
        <f t="shared" si="126"/>
        <v>41801.208333333336</v>
      </c>
      <c r="S974" s="23" t="str">
        <f t="shared" si="127"/>
        <v>Jun</v>
      </c>
      <c r="T974" s="18">
        <f t="shared" si="128"/>
        <v>41801.208333333336</v>
      </c>
      <c r="U974" s="7" t="b">
        <v>0</v>
      </c>
      <c r="V974" s="7" t="b">
        <v>1</v>
      </c>
      <c r="W974" s="7" t="s">
        <v>27</v>
      </c>
      <c r="X974" s="7" t="str" cm="1">
        <f t="array" ref="X974:Y974">_xlfn.TEXTSPLIT($W974,"/")</f>
        <v>technology</v>
      </c>
      <c r="Y974" s="7" t="str">
        <v>web</v>
      </c>
    </row>
    <row r="975" spans="1:25" ht="23" x14ac:dyDescent="0.3">
      <c r="A975" s="7">
        <v>973</v>
      </c>
      <c r="B975" s="7" t="s">
        <v>1974</v>
      </c>
      <c r="C975" s="15" t="s">
        <v>1975</v>
      </c>
      <c r="D975" s="5">
        <v>121100</v>
      </c>
      <c r="E975" s="5">
        <v>26176</v>
      </c>
      <c r="G975" s="6">
        <f t="shared" si="121"/>
        <v>0.21615194054500414</v>
      </c>
      <c r="H975" s="7" t="s">
        <v>13</v>
      </c>
      <c r="I975" s="10">
        <v>252</v>
      </c>
      <c r="J975" s="10">
        <f t="shared" si="122"/>
        <v>103.87301587301587</v>
      </c>
      <c r="K975" s="7" t="s">
        <v>20</v>
      </c>
      <c r="L975" s="7" t="s">
        <v>21</v>
      </c>
      <c r="M975" s="7">
        <v>1291960800</v>
      </c>
      <c r="N975" s="7">
        <v>1292133600</v>
      </c>
      <c r="O975" s="16">
        <f t="shared" si="123"/>
        <v>40522.25</v>
      </c>
      <c r="P975" s="23" t="str">
        <f t="shared" si="124"/>
        <v>Dec</v>
      </c>
      <c r="Q975" s="18">
        <f t="shared" si="125"/>
        <v>40522.25</v>
      </c>
      <c r="R975" s="16">
        <f t="shared" si="126"/>
        <v>40524.25</v>
      </c>
      <c r="S975" s="23" t="str">
        <f t="shared" si="127"/>
        <v>Dec</v>
      </c>
      <c r="T975" s="18">
        <f t="shared" si="128"/>
        <v>40524.25</v>
      </c>
      <c r="U975" s="7" t="b">
        <v>0</v>
      </c>
      <c r="V975" s="7" t="b">
        <v>1</v>
      </c>
      <c r="W975" s="7" t="s">
        <v>32</v>
      </c>
      <c r="X975" s="7" t="str" cm="1">
        <f t="array" ref="X975:Y975">_xlfn.TEXTSPLIT($W975,"/")</f>
        <v>theater</v>
      </c>
      <c r="Y975" s="7" t="str">
        <v>plays</v>
      </c>
    </row>
    <row r="976" spans="1:25" ht="23" x14ac:dyDescent="0.3">
      <c r="A976" s="7">
        <v>974</v>
      </c>
      <c r="B976" s="7" t="s">
        <v>1976</v>
      </c>
      <c r="C976" s="15" t="s">
        <v>1977</v>
      </c>
      <c r="D976" s="5">
        <v>800</v>
      </c>
      <c r="E976" s="5">
        <v>2991</v>
      </c>
      <c r="G976" s="6">
        <f t="shared" si="121"/>
        <v>3.73875</v>
      </c>
      <c r="H976" s="7" t="s">
        <v>19</v>
      </c>
      <c r="I976" s="10">
        <v>32</v>
      </c>
      <c r="J976" s="10">
        <f t="shared" si="122"/>
        <v>93.46875</v>
      </c>
      <c r="K976" s="7" t="s">
        <v>20</v>
      </c>
      <c r="L976" s="7" t="s">
        <v>21</v>
      </c>
      <c r="M976" s="7">
        <v>1368853200</v>
      </c>
      <c r="N976" s="7">
        <v>1368939600</v>
      </c>
      <c r="O976" s="16">
        <f t="shared" si="123"/>
        <v>41412.208333333336</v>
      </c>
      <c r="P976" s="23" t="str">
        <f t="shared" si="124"/>
        <v>May</v>
      </c>
      <c r="Q976" s="18">
        <f t="shared" si="125"/>
        <v>41412.208333333336</v>
      </c>
      <c r="R976" s="16">
        <f t="shared" si="126"/>
        <v>41413.208333333336</v>
      </c>
      <c r="S976" s="23" t="str">
        <f t="shared" si="127"/>
        <v>May</v>
      </c>
      <c r="T976" s="18">
        <f t="shared" si="128"/>
        <v>41413.208333333336</v>
      </c>
      <c r="U976" s="7" t="b">
        <v>0</v>
      </c>
      <c r="V976" s="7" t="b">
        <v>0</v>
      </c>
      <c r="W976" s="7" t="s">
        <v>59</v>
      </c>
      <c r="X976" s="7" t="str" cm="1">
        <f t="array" ref="X976:Y976">_xlfn.TEXTSPLIT($W976,"/")</f>
        <v>music</v>
      </c>
      <c r="Y976" s="7" t="str">
        <v>indie rock</v>
      </c>
    </row>
    <row r="977" spans="1:25" ht="23" x14ac:dyDescent="0.3">
      <c r="A977" s="7">
        <v>975</v>
      </c>
      <c r="B977" s="7" t="s">
        <v>1978</v>
      </c>
      <c r="C977" s="15" t="s">
        <v>1979</v>
      </c>
      <c r="D977" s="5">
        <v>5400</v>
      </c>
      <c r="E977" s="5">
        <v>8366</v>
      </c>
      <c r="G977" s="6">
        <f t="shared" si="121"/>
        <v>1.5492592592592593</v>
      </c>
      <c r="H977" s="7" t="s">
        <v>19</v>
      </c>
      <c r="I977" s="10">
        <v>135</v>
      </c>
      <c r="J977" s="10">
        <f t="shared" si="122"/>
        <v>61.970370370370368</v>
      </c>
      <c r="K977" s="7" t="s">
        <v>20</v>
      </c>
      <c r="L977" s="7" t="s">
        <v>21</v>
      </c>
      <c r="M977" s="7">
        <v>1448776800</v>
      </c>
      <c r="N977" s="7">
        <v>1452146400</v>
      </c>
      <c r="O977" s="16">
        <f t="shared" si="123"/>
        <v>42337.25</v>
      </c>
      <c r="P977" s="23" t="str">
        <f t="shared" si="124"/>
        <v>Nov</v>
      </c>
      <c r="Q977" s="18">
        <f t="shared" si="125"/>
        <v>42337.25</v>
      </c>
      <c r="R977" s="16">
        <f t="shared" si="126"/>
        <v>42376.25</v>
      </c>
      <c r="S977" s="23" t="str">
        <f t="shared" si="127"/>
        <v>Jan</v>
      </c>
      <c r="T977" s="18">
        <f t="shared" si="128"/>
        <v>42376.25</v>
      </c>
      <c r="U977" s="7" t="b">
        <v>0</v>
      </c>
      <c r="V977" s="7" t="b">
        <v>1</v>
      </c>
      <c r="W977" s="7" t="s">
        <v>32</v>
      </c>
      <c r="X977" s="7" t="str" cm="1">
        <f t="array" ref="X977:Y977">_xlfn.TEXTSPLIT($W977,"/")</f>
        <v>theater</v>
      </c>
      <c r="Y977" s="7" t="str">
        <v>plays</v>
      </c>
    </row>
    <row r="978" spans="1:25" ht="36" x14ac:dyDescent="0.3">
      <c r="A978" s="7">
        <v>976</v>
      </c>
      <c r="B978" s="7" t="s">
        <v>1980</v>
      </c>
      <c r="C978" s="15" t="s">
        <v>1981</v>
      </c>
      <c r="D978" s="5">
        <v>4000</v>
      </c>
      <c r="E978" s="5">
        <v>12886</v>
      </c>
      <c r="G978" s="6">
        <f t="shared" si="121"/>
        <v>3.2214999999999998</v>
      </c>
      <c r="H978" s="7" t="s">
        <v>19</v>
      </c>
      <c r="I978" s="10">
        <v>140</v>
      </c>
      <c r="J978" s="10">
        <f t="shared" si="122"/>
        <v>92.042857142857144</v>
      </c>
      <c r="K978" s="7" t="s">
        <v>20</v>
      </c>
      <c r="L978" s="7" t="s">
        <v>21</v>
      </c>
      <c r="M978" s="7">
        <v>1296194400</v>
      </c>
      <c r="N978" s="7">
        <v>1296712800</v>
      </c>
      <c r="O978" s="16">
        <f t="shared" si="123"/>
        <v>40571.25</v>
      </c>
      <c r="P978" s="23" t="str">
        <f t="shared" si="124"/>
        <v>Jan</v>
      </c>
      <c r="Q978" s="18">
        <f t="shared" si="125"/>
        <v>40571.25</v>
      </c>
      <c r="R978" s="16">
        <f t="shared" si="126"/>
        <v>40577.25</v>
      </c>
      <c r="S978" s="23" t="str">
        <f t="shared" si="127"/>
        <v>Feb</v>
      </c>
      <c r="T978" s="18">
        <f t="shared" si="128"/>
        <v>40577.25</v>
      </c>
      <c r="U978" s="7" t="b">
        <v>0</v>
      </c>
      <c r="V978" s="7" t="b">
        <v>1</v>
      </c>
      <c r="W978" s="7" t="s">
        <v>32</v>
      </c>
      <c r="X978" s="7" t="str" cm="1">
        <f t="array" ref="X978:Y978">_xlfn.TEXTSPLIT($W978,"/")</f>
        <v>theater</v>
      </c>
      <c r="Y978" s="7" t="str">
        <v>plays</v>
      </c>
    </row>
    <row r="979" spans="1:25" ht="23" x14ac:dyDescent="0.3">
      <c r="A979" s="7">
        <v>977</v>
      </c>
      <c r="B979" s="7" t="s">
        <v>1257</v>
      </c>
      <c r="C979" s="15" t="s">
        <v>1982</v>
      </c>
      <c r="D979" s="5">
        <v>7000</v>
      </c>
      <c r="E979" s="5">
        <v>5177</v>
      </c>
      <c r="G979" s="6">
        <f t="shared" si="121"/>
        <v>0.73957142857142855</v>
      </c>
      <c r="H979" s="7" t="s">
        <v>13</v>
      </c>
      <c r="I979" s="10">
        <v>67</v>
      </c>
      <c r="J979" s="10">
        <f t="shared" si="122"/>
        <v>77.268656716417908</v>
      </c>
      <c r="K979" s="7" t="s">
        <v>20</v>
      </c>
      <c r="L979" s="7" t="s">
        <v>21</v>
      </c>
      <c r="M979" s="7">
        <v>1517983200</v>
      </c>
      <c r="N979" s="7">
        <v>1520748000</v>
      </c>
      <c r="O979" s="16">
        <f t="shared" si="123"/>
        <v>43138.25</v>
      </c>
      <c r="P979" s="23" t="str">
        <f t="shared" si="124"/>
        <v>Feb</v>
      </c>
      <c r="Q979" s="18">
        <f t="shared" si="125"/>
        <v>43138.25</v>
      </c>
      <c r="R979" s="16">
        <f t="shared" si="126"/>
        <v>43170.25</v>
      </c>
      <c r="S979" s="23" t="str">
        <f t="shared" si="127"/>
        <v>Mar</v>
      </c>
      <c r="T979" s="18">
        <f t="shared" si="128"/>
        <v>43170.25</v>
      </c>
      <c r="U979" s="7" t="b">
        <v>0</v>
      </c>
      <c r="V979" s="7" t="b">
        <v>0</v>
      </c>
      <c r="W979" s="7" t="s">
        <v>16</v>
      </c>
      <c r="X979" s="7" t="str" cm="1">
        <f t="array" ref="X979:Y979">_xlfn.TEXTSPLIT($W979,"/")</f>
        <v>food</v>
      </c>
      <c r="Y979" s="7" t="str">
        <v>food trucks</v>
      </c>
    </row>
    <row r="980" spans="1:25" ht="23" x14ac:dyDescent="0.3">
      <c r="A980" s="7">
        <v>978</v>
      </c>
      <c r="B980" s="7" t="s">
        <v>1983</v>
      </c>
      <c r="C980" s="15" t="s">
        <v>1984</v>
      </c>
      <c r="D980" s="5">
        <v>1000</v>
      </c>
      <c r="E980" s="5">
        <v>8641</v>
      </c>
      <c r="G980" s="6">
        <f t="shared" si="121"/>
        <v>8.641</v>
      </c>
      <c r="H980" s="7" t="s">
        <v>19</v>
      </c>
      <c r="I980" s="10">
        <v>92</v>
      </c>
      <c r="J980" s="10">
        <f t="shared" si="122"/>
        <v>93.923913043478265</v>
      </c>
      <c r="K980" s="7" t="s">
        <v>20</v>
      </c>
      <c r="L980" s="7" t="s">
        <v>21</v>
      </c>
      <c r="M980" s="7">
        <v>1478930400</v>
      </c>
      <c r="N980" s="7">
        <v>1480831200</v>
      </c>
      <c r="O980" s="16">
        <f t="shared" si="123"/>
        <v>42686.25</v>
      </c>
      <c r="P980" s="23" t="str">
        <f t="shared" si="124"/>
        <v>Nov</v>
      </c>
      <c r="Q980" s="18">
        <f t="shared" si="125"/>
        <v>42686.25</v>
      </c>
      <c r="R980" s="16">
        <f t="shared" si="126"/>
        <v>42708.25</v>
      </c>
      <c r="S980" s="23" t="str">
        <f t="shared" si="127"/>
        <v>Dec</v>
      </c>
      <c r="T980" s="18">
        <f t="shared" si="128"/>
        <v>42708.25</v>
      </c>
      <c r="U980" s="7" t="b">
        <v>0</v>
      </c>
      <c r="V980" s="7" t="b">
        <v>0</v>
      </c>
      <c r="W980" s="7" t="s">
        <v>88</v>
      </c>
      <c r="X980" s="7" t="str" cm="1">
        <f t="array" ref="X980:Y980">_xlfn.TEXTSPLIT($W980,"/")</f>
        <v>games</v>
      </c>
      <c r="Y980" s="7" t="str">
        <v>video games</v>
      </c>
    </row>
    <row r="981" spans="1:25" ht="23" x14ac:dyDescent="0.3">
      <c r="A981" s="7">
        <v>979</v>
      </c>
      <c r="B981" s="7" t="s">
        <v>1985</v>
      </c>
      <c r="C981" s="15" t="s">
        <v>1986</v>
      </c>
      <c r="D981" s="5">
        <v>60200</v>
      </c>
      <c r="E981" s="5">
        <v>86244</v>
      </c>
      <c r="G981" s="6">
        <f t="shared" si="121"/>
        <v>1.432624584717608</v>
      </c>
      <c r="H981" s="7" t="s">
        <v>19</v>
      </c>
      <c r="I981" s="10">
        <v>1015</v>
      </c>
      <c r="J981" s="10">
        <f t="shared" si="122"/>
        <v>84.969458128078813</v>
      </c>
      <c r="K981" s="7" t="s">
        <v>39</v>
      </c>
      <c r="L981" s="7" t="s">
        <v>40</v>
      </c>
      <c r="M981" s="7">
        <v>1426395600</v>
      </c>
      <c r="N981" s="7">
        <v>1426914000</v>
      </c>
      <c r="O981" s="16">
        <f t="shared" si="123"/>
        <v>42078.208333333328</v>
      </c>
      <c r="P981" s="23" t="str">
        <f t="shared" si="124"/>
        <v>Mar</v>
      </c>
      <c r="Q981" s="18">
        <f t="shared" si="125"/>
        <v>42078.208333333328</v>
      </c>
      <c r="R981" s="16">
        <f t="shared" si="126"/>
        <v>42084.208333333328</v>
      </c>
      <c r="S981" s="23" t="str">
        <f t="shared" si="127"/>
        <v>Mar</v>
      </c>
      <c r="T981" s="18">
        <f t="shared" si="128"/>
        <v>42084.208333333328</v>
      </c>
      <c r="U981" s="7" t="b">
        <v>0</v>
      </c>
      <c r="V981" s="7" t="b">
        <v>0</v>
      </c>
      <c r="W981" s="7" t="s">
        <v>32</v>
      </c>
      <c r="X981" s="7" t="str" cm="1">
        <f t="array" ref="X981:Y981">_xlfn.TEXTSPLIT($W981,"/")</f>
        <v>theater</v>
      </c>
      <c r="Y981" s="7" t="str">
        <v>plays</v>
      </c>
    </row>
    <row r="982" spans="1:25" ht="23" x14ac:dyDescent="0.3">
      <c r="A982" s="7">
        <v>980</v>
      </c>
      <c r="B982" s="7" t="s">
        <v>1987</v>
      </c>
      <c r="C982" s="15" t="s">
        <v>1988</v>
      </c>
      <c r="D982" s="5">
        <v>195200</v>
      </c>
      <c r="E982" s="5">
        <v>78630</v>
      </c>
      <c r="G982" s="6">
        <f t="shared" si="121"/>
        <v>0.40281762295081969</v>
      </c>
      <c r="H982" s="7" t="s">
        <v>13</v>
      </c>
      <c r="I982" s="10">
        <v>742</v>
      </c>
      <c r="J982" s="10">
        <f t="shared" si="122"/>
        <v>105.97035040431267</v>
      </c>
      <c r="K982" s="7" t="s">
        <v>20</v>
      </c>
      <c r="L982" s="7" t="s">
        <v>21</v>
      </c>
      <c r="M982" s="7">
        <v>1446181200</v>
      </c>
      <c r="N982" s="7">
        <v>1446616800</v>
      </c>
      <c r="O982" s="16">
        <f t="shared" si="123"/>
        <v>42307.208333333328</v>
      </c>
      <c r="P982" s="23" t="str">
        <f t="shared" si="124"/>
        <v>Oct</v>
      </c>
      <c r="Q982" s="18">
        <f t="shared" si="125"/>
        <v>42307.208333333328</v>
      </c>
      <c r="R982" s="16">
        <f t="shared" si="126"/>
        <v>42312.25</v>
      </c>
      <c r="S982" s="23" t="str">
        <f t="shared" si="127"/>
        <v>Nov</v>
      </c>
      <c r="T982" s="18">
        <f t="shared" si="128"/>
        <v>42312.25</v>
      </c>
      <c r="U982" s="7" t="b">
        <v>1</v>
      </c>
      <c r="V982" s="7" t="b">
        <v>0</v>
      </c>
      <c r="W982" s="7" t="s">
        <v>67</v>
      </c>
      <c r="X982" s="7" t="str" cm="1">
        <f t="array" ref="X982:Y982">_xlfn.TEXTSPLIT($W982,"/")</f>
        <v>publishing</v>
      </c>
      <c r="Y982" s="7" t="str">
        <v>nonfiction</v>
      </c>
    </row>
    <row r="983" spans="1:25" ht="23" x14ac:dyDescent="0.3">
      <c r="A983" s="7">
        <v>981</v>
      </c>
      <c r="B983" s="7" t="s">
        <v>1989</v>
      </c>
      <c r="C983" s="15" t="s">
        <v>1990</v>
      </c>
      <c r="D983" s="5">
        <v>6700</v>
      </c>
      <c r="E983" s="5">
        <v>11941</v>
      </c>
      <c r="G983" s="6">
        <f t="shared" si="121"/>
        <v>1.7822388059701493</v>
      </c>
      <c r="H983" s="7" t="s">
        <v>19</v>
      </c>
      <c r="I983" s="10">
        <v>323</v>
      </c>
      <c r="J983" s="10">
        <f t="shared" si="122"/>
        <v>36.969040247678016</v>
      </c>
      <c r="K983" s="7" t="s">
        <v>20</v>
      </c>
      <c r="L983" s="7" t="s">
        <v>21</v>
      </c>
      <c r="M983" s="7">
        <v>1514181600</v>
      </c>
      <c r="N983" s="7">
        <v>1517032800</v>
      </c>
      <c r="O983" s="16">
        <f t="shared" si="123"/>
        <v>43094.25</v>
      </c>
      <c r="P983" s="23" t="str">
        <f t="shared" si="124"/>
        <v>Dec</v>
      </c>
      <c r="Q983" s="18">
        <f t="shared" si="125"/>
        <v>43094.25</v>
      </c>
      <c r="R983" s="16">
        <f t="shared" si="126"/>
        <v>43127.25</v>
      </c>
      <c r="S983" s="23" t="str">
        <f t="shared" si="127"/>
        <v>Jan</v>
      </c>
      <c r="T983" s="18">
        <f t="shared" si="128"/>
        <v>43127.25</v>
      </c>
      <c r="U983" s="7" t="b">
        <v>0</v>
      </c>
      <c r="V983" s="7" t="b">
        <v>0</v>
      </c>
      <c r="W983" s="7" t="s">
        <v>27</v>
      </c>
      <c r="X983" s="7" t="str" cm="1">
        <f t="array" ref="X983:Y983">_xlfn.TEXTSPLIT($W983,"/")</f>
        <v>technology</v>
      </c>
      <c r="Y983" s="7" t="str">
        <v>web</v>
      </c>
    </row>
    <row r="984" spans="1:25" ht="23" x14ac:dyDescent="0.3">
      <c r="A984" s="7">
        <v>982</v>
      </c>
      <c r="B984" s="7" t="s">
        <v>1991</v>
      </c>
      <c r="C984" s="15" t="s">
        <v>1992</v>
      </c>
      <c r="D984" s="5">
        <v>7200</v>
      </c>
      <c r="E984" s="5">
        <v>6115</v>
      </c>
      <c r="G984" s="6">
        <f t="shared" si="121"/>
        <v>0.84930555555555554</v>
      </c>
      <c r="H984" s="7" t="s">
        <v>13</v>
      </c>
      <c r="I984" s="10">
        <v>75</v>
      </c>
      <c r="J984" s="10">
        <f t="shared" si="122"/>
        <v>81.533333333333331</v>
      </c>
      <c r="K984" s="7" t="s">
        <v>20</v>
      </c>
      <c r="L984" s="7" t="s">
        <v>21</v>
      </c>
      <c r="M984" s="7">
        <v>1311051600</v>
      </c>
      <c r="N984" s="7">
        <v>1311224400</v>
      </c>
      <c r="O984" s="16">
        <f t="shared" si="123"/>
        <v>40743.208333333336</v>
      </c>
      <c r="P984" s="23" t="str">
        <f t="shared" si="124"/>
        <v>Jul</v>
      </c>
      <c r="Q984" s="18">
        <f t="shared" si="125"/>
        <v>40743.208333333336</v>
      </c>
      <c r="R984" s="16">
        <f t="shared" si="126"/>
        <v>40745.208333333336</v>
      </c>
      <c r="S984" s="23" t="str">
        <f t="shared" si="127"/>
        <v>Jul</v>
      </c>
      <c r="T984" s="18">
        <f t="shared" si="128"/>
        <v>40745.208333333336</v>
      </c>
      <c r="U984" s="7" t="b">
        <v>0</v>
      </c>
      <c r="V984" s="7" t="b">
        <v>1</v>
      </c>
      <c r="W984" s="7" t="s">
        <v>41</v>
      </c>
      <c r="X984" s="7" t="str" cm="1">
        <f t="array" ref="X984:Y984">_xlfn.TEXTSPLIT($W984,"/")</f>
        <v>film &amp; video</v>
      </c>
      <c r="Y984" s="7" t="str">
        <v>documentary</v>
      </c>
    </row>
    <row r="985" spans="1:25" ht="23" x14ac:dyDescent="0.3">
      <c r="A985" s="7">
        <v>983</v>
      </c>
      <c r="B985" s="7" t="s">
        <v>1993</v>
      </c>
      <c r="C985" s="15" t="s">
        <v>1994</v>
      </c>
      <c r="D985" s="5">
        <v>129100</v>
      </c>
      <c r="E985" s="5">
        <v>188404</v>
      </c>
      <c r="G985" s="6">
        <f t="shared" si="121"/>
        <v>1.4593648334624323</v>
      </c>
      <c r="H985" s="7" t="s">
        <v>19</v>
      </c>
      <c r="I985" s="10">
        <v>2326</v>
      </c>
      <c r="J985" s="10">
        <f t="shared" si="122"/>
        <v>80.999140154772135</v>
      </c>
      <c r="K985" s="7" t="s">
        <v>20</v>
      </c>
      <c r="L985" s="7" t="s">
        <v>21</v>
      </c>
      <c r="M985" s="7">
        <v>1564894800</v>
      </c>
      <c r="N985" s="7">
        <v>1566190800</v>
      </c>
      <c r="O985" s="16">
        <f t="shared" si="123"/>
        <v>43681.208333333328</v>
      </c>
      <c r="P985" s="23" t="str">
        <f t="shared" si="124"/>
        <v>Aug</v>
      </c>
      <c r="Q985" s="18">
        <f t="shared" si="125"/>
        <v>43681.208333333328</v>
      </c>
      <c r="R985" s="16">
        <f t="shared" si="126"/>
        <v>43696.208333333328</v>
      </c>
      <c r="S985" s="23" t="str">
        <f t="shared" si="127"/>
        <v>Aug</v>
      </c>
      <c r="T985" s="18">
        <f t="shared" si="128"/>
        <v>43696.208333333328</v>
      </c>
      <c r="U985" s="7" t="b">
        <v>0</v>
      </c>
      <c r="V985" s="7" t="b">
        <v>0</v>
      </c>
      <c r="W985" s="7" t="s">
        <v>41</v>
      </c>
      <c r="X985" s="7" t="str" cm="1">
        <f t="array" ref="X985:Y985">_xlfn.TEXTSPLIT($W985,"/")</f>
        <v>film &amp; video</v>
      </c>
      <c r="Y985" s="7" t="str">
        <v>documentary</v>
      </c>
    </row>
    <row r="986" spans="1:25" ht="36" x14ac:dyDescent="0.3">
      <c r="A986" s="7">
        <v>984</v>
      </c>
      <c r="B986" s="7" t="s">
        <v>1995</v>
      </c>
      <c r="C986" s="15" t="s">
        <v>1996</v>
      </c>
      <c r="D986" s="5">
        <v>6500</v>
      </c>
      <c r="E986" s="5">
        <v>9910</v>
      </c>
      <c r="G986" s="6">
        <f t="shared" si="121"/>
        <v>1.5246153846153847</v>
      </c>
      <c r="H986" s="7" t="s">
        <v>19</v>
      </c>
      <c r="I986" s="10">
        <v>381</v>
      </c>
      <c r="J986" s="10">
        <f t="shared" si="122"/>
        <v>26.010498687664043</v>
      </c>
      <c r="K986" s="7" t="s">
        <v>20</v>
      </c>
      <c r="L986" s="7" t="s">
        <v>21</v>
      </c>
      <c r="M986" s="7">
        <v>1567918800</v>
      </c>
      <c r="N986" s="7">
        <v>1570165200</v>
      </c>
      <c r="O986" s="16">
        <f t="shared" si="123"/>
        <v>43716.208333333328</v>
      </c>
      <c r="P986" s="23" t="str">
        <f t="shared" si="124"/>
        <v>Sep</v>
      </c>
      <c r="Q986" s="18">
        <f t="shared" si="125"/>
        <v>43716.208333333328</v>
      </c>
      <c r="R986" s="16">
        <f t="shared" si="126"/>
        <v>43742.208333333328</v>
      </c>
      <c r="S986" s="23" t="str">
        <f t="shared" si="127"/>
        <v>Oct</v>
      </c>
      <c r="T986" s="18">
        <f t="shared" si="128"/>
        <v>43742.208333333328</v>
      </c>
      <c r="U986" s="7" t="b">
        <v>0</v>
      </c>
      <c r="V986" s="7" t="b">
        <v>0</v>
      </c>
      <c r="W986" s="7" t="s">
        <v>32</v>
      </c>
      <c r="X986" s="7" t="str" cm="1">
        <f t="array" ref="X986:Y986">_xlfn.TEXTSPLIT($W986,"/")</f>
        <v>theater</v>
      </c>
      <c r="Y986" s="7" t="str">
        <v>plays</v>
      </c>
    </row>
    <row r="987" spans="1:25" ht="23" x14ac:dyDescent="0.3">
      <c r="A987" s="7">
        <v>985</v>
      </c>
      <c r="B987" s="7" t="s">
        <v>1997</v>
      </c>
      <c r="C987" s="15" t="s">
        <v>1998</v>
      </c>
      <c r="D987" s="5">
        <v>170600</v>
      </c>
      <c r="E987" s="5">
        <v>114523</v>
      </c>
      <c r="G987" s="6">
        <f t="shared" si="121"/>
        <v>0.67129542790152408</v>
      </c>
      <c r="H987" s="7" t="s">
        <v>13</v>
      </c>
      <c r="I987" s="10">
        <v>4405</v>
      </c>
      <c r="J987" s="10">
        <f t="shared" si="122"/>
        <v>25.998410896708286</v>
      </c>
      <c r="K987" s="7" t="s">
        <v>20</v>
      </c>
      <c r="L987" s="7" t="s">
        <v>21</v>
      </c>
      <c r="M987" s="7">
        <v>1386309600</v>
      </c>
      <c r="N987" s="7">
        <v>1388556000</v>
      </c>
      <c r="O987" s="16">
        <f t="shared" si="123"/>
        <v>41614.25</v>
      </c>
      <c r="P987" s="23" t="str">
        <f t="shared" si="124"/>
        <v>Dec</v>
      </c>
      <c r="Q987" s="18">
        <f t="shared" si="125"/>
        <v>41614.25</v>
      </c>
      <c r="R987" s="16">
        <f t="shared" si="126"/>
        <v>41640.25</v>
      </c>
      <c r="S987" s="23" t="str">
        <f t="shared" si="127"/>
        <v>Jan</v>
      </c>
      <c r="T987" s="18">
        <f t="shared" si="128"/>
        <v>41640.25</v>
      </c>
      <c r="U987" s="7" t="b">
        <v>0</v>
      </c>
      <c r="V987" s="7" t="b">
        <v>1</v>
      </c>
      <c r="W987" s="7" t="s">
        <v>22</v>
      </c>
      <c r="X987" s="7" t="str" cm="1">
        <f t="array" ref="X987:Y987">_xlfn.TEXTSPLIT($W987,"/")</f>
        <v>music</v>
      </c>
      <c r="Y987" s="7" t="str">
        <v>rock</v>
      </c>
    </row>
    <row r="988" spans="1:25" ht="36" x14ac:dyDescent="0.3">
      <c r="A988" s="7">
        <v>986</v>
      </c>
      <c r="B988" s="7" t="s">
        <v>1999</v>
      </c>
      <c r="C988" s="15" t="s">
        <v>2000</v>
      </c>
      <c r="D988" s="5">
        <v>7800</v>
      </c>
      <c r="E988" s="5">
        <v>3144</v>
      </c>
      <c r="G988" s="6">
        <f t="shared" si="121"/>
        <v>0.40307692307692305</v>
      </c>
      <c r="H988" s="7" t="s">
        <v>13</v>
      </c>
      <c r="I988" s="10">
        <v>92</v>
      </c>
      <c r="J988" s="10">
        <f t="shared" si="122"/>
        <v>34.173913043478258</v>
      </c>
      <c r="K988" s="7" t="s">
        <v>20</v>
      </c>
      <c r="L988" s="7" t="s">
        <v>21</v>
      </c>
      <c r="M988" s="7">
        <v>1301979600</v>
      </c>
      <c r="N988" s="7">
        <v>1303189200</v>
      </c>
      <c r="O988" s="16">
        <f t="shared" si="123"/>
        <v>40638.208333333336</v>
      </c>
      <c r="P988" s="23" t="str">
        <f t="shared" si="124"/>
        <v>Apr</v>
      </c>
      <c r="Q988" s="18">
        <f t="shared" si="125"/>
        <v>40638.208333333336</v>
      </c>
      <c r="R988" s="16">
        <f t="shared" si="126"/>
        <v>40652.208333333336</v>
      </c>
      <c r="S988" s="23" t="str">
        <f t="shared" si="127"/>
        <v>Apr</v>
      </c>
      <c r="T988" s="18">
        <f t="shared" si="128"/>
        <v>40652.208333333336</v>
      </c>
      <c r="U988" s="7" t="b">
        <v>0</v>
      </c>
      <c r="V988" s="7" t="b">
        <v>0</v>
      </c>
      <c r="W988" s="7" t="s">
        <v>22</v>
      </c>
      <c r="X988" s="7" t="str" cm="1">
        <f t="array" ref="X988:Y988">_xlfn.TEXTSPLIT($W988,"/")</f>
        <v>music</v>
      </c>
      <c r="Y988" s="7" t="str">
        <v>rock</v>
      </c>
    </row>
    <row r="989" spans="1:25" ht="23" x14ac:dyDescent="0.3">
      <c r="A989" s="7">
        <v>987</v>
      </c>
      <c r="B989" s="7" t="s">
        <v>2001</v>
      </c>
      <c r="C989" s="15" t="s">
        <v>2002</v>
      </c>
      <c r="D989" s="5">
        <v>6200</v>
      </c>
      <c r="E989" s="5">
        <v>13441</v>
      </c>
      <c r="G989" s="6">
        <f t="shared" si="121"/>
        <v>2.1679032258064517</v>
      </c>
      <c r="H989" s="7" t="s">
        <v>19</v>
      </c>
      <c r="I989" s="10">
        <v>480</v>
      </c>
      <c r="J989" s="10">
        <f t="shared" si="122"/>
        <v>28.002083333333335</v>
      </c>
      <c r="K989" s="7" t="s">
        <v>20</v>
      </c>
      <c r="L989" s="7" t="s">
        <v>21</v>
      </c>
      <c r="M989" s="7">
        <v>1493269200</v>
      </c>
      <c r="N989" s="7">
        <v>1494478800</v>
      </c>
      <c r="O989" s="16">
        <f t="shared" si="123"/>
        <v>42852.208333333328</v>
      </c>
      <c r="P989" s="23" t="str">
        <f t="shared" si="124"/>
        <v>Apr</v>
      </c>
      <c r="Q989" s="18">
        <f t="shared" si="125"/>
        <v>42852.208333333328</v>
      </c>
      <c r="R989" s="16">
        <f t="shared" si="126"/>
        <v>42866.208333333328</v>
      </c>
      <c r="S989" s="23" t="str">
        <f t="shared" si="127"/>
        <v>May</v>
      </c>
      <c r="T989" s="18">
        <f t="shared" si="128"/>
        <v>42866.208333333328</v>
      </c>
      <c r="U989" s="7" t="b">
        <v>0</v>
      </c>
      <c r="V989" s="7" t="b">
        <v>0</v>
      </c>
      <c r="W989" s="7" t="s">
        <v>41</v>
      </c>
      <c r="X989" s="7" t="str" cm="1">
        <f t="array" ref="X989:Y989">_xlfn.TEXTSPLIT($W989,"/")</f>
        <v>film &amp; video</v>
      </c>
      <c r="Y989" s="7" t="str">
        <v>documentary</v>
      </c>
    </row>
    <row r="990" spans="1:25" ht="23" x14ac:dyDescent="0.3">
      <c r="A990" s="7">
        <v>988</v>
      </c>
      <c r="B990" s="7" t="s">
        <v>2003</v>
      </c>
      <c r="C990" s="15" t="s">
        <v>2004</v>
      </c>
      <c r="D990" s="5">
        <v>9400</v>
      </c>
      <c r="E990" s="5">
        <v>4899</v>
      </c>
      <c r="G990" s="6">
        <f t="shared" si="121"/>
        <v>0.52117021276595743</v>
      </c>
      <c r="H990" s="7" t="s">
        <v>13</v>
      </c>
      <c r="I990" s="10">
        <v>64</v>
      </c>
      <c r="J990" s="10">
        <f t="shared" si="122"/>
        <v>76.546875</v>
      </c>
      <c r="K990" s="7" t="s">
        <v>20</v>
      </c>
      <c r="L990" s="7" t="s">
        <v>21</v>
      </c>
      <c r="M990" s="7">
        <v>1478930400</v>
      </c>
      <c r="N990" s="7">
        <v>1480744800</v>
      </c>
      <c r="O990" s="16">
        <f t="shared" si="123"/>
        <v>42686.25</v>
      </c>
      <c r="P990" s="23" t="str">
        <f t="shared" si="124"/>
        <v>Nov</v>
      </c>
      <c r="Q990" s="18">
        <f t="shared" si="125"/>
        <v>42686.25</v>
      </c>
      <c r="R990" s="16">
        <f t="shared" si="126"/>
        <v>42707.25</v>
      </c>
      <c r="S990" s="23" t="str">
        <f t="shared" si="127"/>
        <v>Dec</v>
      </c>
      <c r="T990" s="18">
        <f t="shared" si="128"/>
        <v>42707.25</v>
      </c>
      <c r="U990" s="7" t="b">
        <v>0</v>
      </c>
      <c r="V990" s="7" t="b">
        <v>0</v>
      </c>
      <c r="W990" s="7" t="s">
        <v>132</v>
      </c>
      <c r="X990" s="7" t="str" cm="1">
        <f t="array" ref="X990:Y990">_xlfn.TEXTSPLIT($W990,"/")</f>
        <v>publishing</v>
      </c>
      <c r="Y990" s="7" t="str">
        <v>radio &amp; podcasts</v>
      </c>
    </row>
    <row r="991" spans="1:25" ht="23" x14ac:dyDescent="0.3">
      <c r="A991" s="7">
        <v>989</v>
      </c>
      <c r="B991" s="7" t="s">
        <v>2005</v>
      </c>
      <c r="C991" s="15" t="s">
        <v>2006</v>
      </c>
      <c r="D991" s="5">
        <v>2400</v>
      </c>
      <c r="E991" s="5">
        <v>11990</v>
      </c>
      <c r="G991" s="6">
        <f t="shared" si="121"/>
        <v>4.9958333333333336</v>
      </c>
      <c r="H991" s="7" t="s">
        <v>19</v>
      </c>
      <c r="I991" s="10">
        <v>226</v>
      </c>
      <c r="J991" s="10">
        <f t="shared" si="122"/>
        <v>53.053097345132741</v>
      </c>
      <c r="K991" s="7" t="s">
        <v>20</v>
      </c>
      <c r="L991" s="7" t="s">
        <v>21</v>
      </c>
      <c r="M991" s="7">
        <v>1555390800</v>
      </c>
      <c r="N991" s="7">
        <v>1555822800</v>
      </c>
      <c r="O991" s="16">
        <f t="shared" si="123"/>
        <v>43571.208333333328</v>
      </c>
      <c r="P991" s="23" t="str">
        <f t="shared" si="124"/>
        <v>Apr</v>
      </c>
      <c r="Q991" s="18">
        <f t="shared" si="125"/>
        <v>43571.208333333328</v>
      </c>
      <c r="R991" s="16">
        <f t="shared" si="126"/>
        <v>43576.208333333328</v>
      </c>
      <c r="S991" s="23" t="str">
        <f t="shared" si="127"/>
        <v>Apr</v>
      </c>
      <c r="T991" s="18">
        <f t="shared" si="128"/>
        <v>43576.208333333328</v>
      </c>
      <c r="U991" s="7" t="b">
        <v>0</v>
      </c>
      <c r="V991" s="7" t="b">
        <v>0</v>
      </c>
      <c r="W991" s="7" t="s">
        <v>205</v>
      </c>
      <c r="X991" s="7" t="str" cm="1">
        <f t="array" ref="X991:Y991">_xlfn.TEXTSPLIT($W991,"/")</f>
        <v>publishing</v>
      </c>
      <c r="Y991" s="7" t="str">
        <v>translations</v>
      </c>
    </row>
    <row r="992" spans="1:25" ht="23" x14ac:dyDescent="0.3">
      <c r="A992" s="7">
        <v>990</v>
      </c>
      <c r="B992" s="7" t="s">
        <v>2007</v>
      </c>
      <c r="C992" s="15" t="s">
        <v>2008</v>
      </c>
      <c r="D992" s="5">
        <v>7800</v>
      </c>
      <c r="E992" s="5">
        <v>6839</v>
      </c>
      <c r="G992" s="6">
        <f t="shared" si="121"/>
        <v>0.87679487179487181</v>
      </c>
      <c r="H992" s="7" t="s">
        <v>13</v>
      </c>
      <c r="I992" s="10">
        <v>64</v>
      </c>
      <c r="J992" s="10">
        <f t="shared" si="122"/>
        <v>106.859375</v>
      </c>
      <c r="K992" s="7" t="s">
        <v>20</v>
      </c>
      <c r="L992" s="7" t="s">
        <v>21</v>
      </c>
      <c r="M992" s="7">
        <v>1456984800</v>
      </c>
      <c r="N992" s="7">
        <v>1458882000</v>
      </c>
      <c r="O992" s="16">
        <f t="shared" si="123"/>
        <v>42432.25</v>
      </c>
      <c r="P992" s="23" t="str">
        <f t="shared" si="124"/>
        <v>Mar</v>
      </c>
      <c r="Q992" s="18">
        <f t="shared" si="125"/>
        <v>42432.25</v>
      </c>
      <c r="R992" s="16">
        <f t="shared" si="126"/>
        <v>42454.208333333328</v>
      </c>
      <c r="S992" s="23" t="str">
        <f t="shared" si="127"/>
        <v>Mar</v>
      </c>
      <c r="T992" s="18">
        <f t="shared" si="128"/>
        <v>42454.208333333328</v>
      </c>
      <c r="U992" s="7" t="b">
        <v>0</v>
      </c>
      <c r="V992" s="7" t="b">
        <v>1</v>
      </c>
      <c r="W992" s="7" t="s">
        <v>52</v>
      </c>
      <c r="X992" s="7" t="str" cm="1">
        <f t="array" ref="X992:Y992">_xlfn.TEXTSPLIT($W992,"/")</f>
        <v>film &amp; video</v>
      </c>
      <c r="Y992" s="7" t="str">
        <v>drama</v>
      </c>
    </row>
    <row r="993" spans="1:25" ht="23" x14ac:dyDescent="0.3">
      <c r="A993" s="7">
        <v>991</v>
      </c>
      <c r="B993" s="7" t="s">
        <v>1079</v>
      </c>
      <c r="C993" s="15" t="s">
        <v>2009</v>
      </c>
      <c r="D993" s="5">
        <v>9800</v>
      </c>
      <c r="E993" s="5">
        <v>11091</v>
      </c>
      <c r="G993" s="6">
        <f t="shared" si="121"/>
        <v>1.131734693877551</v>
      </c>
      <c r="H993" s="7" t="s">
        <v>19</v>
      </c>
      <c r="I993" s="10">
        <v>241</v>
      </c>
      <c r="J993" s="10">
        <f t="shared" si="122"/>
        <v>46.020746887966808</v>
      </c>
      <c r="K993" s="7" t="s">
        <v>20</v>
      </c>
      <c r="L993" s="7" t="s">
        <v>21</v>
      </c>
      <c r="M993" s="7">
        <v>1411621200</v>
      </c>
      <c r="N993" s="7">
        <v>1411966800</v>
      </c>
      <c r="O993" s="16">
        <f t="shared" si="123"/>
        <v>41907.208333333336</v>
      </c>
      <c r="P993" s="23" t="str">
        <f t="shared" si="124"/>
        <v>Sep</v>
      </c>
      <c r="Q993" s="18">
        <f t="shared" si="125"/>
        <v>41907.208333333336</v>
      </c>
      <c r="R993" s="16">
        <f t="shared" si="126"/>
        <v>41911.208333333336</v>
      </c>
      <c r="S993" s="23" t="str">
        <f t="shared" si="127"/>
        <v>Sep</v>
      </c>
      <c r="T993" s="18">
        <f t="shared" si="128"/>
        <v>41911.208333333336</v>
      </c>
      <c r="U993" s="7" t="b">
        <v>0</v>
      </c>
      <c r="V993" s="7" t="b">
        <v>1</v>
      </c>
      <c r="W993" s="7" t="s">
        <v>22</v>
      </c>
      <c r="X993" s="7" t="str" cm="1">
        <f t="array" ref="X993:Y993">_xlfn.TEXTSPLIT($W993,"/")</f>
        <v>music</v>
      </c>
      <c r="Y993" s="7" t="str">
        <v>rock</v>
      </c>
    </row>
    <row r="994" spans="1:25" ht="23" x14ac:dyDescent="0.3">
      <c r="A994" s="7">
        <v>992</v>
      </c>
      <c r="B994" s="7" t="s">
        <v>2010</v>
      </c>
      <c r="C994" s="15" t="s">
        <v>2011</v>
      </c>
      <c r="D994" s="5">
        <v>3100</v>
      </c>
      <c r="E994" s="5">
        <v>13223</v>
      </c>
      <c r="G994" s="6">
        <f t="shared" si="121"/>
        <v>4.2654838709677421</v>
      </c>
      <c r="H994" s="7" t="s">
        <v>19</v>
      </c>
      <c r="I994" s="10">
        <v>132</v>
      </c>
      <c r="J994" s="10">
        <f t="shared" si="122"/>
        <v>100.17424242424242</v>
      </c>
      <c r="K994" s="7" t="s">
        <v>20</v>
      </c>
      <c r="L994" s="7" t="s">
        <v>21</v>
      </c>
      <c r="M994" s="7">
        <v>1525669200</v>
      </c>
      <c r="N994" s="7">
        <v>1526878800</v>
      </c>
      <c r="O994" s="16">
        <f t="shared" si="123"/>
        <v>43227.208333333328</v>
      </c>
      <c r="P994" s="23" t="str">
        <f t="shared" si="124"/>
        <v>May</v>
      </c>
      <c r="Q994" s="18">
        <f t="shared" si="125"/>
        <v>43227.208333333328</v>
      </c>
      <c r="R994" s="16">
        <f t="shared" si="126"/>
        <v>43241.208333333328</v>
      </c>
      <c r="S994" s="23" t="str">
        <f t="shared" si="127"/>
        <v>May</v>
      </c>
      <c r="T994" s="18">
        <f t="shared" si="128"/>
        <v>43241.208333333328</v>
      </c>
      <c r="U994" s="7" t="b">
        <v>0</v>
      </c>
      <c r="V994" s="7" t="b">
        <v>1</v>
      </c>
      <c r="W994" s="7" t="s">
        <v>52</v>
      </c>
      <c r="X994" s="7" t="str" cm="1">
        <f t="array" ref="X994:Y994">_xlfn.TEXTSPLIT($W994,"/")</f>
        <v>film &amp; video</v>
      </c>
      <c r="Y994" s="7" t="str">
        <v>drama</v>
      </c>
    </row>
    <row r="995" spans="1:25" ht="23" x14ac:dyDescent="0.3">
      <c r="A995" s="7">
        <v>993</v>
      </c>
      <c r="B995" s="7" t="s">
        <v>2012</v>
      </c>
      <c r="C995" s="15" t="s">
        <v>2013</v>
      </c>
      <c r="D995" s="5">
        <v>9800</v>
      </c>
      <c r="E995" s="5">
        <v>7608</v>
      </c>
      <c r="G995" s="6">
        <f t="shared" si="121"/>
        <v>0.77632653061224488</v>
      </c>
      <c r="H995" s="7" t="s">
        <v>73</v>
      </c>
      <c r="I995" s="10">
        <v>75</v>
      </c>
      <c r="J995" s="10">
        <f t="shared" si="122"/>
        <v>101.44</v>
      </c>
      <c r="K995" s="7" t="s">
        <v>106</v>
      </c>
      <c r="L995" s="7" t="s">
        <v>107</v>
      </c>
      <c r="M995" s="7">
        <v>1450936800</v>
      </c>
      <c r="N995" s="7">
        <v>1452405600</v>
      </c>
      <c r="O995" s="16">
        <f t="shared" si="123"/>
        <v>42362.25</v>
      </c>
      <c r="P995" s="23" t="str">
        <f t="shared" si="124"/>
        <v>Dec</v>
      </c>
      <c r="Q995" s="18">
        <f t="shared" si="125"/>
        <v>42362.25</v>
      </c>
      <c r="R995" s="16">
        <f t="shared" si="126"/>
        <v>42379.25</v>
      </c>
      <c r="S995" s="23" t="str">
        <f t="shared" si="127"/>
        <v>Jan</v>
      </c>
      <c r="T995" s="18">
        <f t="shared" si="128"/>
        <v>42379.25</v>
      </c>
      <c r="U995" s="7" t="b">
        <v>0</v>
      </c>
      <c r="V995" s="7" t="b">
        <v>1</v>
      </c>
      <c r="W995" s="7" t="s">
        <v>121</v>
      </c>
      <c r="X995" s="7" t="str" cm="1">
        <f t="array" ref="X995:Y995">_xlfn.TEXTSPLIT($W995,"/")</f>
        <v>photography</v>
      </c>
      <c r="Y995" s="7" t="str">
        <v>photography books</v>
      </c>
    </row>
    <row r="996" spans="1:25" ht="23" x14ac:dyDescent="0.3">
      <c r="A996" s="7">
        <v>994</v>
      </c>
      <c r="B996" s="7" t="s">
        <v>2014</v>
      </c>
      <c r="C996" s="15" t="s">
        <v>2015</v>
      </c>
      <c r="D996" s="5">
        <v>141100</v>
      </c>
      <c r="E996" s="5">
        <v>74073</v>
      </c>
      <c r="G996" s="6">
        <f t="shared" si="121"/>
        <v>0.52496810772501767</v>
      </c>
      <c r="H996" s="7" t="s">
        <v>13</v>
      </c>
      <c r="I996" s="10">
        <v>842</v>
      </c>
      <c r="J996" s="10">
        <f t="shared" si="122"/>
        <v>87.972684085510693</v>
      </c>
      <c r="K996" s="7" t="s">
        <v>20</v>
      </c>
      <c r="L996" s="7" t="s">
        <v>21</v>
      </c>
      <c r="M996" s="7">
        <v>1413522000</v>
      </c>
      <c r="N996" s="7">
        <v>1414040400</v>
      </c>
      <c r="O996" s="16">
        <f t="shared" si="123"/>
        <v>41929.208333333336</v>
      </c>
      <c r="P996" s="23" t="str">
        <f t="shared" si="124"/>
        <v>Oct</v>
      </c>
      <c r="Q996" s="18">
        <f t="shared" si="125"/>
        <v>41929.208333333336</v>
      </c>
      <c r="R996" s="16">
        <f t="shared" si="126"/>
        <v>41935.208333333336</v>
      </c>
      <c r="S996" s="23" t="str">
        <f t="shared" si="127"/>
        <v>Oct</v>
      </c>
      <c r="T996" s="18">
        <f t="shared" si="128"/>
        <v>41935.208333333336</v>
      </c>
      <c r="U996" s="7" t="b">
        <v>0</v>
      </c>
      <c r="V996" s="7" t="b">
        <v>1</v>
      </c>
      <c r="W996" s="7" t="s">
        <v>205</v>
      </c>
      <c r="X996" s="7" t="str" cm="1">
        <f t="array" ref="X996:Y996">_xlfn.TEXTSPLIT($W996,"/")</f>
        <v>publishing</v>
      </c>
      <c r="Y996" s="7" t="str">
        <v>translations</v>
      </c>
    </row>
    <row r="997" spans="1:25" ht="23" x14ac:dyDescent="0.3">
      <c r="A997" s="7">
        <v>995</v>
      </c>
      <c r="B997" s="7" t="s">
        <v>2016</v>
      </c>
      <c r="C997" s="15" t="s">
        <v>2017</v>
      </c>
      <c r="D997" s="5">
        <v>97300</v>
      </c>
      <c r="E997" s="5">
        <v>153216</v>
      </c>
      <c r="G997" s="6">
        <f t="shared" si="121"/>
        <v>1.5746762589928058</v>
      </c>
      <c r="H997" s="7" t="s">
        <v>19</v>
      </c>
      <c r="I997" s="10">
        <v>2043</v>
      </c>
      <c r="J997" s="10">
        <f t="shared" si="122"/>
        <v>74.995594713656388</v>
      </c>
      <c r="K997" s="7" t="s">
        <v>20</v>
      </c>
      <c r="L997" s="7" t="s">
        <v>21</v>
      </c>
      <c r="M997" s="7">
        <v>1541307600</v>
      </c>
      <c r="N997" s="7">
        <v>1543816800</v>
      </c>
      <c r="O997" s="16">
        <f t="shared" si="123"/>
        <v>43408.208333333328</v>
      </c>
      <c r="P997" s="23" t="str">
        <f t="shared" si="124"/>
        <v>Nov</v>
      </c>
      <c r="Q997" s="18">
        <f t="shared" si="125"/>
        <v>43408.208333333328</v>
      </c>
      <c r="R997" s="16">
        <f t="shared" si="126"/>
        <v>43437.25</v>
      </c>
      <c r="S997" s="23" t="str">
        <f t="shared" si="127"/>
        <v>Dec</v>
      </c>
      <c r="T997" s="18">
        <f t="shared" si="128"/>
        <v>43437.25</v>
      </c>
      <c r="U997" s="7" t="b">
        <v>0</v>
      </c>
      <c r="V997" s="7" t="b">
        <v>1</v>
      </c>
      <c r="W997" s="7" t="s">
        <v>16</v>
      </c>
      <c r="X997" s="7" t="str" cm="1">
        <f t="array" ref="X997:Y997">_xlfn.TEXTSPLIT($W997,"/")</f>
        <v>food</v>
      </c>
      <c r="Y997" s="7" t="str">
        <v>food trucks</v>
      </c>
    </row>
    <row r="998" spans="1:25" ht="36" x14ac:dyDescent="0.3">
      <c r="A998" s="7">
        <v>996</v>
      </c>
      <c r="B998" s="7" t="s">
        <v>2018</v>
      </c>
      <c r="C998" s="15" t="s">
        <v>2019</v>
      </c>
      <c r="D998" s="5">
        <v>6600</v>
      </c>
      <c r="E998" s="5">
        <v>4814</v>
      </c>
      <c r="G998" s="6">
        <f t="shared" si="121"/>
        <v>0.72939393939393937</v>
      </c>
      <c r="H998" s="7" t="s">
        <v>13</v>
      </c>
      <c r="I998" s="10">
        <v>112</v>
      </c>
      <c r="J998" s="10">
        <f t="shared" si="122"/>
        <v>42.982142857142854</v>
      </c>
      <c r="K998" s="7" t="s">
        <v>20</v>
      </c>
      <c r="L998" s="7" t="s">
        <v>21</v>
      </c>
      <c r="M998" s="7">
        <v>1357106400</v>
      </c>
      <c r="N998" s="7">
        <v>1359698400</v>
      </c>
      <c r="O998" s="16">
        <f t="shared" si="123"/>
        <v>41276.25</v>
      </c>
      <c r="P998" s="23" t="str">
        <f t="shared" si="124"/>
        <v>Jan</v>
      </c>
      <c r="Q998" s="18">
        <f t="shared" si="125"/>
        <v>41276.25</v>
      </c>
      <c r="R998" s="16">
        <f t="shared" si="126"/>
        <v>41306.25</v>
      </c>
      <c r="S998" s="23" t="str">
        <f t="shared" si="127"/>
        <v>Feb</v>
      </c>
      <c r="T998" s="18">
        <f t="shared" si="128"/>
        <v>41306.25</v>
      </c>
      <c r="U998" s="7" t="b">
        <v>0</v>
      </c>
      <c r="V998" s="7" t="b">
        <v>0</v>
      </c>
      <c r="W998" s="7" t="s">
        <v>32</v>
      </c>
      <c r="X998" s="7" t="str" cm="1">
        <f t="array" ref="X998:Y998">_xlfn.TEXTSPLIT($W998,"/")</f>
        <v>theater</v>
      </c>
      <c r="Y998" s="7" t="str">
        <v>plays</v>
      </c>
    </row>
    <row r="999" spans="1:25" ht="23" x14ac:dyDescent="0.3">
      <c r="A999" s="7">
        <v>997</v>
      </c>
      <c r="B999" s="7" t="s">
        <v>2020</v>
      </c>
      <c r="C999" s="15" t="s">
        <v>2021</v>
      </c>
      <c r="D999" s="5">
        <v>7600</v>
      </c>
      <c r="E999" s="5">
        <v>4603</v>
      </c>
      <c r="G999" s="6">
        <f t="shared" si="121"/>
        <v>0.60565789473684206</v>
      </c>
      <c r="H999" s="7" t="s">
        <v>73</v>
      </c>
      <c r="I999" s="10">
        <v>139</v>
      </c>
      <c r="J999" s="10">
        <f t="shared" si="122"/>
        <v>33.115107913669064</v>
      </c>
      <c r="K999" s="7" t="s">
        <v>106</v>
      </c>
      <c r="L999" s="7" t="s">
        <v>107</v>
      </c>
      <c r="M999" s="7">
        <v>1390197600</v>
      </c>
      <c r="N999" s="7">
        <v>1390629600</v>
      </c>
      <c r="O999" s="16">
        <f t="shared" si="123"/>
        <v>41659.25</v>
      </c>
      <c r="P999" s="23" t="str">
        <f t="shared" si="124"/>
        <v>Jan</v>
      </c>
      <c r="Q999" s="18">
        <f t="shared" si="125"/>
        <v>41659.25</v>
      </c>
      <c r="R999" s="16">
        <f t="shared" si="126"/>
        <v>41664.25</v>
      </c>
      <c r="S999" s="23" t="str">
        <f t="shared" si="127"/>
        <v>Jan</v>
      </c>
      <c r="T999" s="18">
        <f t="shared" si="128"/>
        <v>41664.25</v>
      </c>
      <c r="U999" s="7" t="b">
        <v>0</v>
      </c>
      <c r="V999" s="7" t="b">
        <v>0</v>
      </c>
      <c r="W999" s="7" t="s">
        <v>32</v>
      </c>
      <c r="X999" s="7" t="str" cm="1">
        <f t="array" ref="X999:Y999">_xlfn.TEXTSPLIT($W999,"/")</f>
        <v>theater</v>
      </c>
      <c r="Y999" s="7" t="str">
        <v>plays</v>
      </c>
    </row>
    <row r="1000" spans="1:25" ht="23" x14ac:dyDescent="0.3">
      <c r="A1000" s="7">
        <v>998</v>
      </c>
      <c r="B1000" s="7" t="s">
        <v>2022</v>
      </c>
      <c r="C1000" s="15" t="s">
        <v>2023</v>
      </c>
      <c r="D1000" s="5">
        <v>66600</v>
      </c>
      <c r="E1000" s="5">
        <v>37823</v>
      </c>
      <c r="G1000" s="6">
        <f t="shared" si="121"/>
        <v>0.5679129129129129</v>
      </c>
      <c r="H1000" s="7" t="s">
        <v>13</v>
      </c>
      <c r="I1000" s="10">
        <v>374</v>
      </c>
      <c r="J1000" s="10">
        <f t="shared" si="122"/>
        <v>101.13101604278074</v>
      </c>
      <c r="K1000" s="7" t="s">
        <v>20</v>
      </c>
      <c r="L1000" s="7" t="s">
        <v>21</v>
      </c>
      <c r="M1000" s="7">
        <v>1265868000</v>
      </c>
      <c r="N1000" s="7">
        <v>1267077600</v>
      </c>
      <c r="O1000" s="16">
        <f t="shared" si="123"/>
        <v>40220.25</v>
      </c>
      <c r="P1000" s="23" t="str">
        <f t="shared" si="124"/>
        <v>Feb</v>
      </c>
      <c r="Q1000" s="18">
        <f t="shared" si="125"/>
        <v>40220.25</v>
      </c>
      <c r="R1000" s="16">
        <f t="shared" si="126"/>
        <v>40234.25</v>
      </c>
      <c r="S1000" s="23" t="str">
        <f t="shared" si="127"/>
        <v>Feb</v>
      </c>
      <c r="T1000" s="18">
        <f t="shared" si="128"/>
        <v>40234.25</v>
      </c>
      <c r="U1000" s="7" t="b">
        <v>0</v>
      </c>
      <c r="V1000" s="7" t="b">
        <v>1</v>
      </c>
      <c r="W1000" s="7" t="s">
        <v>59</v>
      </c>
      <c r="X1000" s="7" t="str" cm="1">
        <f t="array" ref="X1000:Y1000">_xlfn.TEXTSPLIT($W1000,"/")</f>
        <v>music</v>
      </c>
      <c r="Y1000" s="7" t="str">
        <v>indie rock</v>
      </c>
    </row>
    <row r="1001" spans="1:25" ht="23" x14ac:dyDescent="0.3">
      <c r="A1001" s="7">
        <v>999</v>
      </c>
      <c r="B1001" s="7" t="s">
        <v>2024</v>
      </c>
      <c r="C1001" s="15" t="s">
        <v>2025</v>
      </c>
      <c r="D1001" s="5">
        <v>111100</v>
      </c>
      <c r="E1001" s="5">
        <v>62819</v>
      </c>
      <c r="G1001" s="6">
        <f t="shared" si="121"/>
        <v>0.56542754275427543</v>
      </c>
      <c r="H1001" s="7" t="s">
        <v>73</v>
      </c>
      <c r="I1001" s="10">
        <v>1122</v>
      </c>
      <c r="J1001" s="10">
        <f t="shared" si="122"/>
        <v>55.98841354723708</v>
      </c>
      <c r="K1001" s="7" t="s">
        <v>20</v>
      </c>
      <c r="L1001" s="7" t="s">
        <v>21</v>
      </c>
      <c r="M1001" s="7">
        <v>1467176400</v>
      </c>
      <c r="N1001" s="7">
        <v>1467781200</v>
      </c>
      <c r="O1001" s="16">
        <f t="shared" si="123"/>
        <v>42550.208333333328</v>
      </c>
      <c r="P1001" s="23" t="str">
        <f t="shared" si="124"/>
        <v>Jun</v>
      </c>
      <c r="Q1001" s="18">
        <f t="shared" si="125"/>
        <v>42550.208333333328</v>
      </c>
      <c r="R1001" s="16">
        <f t="shared" si="126"/>
        <v>42557.208333333328</v>
      </c>
      <c r="S1001" s="23" t="str">
        <f t="shared" si="127"/>
        <v>Jul</v>
      </c>
      <c r="T1001" s="18">
        <f t="shared" si="128"/>
        <v>42557.208333333328</v>
      </c>
      <c r="U1001" s="7" t="b">
        <v>0</v>
      </c>
      <c r="V1001" s="7" t="b">
        <v>0</v>
      </c>
      <c r="W1001" s="7" t="s">
        <v>16</v>
      </c>
      <c r="X1001" s="7" t="str" cm="1">
        <f t="array" ref="X1001:Y1001">_xlfn.TEXTSPLIT($W1001,"/")</f>
        <v>food</v>
      </c>
      <c r="Y1001" s="7" t="str">
        <v>food trucks</v>
      </c>
    </row>
  </sheetData>
  <phoneticPr fontId="19" type="noConversion"/>
  <conditionalFormatting sqref="G1">
    <cfRule type="containsText" dxfId="10" priority="1" operator="containsText" text="live">
      <formula>NOT(ISERROR(SEARCH("live",G1)))</formula>
    </cfRule>
    <cfRule type="containsText" dxfId="9" priority="2" operator="containsText" text="canceled">
      <formula>NOT(ISERROR(SEARCH("canceled",G1)))</formula>
    </cfRule>
    <cfRule type="containsText" dxfId="8" priority="3" operator="containsText" text="failed">
      <formula>NOT(ISERROR(SEARCH("failed",G1)))</formula>
    </cfRule>
    <cfRule type="containsText" dxfId="7" priority="4" stopIfTrue="1" operator="containsText" text="successful">
      <formula>NOT(ISERROR(SEARCH("successful",G1)))</formula>
    </cfRule>
  </conditionalFormatting>
  <conditionalFormatting sqref="G2:G1048576">
    <cfRule type="cellIs" dxfId="6" priority="5" operator="lessThan">
      <formula>1</formula>
    </cfRule>
    <cfRule type="cellIs" dxfId="5" priority="6" operator="between">
      <formula>1</formula>
      <formula>2</formula>
    </cfRule>
    <cfRule type="cellIs" dxfId="4" priority="7" operator="greaterThanOrEqual">
      <formula>2</formula>
    </cfRule>
  </conditionalFormatting>
  <conditionalFormatting sqref="H1:H1048576">
    <cfRule type="containsText" dxfId="3" priority="9" operator="containsText" text="live">
      <formula>NOT(ISERROR(SEARCH("live",H1)))</formula>
    </cfRule>
    <cfRule type="containsText" dxfId="2" priority="10" operator="containsText" text="canceled">
      <formula>NOT(ISERROR(SEARCH("canceled",H1)))</formula>
    </cfRule>
    <cfRule type="containsText" dxfId="1" priority="11" operator="containsText" text="failed">
      <formula>NOT(ISERROR(SEARCH("failed",H1)))</formula>
    </cfRule>
    <cfRule type="containsText" dxfId="0" priority="12" operator="containsText" text="successful">
      <formula>NOT(ISERROR(SEARCH("successful",H1)))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by Category</vt:lpstr>
      <vt:lpstr>Outcome by Sub-Category</vt:lpstr>
      <vt:lpstr>Outcome by Month</vt:lpstr>
      <vt:lpstr>Outcome by Goal</vt:lpstr>
      <vt:lpstr>Statistical Analysis</vt:lpstr>
      <vt:lpstr>Raw Data - Crowdfunding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Santos</dc:creator>
  <cp:keywords/>
  <dc:description/>
  <cp:lastModifiedBy>Microsoft Office User</cp:lastModifiedBy>
  <dcterms:created xsi:type="dcterms:W3CDTF">2021-09-29T18:52:28Z</dcterms:created>
  <dcterms:modified xsi:type="dcterms:W3CDTF">2023-09-19T15:16:22Z</dcterms:modified>
  <cp:category/>
</cp:coreProperties>
</file>