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Final Project Covid WFH Improvement/"/>
    </mc:Choice>
  </mc:AlternateContent>
  <xr:revisionPtr revIDLastSave="65" documentId="8_{3A77B225-8A3E-45FF-9D2A-D59398806082}" xr6:coauthVersionLast="47" xr6:coauthVersionMax="47" xr10:uidLastSave="{F9396055-4A22-4F60-A553-AC3F67402E93}"/>
  <bookViews>
    <workbookView xWindow="-120" yWindow="-120" windowWidth="29040" windowHeight="15840" tabRatio="753" firstSheet="6" activeTab="6" xr2:uid="{8F57CC54-BB78-44AF-87D3-86D27995CC34}"/>
  </bookViews>
  <sheets>
    <sheet name="project_data" sheetId="1" r:id="rId1"/>
    <sheet name="daily_work_log" sheetId="2" r:id="rId2"/>
    <sheet name="measurement_plan" sheetId="3" r:id="rId3"/>
    <sheet name="correlations" sheetId="9" r:id="rId4"/>
    <sheet name="measures_of_dispersion" sheetId="11" r:id="rId5"/>
    <sheet name="chi-square_test" sheetId="6" r:id="rId6"/>
    <sheet name="control_chart" sheetId="10" r:id="rId7"/>
    <sheet name="project_data (2)" sheetId="12" r:id="rId8"/>
    <sheet name="pros and cons" sheetId="13" r:id="rId9"/>
    <sheet name="results_bar" sheetId="14" r:id="rId10"/>
  </sheets>
  <definedNames>
    <definedName name="_xlnm._FilterDatabase" localSheetId="5" hidden="1">'chi-square_test'!$A$4:$C$24</definedName>
    <definedName name="_xlnm._FilterDatabase" localSheetId="4" hidden="1">measures_of_dispersion!$A$1:$B$21</definedName>
    <definedName name="_xlchart.v1.0" hidden="1">measures_of_dispersion!$A$2:$A$21</definedName>
    <definedName name="_xlchart.v1.1" hidden="1">measures_of_dispersion!$B$2:$B$21</definedName>
    <definedName name="_xlchart.v1.2" hidden="1">'chi-square_test'!$A$4</definedName>
    <definedName name="_xlchart.v1.3" hidden="1">'chi-square_test'!$A$5:$A$24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0" l="1"/>
  <c r="I24" i="10"/>
  <c r="I25" i="10"/>
  <c r="I26" i="10"/>
  <c r="I27" i="10"/>
  <c r="I28" i="10"/>
  <c r="I29" i="10"/>
  <c r="I30" i="10"/>
  <c r="I31" i="10"/>
  <c r="I2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" i="10"/>
  <c r="H23" i="10"/>
  <c r="H24" i="10"/>
  <c r="H25" i="10"/>
  <c r="H26" i="10"/>
  <c r="H27" i="10"/>
  <c r="H28" i="10"/>
  <c r="H29" i="10"/>
  <c r="H30" i="10"/>
  <c r="H31" i="10"/>
  <c r="H2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" i="10"/>
  <c r="G23" i="10"/>
  <c r="G24" i="10"/>
  <c r="G25" i="10"/>
  <c r="G26" i="10"/>
  <c r="G27" i="10"/>
  <c r="G28" i="10"/>
  <c r="G29" i="10"/>
  <c r="G30" i="10"/>
  <c r="G31" i="10"/>
  <c r="G2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F23" i="10"/>
  <c r="F24" i="10"/>
  <c r="F25" i="10"/>
  <c r="F26" i="10"/>
  <c r="F27" i="10"/>
  <c r="F28" i="10"/>
  <c r="F29" i="10"/>
  <c r="F30" i="10"/>
  <c r="F31" i="10"/>
  <c r="F2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E23" i="10"/>
  <c r="E24" i="10"/>
  <c r="E25" i="10"/>
  <c r="E26" i="10"/>
  <c r="E27" i="10"/>
  <c r="E28" i="10"/>
  <c r="E29" i="10"/>
  <c r="E30" i="10"/>
  <c r="E31" i="10"/>
  <c r="E2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X8" i="10"/>
  <c r="U9" i="10"/>
  <c r="U8" i="10"/>
  <c r="D22" i="10"/>
  <c r="R9" i="10"/>
  <c r="R8" i="10"/>
  <c r="X4" i="10"/>
  <c r="U5" i="10"/>
  <c r="U4" i="10"/>
  <c r="R5" i="10"/>
  <c r="R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3" i="10"/>
  <c r="D24" i="10"/>
  <c r="D25" i="10"/>
  <c r="D26" i="10"/>
  <c r="D27" i="10"/>
  <c r="D28" i="10"/>
  <c r="D29" i="10"/>
  <c r="D30" i="10"/>
  <c r="D31" i="10"/>
  <c r="D3" i="10"/>
  <c r="V27" i="12"/>
  <c r="J27" i="12"/>
  <c r="V26" i="12"/>
  <c r="J26" i="12"/>
  <c r="V25" i="12"/>
  <c r="J25" i="12"/>
  <c r="V24" i="12"/>
  <c r="J24" i="12"/>
  <c r="V23" i="12"/>
  <c r="J23" i="12"/>
  <c r="V22" i="12"/>
  <c r="J22" i="12"/>
  <c r="V21" i="12"/>
  <c r="J21" i="12"/>
  <c r="V20" i="12"/>
  <c r="J20" i="12"/>
  <c r="V19" i="12"/>
  <c r="J19" i="12"/>
  <c r="V18" i="12"/>
  <c r="J18" i="12"/>
  <c r="V17" i="12"/>
  <c r="J17" i="12"/>
  <c r="V16" i="12"/>
  <c r="J16" i="12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O22" i="6"/>
  <c r="P21" i="6"/>
  <c r="P20" i="6"/>
  <c r="P19" i="6"/>
  <c r="P18" i="6"/>
  <c r="P17" i="6"/>
  <c r="P16" i="6"/>
  <c r="S15" i="6"/>
  <c r="P15" i="6"/>
  <c r="P14" i="6"/>
  <c r="P13" i="6"/>
  <c r="P12" i="6"/>
  <c r="P7" i="6"/>
  <c r="O7" i="6"/>
  <c r="N7" i="6"/>
  <c r="P6" i="6"/>
  <c r="P5" i="6"/>
  <c r="P4" i="6"/>
  <c r="P3" i="6"/>
  <c r="P2" i="6"/>
  <c r="I17" i="11"/>
  <c r="H17" i="11"/>
  <c r="G17" i="11"/>
  <c r="F17" i="11"/>
  <c r="E17" i="11"/>
  <c r="I14" i="11"/>
  <c r="H14" i="11"/>
  <c r="G14" i="11"/>
  <c r="F14" i="11"/>
  <c r="E14" i="11"/>
  <c r="I11" i="11"/>
  <c r="H11" i="11"/>
  <c r="G11" i="11"/>
  <c r="F11" i="11"/>
  <c r="E11" i="11"/>
  <c r="I8" i="11"/>
  <c r="H8" i="11"/>
  <c r="G8" i="11"/>
  <c r="F8" i="11"/>
  <c r="E8" i="11"/>
  <c r="I5" i="11"/>
  <c r="H5" i="11"/>
  <c r="G5" i="11"/>
  <c r="F5" i="11"/>
  <c r="E5" i="11"/>
  <c r="I2" i="11"/>
  <c r="H2" i="11"/>
  <c r="G2" i="11"/>
  <c r="F2" i="11"/>
  <c r="E2" i="11"/>
  <c r="C67" i="9"/>
  <c r="C66" i="9"/>
  <c r="C65" i="9"/>
  <c r="C64" i="9"/>
  <c r="C63" i="9"/>
  <c r="V33" i="1"/>
  <c r="N33" i="1"/>
  <c r="J33" i="1"/>
  <c r="V32" i="1"/>
  <c r="N32" i="1"/>
  <c r="J32" i="1"/>
  <c r="V31" i="1"/>
  <c r="N31" i="1"/>
  <c r="J31" i="1"/>
  <c r="V30" i="1"/>
  <c r="N30" i="1"/>
  <c r="J30" i="1"/>
  <c r="V29" i="1"/>
  <c r="N29" i="1"/>
  <c r="J29" i="1"/>
  <c r="V28" i="1"/>
  <c r="N28" i="1"/>
  <c r="J28" i="1"/>
  <c r="V27" i="1"/>
  <c r="J27" i="1"/>
  <c r="V26" i="1"/>
  <c r="J26" i="1"/>
  <c r="V25" i="1"/>
  <c r="J25" i="1"/>
  <c r="V24" i="1"/>
  <c r="J24" i="1"/>
  <c r="V23" i="1"/>
  <c r="J23" i="1"/>
  <c r="V22" i="1"/>
  <c r="J22" i="1"/>
  <c r="V21" i="1"/>
  <c r="J21" i="1"/>
  <c r="V20" i="1"/>
  <c r="J20" i="1"/>
  <c r="V19" i="1"/>
  <c r="J19" i="1"/>
  <c r="V18" i="1"/>
  <c r="J18" i="1"/>
  <c r="V17" i="1"/>
  <c r="J17" i="1"/>
  <c r="V16" i="1"/>
  <c r="J16" i="1"/>
  <c r="V15" i="1"/>
  <c r="J15" i="1"/>
  <c r="V14" i="1"/>
  <c r="J14" i="1"/>
  <c r="V13" i="1"/>
  <c r="J13" i="1"/>
  <c r="V12" i="1"/>
  <c r="J12" i="1"/>
  <c r="V11" i="1"/>
  <c r="J11" i="1"/>
  <c r="V10" i="1"/>
  <c r="J10" i="1"/>
  <c r="V9" i="1"/>
  <c r="J9" i="1"/>
  <c r="V8" i="1"/>
  <c r="J8" i="1"/>
  <c r="V7" i="1"/>
  <c r="J7" i="1"/>
  <c r="V6" i="1"/>
  <c r="J6" i="1"/>
  <c r="V5" i="1"/>
  <c r="J5" i="1"/>
  <c r="V4" i="1"/>
  <c r="J4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N22" i="6"/>
  <c r="P22" i="6"/>
  <c r="S17" i="6"/>
</calcChain>
</file>

<file path=xl/sharedStrings.xml><?xml version="1.0" encoding="utf-8"?>
<sst xmlns="http://schemas.openxmlformats.org/spreadsheetml/2006/main" count="827" uniqueCount="265">
  <si>
    <t>Y</t>
  </si>
  <si>
    <t>Omit</t>
  </si>
  <si>
    <t>Discrete</t>
  </si>
  <si>
    <t>Continuous</t>
  </si>
  <si>
    <t>Continous</t>
  </si>
  <si>
    <t>NA</t>
  </si>
  <si>
    <t>Non Value Add Time</t>
  </si>
  <si>
    <t>Before/After Improvement</t>
  </si>
  <si>
    <t>Date</t>
  </si>
  <si>
    <t>Day of Week</t>
  </si>
  <si>
    <t>Snooze</t>
  </si>
  <si>
    <t>Shower</t>
  </si>
  <si>
    <t>Hours of Sleep</t>
  </si>
  <si>
    <t>Oz of Coffee Consumed</t>
  </si>
  <si>
    <t>Minutes of TV On</t>
  </si>
  <si>
    <t>Total Break Duration</t>
  </si>
  <si>
    <t>Morning Break Duration</t>
  </si>
  <si>
    <t>Lunch Break Duration</t>
  </si>
  <si>
    <t>Afternoon Break Duration</t>
  </si>
  <si>
    <t>Time Spent Sitting</t>
  </si>
  <si>
    <t>Time Spent Standing</t>
  </si>
  <si>
    <t>Total duration of Work</t>
  </si>
  <si>
    <t>Total Duration of Study</t>
  </si>
  <si>
    <t>Total Duration of Leisure</t>
  </si>
  <si>
    <t>Time spent in Meetings</t>
  </si>
  <si>
    <t>Time Fiance is Active</t>
  </si>
  <si>
    <t># of Rooms Worked In</t>
  </si>
  <si>
    <t>Total Emails Received/Sent</t>
  </si>
  <si>
    <t># Emails In</t>
  </si>
  <si>
    <t>#  Emails Out</t>
  </si>
  <si>
    <t># Setbacks</t>
  </si>
  <si>
    <t>Before</t>
  </si>
  <si>
    <t>Mon.</t>
  </si>
  <si>
    <t>Tues.</t>
  </si>
  <si>
    <t>Wed.</t>
  </si>
  <si>
    <t>Thurs.</t>
  </si>
  <si>
    <t>Fri.</t>
  </si>
  <si>
    <t>After</t>
  </si>
  <si>
    <t>Activity</t>
  </si>
  <si>
    <t>Value</t>
  </si>
  <si>
    <t>Time</t>
  </si>
  <si>
    <t>Daily forecast changes / dashboard maintenance</t>
  </si>
  <si>
    <t>Non</t>
  </si>
  <si>
    <t>Sunme request to check RPT records / review forecasts</t>
  </si>
  <si>
    <t>Team touch base</t>
  </si>
  <si>
    <t>Review US forecasts</t>
  </si>
  <si>
    <t>Add</t>
  </si>
  <si>
    <t>Trying to get 2021 objectives loaded in workday</t>
  </si>
  <si>
    <t>Started working on Tsstudio machine learning project</t>
  </si>
  <si>
    <t>Daily forecast changes</t>
  </si>
  <si>
    <t>Review US Forecasts</t>
  </si>
  <si>
    <t>Worked on Customer Order Info flow with Joslyn</t>
  </si>
  <si>
    <t>GIMBO / dashboard updates</t>
  </si>
  <si>
    <t>Met with Eva to go through the dashboards</t>
  </si>
  <si>
    <t>Attempted to get alternative Sku's in POP dashboard</t>
  </si>
  <si>
    <t>Load new lags data source and Abiel quantum request</t>
  </si>
  <si>
    <t>Continued to work on Alteryx flow with Joslyn</t>
  </si>
  <si>
    <t>Global ops meeting, Abeil request, daily forecast changes</t>
  </si>
  <si>
    <t>Dashboard maintenance, reviewed video forecasts in US</t>
  </si>
  <si>
    <t>Dashboard maintenance / meetings</t>
  </si>
  <si>
    <t>Staff meeting and dashboard maintenance</t>
  </si>
  <si>
    <t>Finished getting SPC upper and lower limits in dashboard</t>
  </si>
  <si>
    <t>Daily forecast change, dashboards, Michael Nalbone request</t>
  </si>
  <si>
    <t>Sunme data cleaning request</t>
  </si>
  <si>
    <t>Finished up dashboard work, started uploading dashboards</t>
  </si>
  <si>
    <t>Self reflection from January</t>
  </si>
  <si>
    <t>Dashboards</t>
  </si>
  <si>
    <t>Learning Python chapter 8 Lists</t>
  </si>
  <si>
    <t>Reviewed US forecasts due to Logility Issue</t>
  </si>
  <si>
    <t>Meetings / dashboards</t>
  </si>
  <si>
    <t>learning python chapters 8 and 9</t>
  </si>
  <si>
    <t>built and uploaded EMEA workbook</t>
  </si>
  <si>
    <t>EMEA demand review</t>
  </si>
  <si>
    <t>Sent email to team about tableau sever workbook and reviewed singapore SS file</t>
  </si>
  <si>
    <t xml:space="preserve">Allocation meeting and Tsstudio </t>
  </si>
  <si>
    <t>US fluid/coblation/mechanical demand review meeting</t>
  </si>
  <si>
    <t>Emailed eric eager back</t>
  </si>
  <si>
    <t>Started to review forecasts based on P1 metrics for US</t>
  </si>
  <si>
    <t>Python</t>
  </si>
  <si>
    <t>Mechanical demand review preparation</t>
  </si>
  <si>
    <t>Helped Manny with dashboard, attempted extension</t>
  </si>
  <si>
    <t>HW 4 for statistics / mid term review</t>
  </si>
  <si>
    <t>team touch base</t>
  </si>
  <si>
    <t>Dashboard improvement non value added</t>
  </si>
  <si>
    <t>Dashboard improvement value added</t>
  </si>
  <si>
    <t>Mechanical resection demand review prep</t>
  </si>
  <si>
    <t>Mechanical resection demand review</t>
  </si>
  <si>
    <t>Demand review notes and start PP workbook</t>
  </si>
  <si>
    <t>patient positioning workbook creation and upload</t>
  </si>
  <si>
    <t>Administrative</t>
  </si>
  <si>
    <t>Video dashboard / daily change</t>
  </si>
  <si>
    <t>Richard dashboard request</t>
  </si>
  <si>
    <t>90 day touch base</t>
  </si>
  <si>
    <t>Inventory report meeting</t>
  </si>
  <si>
    <t>Upload knee and shoulder workbooks</t>
  </si>
  <si>
    <t>Patient positioning prep</t>
  </si>
  <si>
    <t>Gimbo</t>
  </si>
  <si>
    <t>Patient positioning demand review</t>
  </si>
  <si>
    <t>Video demand review preparation</t>
  </si>
  <si>
    <t>Video demand review prep and review</t>
  </si>
  <si>
    <t>Met with todd and worked on inventory report</t>
  </si>
  <si>
    <t>Allocation meeting</t>
  </si>
  <si>
    <t>Created dashboard for inventory report / staff meeting</t>
  </si>
  <si>
    <t>Supply Review</t>
  </si>
  <si>
    <t>Knee Repair</t>
  </si>
  <si>
    <t>1on1 with Richard</t>
  </si>
  <si>
    <t>Inventory report</t>
  </si>
  <si>
    <t>Miscellaneous</t>
  </si>
  <si>
    <t>Monday team touch base</t>
  </si>
  <si>
    <t>Production attainment meeting</t>
  </si>
  <si>
    <t>Daily forecast changes review</t>
  </si>
  <si>
    <t>Costa rica forecast changes sent to katherine</t>
  </si>
  <si>
    <t>Alert tool meeting</t>
  </si>
  <si>
    <t>Wrap up tasks</t>
  </si>
  <si>
    <t>Daily forecast changes plus mansfield forecast changes</t>
  </si>
  <si>
    <t>Alert tool with Todd</t>
  </si>
  <si>
    <t>Finished forecast chnages for mansfield / misc</t>
  </si>
  <si>
    <t>production attainment  and gimbo</t>
  </si>
  <si>
    <t>Pytthon</t>
  </si>
  <si>
    <t>Production attainment finished up OKC CBC</t>
  </si>
  <si>
    <t>APAC demand review workbook fix ups</t>
  </si>
  <si>
    <t>Allocation review meeting / misc</t>
  </si>
  <si>
    <t>Cannibalization meeting</t>
  </si>
  <si>
    <t>Cognos trouble shooting / misc</t>
  </si>
  <si>
    <t>Production attainment</t>
  </si>
  <si>
    <t>Staff meeting and production attainment</t>
  </si>
  <si>
    <t>Mongo DB webinar / production attainment</t>
  </si>
  <si>
    <t>Attainment and help Katherine with Forecast Question</t>
  </si>
  <si>
    <t>Town hall and production attainment</t>
  </si>
  <si>
    <t>Meeting with Todd on alert tool</t>
  </si>
  <si>
    <t>Tableau meeting</t>
  </si>
  <si>
    <t>Work on production attainment dashboard</t>
  </si>
  <si>
    <t>Team touch base meeting and met with Richard</t>
  </si>
  <si>
    <t>Continued to work on production attainment dashboard</t>
  </si>
  <si>
    <t>Meeting w abiel</t>
  </si>
  <si>
    <t>Send email to Abiel and develop power pivot for refreshing production attainment data</t>
  </si>
  <si>
    <t>GIMBO</t>
  </si>
  <si>
    <t>EMEA preparation and demand review</t>
  </si>
  <si>
    <t>Order check flow</t>
  </si>
  <si>
    <t>Alteryx misc</t>
  </si>
  <si>
    <t>Tableau clean up demand review workbook</t>
  </si>
  <si>
    <t>Performance Measure</t>
  </si>
  <si>
    <t>Discrete/Continous</t>
  </si>
  <si>
    <t>Unit of Measure</t>
  </si>
  <si>
    <t>Description</t>
  </si>
  <si>
    <t>Collection Method</t>
  </si>
  <si>
    <t>Non Value Add Time (y)</t>
  </si>
  <si>
    <t>Minutes</t>
  </si>
  <si>
    <t>Sum of all non value added time throughout the day</t>
  </si>
  <si>
    <t>Maintain daily work log with tasks and time spent</t>
  </si>
  <si>
    <t>True/Flase</t>
  </si>
  <si>
    <t>Did I hit the snooze button yes or no</t>
  </si>
  <si>
    <t>Write down answer to question before starting work</t>
  </si>
  <si>
    <t>True/False</t>
  </si>
  <si>
    <t>Did I take a shower right away yes or no</t>
  </si>
  <si>
    <t>Amount of Sleep</t>
  </si>
  <si>
    <t>Estimated hours of sleep</t>
  </si>
  <si>
    <t>Ounces</t>
  </si>
  <si>
    <t>Total coffee consumed throughout the day</t>
  </si>
  <si>
    <t>Measure by pouring the coffee into a cup with a measuring cup</t>
  </si>
  <si>
    <t>How many minutes was the TV on in the background</t>
  </si>
  <si>
    <t>Jot down a time stamp when the TV is turned on or off</t>
  </si>
  <si>
    <t>How long did I take a morning break for</t>
  </si>
  <si>
    <t>Start times and End times</t>
  </si>
  <si>
    <t>How long did I take a lunch break for</t>
  </si>
  <si>
    <t>How long did I take an afternoon break for</t>
  </si>
  <si>
    <t>How long was I standing throughout the day</t>
  </si>
  <si>
    <t>(Total duration of work + Total duration of Study) - time spent standing</t>
  </si>
  <si>
    <t>How long was I sitting throughout the day</t>
  </si>
  <si>
    <t>Start and end times of when I am standing</t>
  </si>
  <si>
    <t>Total duration of time spent working throughout the day</t>
  </si>
  <si>
    <t>Maintining daily work log</t>
  </si>
  <si>
    <t>Total duration of time spent studying throughout the day</t>
  </si>
  <si>
    <t>Maintaining daily study log</t>
  </si>
  <si>
    <t>Total duration of time spent leisure throughout the day</t>
  </si>
  <si>
    <t>Time in the day minus the amount of time spent studying, working, or working out</t>
  </si>
  <si>
    <t>Workout Duration</t>
  </si>
  <si>
    <t>Total duration of time spent working out</t>
  </si>
  <si>
    <t>Write down start and stop times for when I am working out.</t>
  </si>
  <si>
    <t>How much time did I spend in meetings throughout the day</t>
  </si>
  <si>
    <t>At the end of each day, look in outlook and count up how many minutes worht of meetings were scheduled on my calendar, subtracting time if a meeting got done early</t>
  </si>
  <si>
    <t>How long was my fiance up and about the house during the day</t>
  </si>
  <si>
    <t>Use timestamps. An estimate based on if she is hanging out in the living room / kichen area which is right outside the office.</t>
  </si>
  <si>
    <t>Count</t>
  </si>
  <si>
    <t>Number of different rooms that I worked in throughout the day</t>
  </si>
  <si>
    <t>Automatically starts at 1 room (the office), and another room will only be counted I was working in there for 15 minutes or more</t>
  </si>
  <si>
    <t>How many emails were received throughout the day</t>
  </si>
  <si>
    <t>Maintain a rolling tally sheet marking one tally each time that an email is receieved</t>
  </si>
  <si>
    <t># Emails Out</t>
  </si>
  <si>
    <t>How many emails were sent throughout the day</t>
  </si>
  <si>
    <t>Maintain a rolling tally sheet marking one tally each time that an email is sent</t>
  </si>
  <si>
    <t>How many setbacks did I experience throughout the day</t>
  </si>
  <si>
    <t>Manual data collection via rolling tally sheet.</t>
  </si>
  <si>
    <t>Avg Non Value Add</t>
  </si>
  <si>
    <t>Total</t>
  </si>
  <si>
    <t>Max</t>
  </si>
  <si>
    <t>Min</t>
  </si>
  <si>
    <t>Range</t>
  </si>
  <si>
    <t>St Dev</t>
  </si>
  <si>
    <t>Average</t>
  </si>
  <si>
    <t>Mon</t>
  </si>
  <si>
    <t>Tues</t>
  </si>
  <si>
    <t>Wed</t>
  </si>
  <si>
    <t>Thu</t>
  </si>
  <si>
    <t>Fri</t>
  </si>
  <si>
    <t>Variable 1</t>
  </si>
  <si>
    <t>Day of the week</t>
  </si>
  <si>
    <r>
      <rPr>
        <b/>
        <sz val="11"/>
        <color theme="1"/>
        <rFont val="Calibri"/>
        <family val="2"/>
      </rPr>
      <t xml:space="preserve">y </t>
    </r>
    <r>
      <rPr>
        <b/>
        <sz val="11"/>
        <color theme="1"/>
        <rFont val="Calibri"/>
        <family val="2"/>
        <scheme val="minor"/>
      </rPr>
      <t xml:space="preserve"> &lt;</t>
    </r>
    <r>
      <rPr>
        <b/>
        <sz val="11"/>
        <color theme="1"/>
        <rFont val="Calibri"/>
        <family val="2"/>
      </rPr>
      <t xml:space="preserve"> 50th
Percentile</t>
    </r>
  </si>
  <si>
    <r>
      <rPr>
        <b/>
        <sz val="11"/>
        <color theme="1"/>
        <rFont val="Calibri"/>
        <family val="2"/>
      </rPr>
      <t xml:space="preserve">y </t>
    </r>
    <r>
      <rPr>
        <b/>
        <sz val="11"/>
        <color theme="1"/>
        <rFont val="Calibri"/>
        <family val="2"/>
        <scheme val="minor"/>
      </rPr>
      <t xml:space="preserve"> &gt;</t>
    </r>
    <r>
      <rPr>
        <b/>
        <sz val="11"/>
        <color theme="1"/>
        <rFont val="Calibri"/>
        <family val="2"/>
      </rPr>
      <t xml:space="preserve"> 50th
Percentile</t>
    </r>
  </si>
  <si>
    <t>Totals</t>
  </si>
  <si>
    <t>Variable 2</t>
  </si>
  <si>
    <t>Non Value Add</t>
  </si>
  <si>
    <t>Quartile</t>
  </si>
  <si>
    <t>Pos</t>
  </si>
  <si>
    <t>Day</t>
  </si>
  <si>
    <t>Q1</t>
  </si>
  <si>
    <t>Q2</t>
  </si>
  <si>
    <t>Q3</t>
  </si>
  <si>
    <t>Outlier</t>
  </si>
  <si>
    <t>IQ</t>
  </si>
  <si>
    <t>&lt;--- N</t>
  </si>
  <si>
    <t>Q4</t>
  </si>
  <si>
    <t>Calculate observed and expected frequencies:</t>
  </si>
  <si>
    <t>f (observed)</t>
  </si>
  <si>
    <t>F (expected)</t>
  </si>
  <si>
    <t>(f-F)^2 / F</t>
  </si>
  <si>
    <t>Mon &lt; 50th</t>
  </si>
  <si>
    <t>Tues &lt; 50th</t>
  </si>
  <si>
    <t>Wed &lt; 50th</t>
  </si>
  <si>
    <t>Thurs &lt; 50th</t>
  </si>
  <si>
    <t>df</t>
  </si>
  <si>
    <t>Fri &lt; 50th</t>
  </si>
  <si>
    <t>alpha</t>
  </si>
  <si>
    <t>Mon &gt; 50th</t>
  </si>
  <si>
    <t>P=value</t>
  </si>
  <si>
    <t>Tues &gt; 50th</t>
  </si>
  <si>
    <t>Wed &gt; 50th</t>
  </si>
  <si>
    <t>Thurs &gt; 50th</t>
  </si>
  <si>
    <t>Fri &gt; 50th</t>
  </si>
  <si>
    <t>&lt;--- chi-square</t>
  </si>
  <si>
    <t>mR</t>
  </si>
  <si>
    <t>x-avg</t>
  </si>
  <si>
    <t>x-upper</t>
  </si>
  <si>
    <t>x-lower</t>
  </si>
  <si>
    <t>r-avg</t>
  </si>
  <si>
    <t>r-upper</t>
  </si>
  <si>
    <t>r-lower</t>
  </si>
  <si>
    <t>x chart limits</t>
  </si>
  <si>
    <t>r chart limits</t>
  </si>
  <si>
    <t>x-bar</t>
  </si>
  <si>
    <t>Upper</t>
  </si>
  <si>
    <t>r-bar</t>
  </si>
  <si>
    <t>Lower</t>
  </si>
  <si>
    <t>Pros</t>
  </si>
  <si>
    <t>Cons</t>
  </si>
  <si>
    <t>Free, no cost solution, can be done with existing resources</t>
  </si>
  <si>
    <t>Appears as though I am less available to coworkers</t>
  </si>
  <si>
    <t>Simple solution, not a complicated solution</t>
  </si>
  <si>
    <t>Not fool proof, there could still be noncompliance</t>
  </si>
  <si>
    <t>Relatively low risk, makes a lot of sense based on the data collected</t>
  </si>
  <si>
    <t>Reproduceable, this could be done by anybody else as well</t>
  </si>
  <si>
    <t>Added benefit of standing being better for health than sitting</t>
  </si>
  <si>
    <t>Higher risk because the correlations are not as strong</t>
  </si>
  <si>
    <t>Not everybody has the ability to stand at their desks, not as reproduceable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</si>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</sst>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5" xfId="0" applyFont="1" applyBorder="1" applyAlignment="1">
      <alignment horizontal="left" wrapText="1"/>
    </xf>
    <xf numFmtId="0" fontId="8" fillId="0" borderId="7" xfId="0" applyFont="1" applyBorder="1"/>
    <xf numFmtId="0" fontId="8" fillId="0" borderId="8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8" fillId="0" borderId="7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6" xfId="0" applyFont="1" applyBorder="1" applyAlignment="1">
      <alignment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4" borderId="0" xfId="0" applyFill="1"/>
    <xf numFmtId="0" fontId="0" fillId="4" borderId="8" xfId="0" applyFill="1" applyBorder="1"/>
    <xf numFmtId="0" fontId="2" fillId="4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2" fontId="6" fillId="4" borderId="5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/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</a:p>
        </c:rich>
      </c:tx>
      <c:layout>
        <c:manualLayout>
          <c:xMode val="edge"/>
          <c:yMode val="edge"/>
          <c:x val="0.5123325787104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project_data!$G$3</c:f>
              <c:strCache>
                <c:ptCount val="1"/>
                <c:pt idx="0">
                  <c:v>Hours of 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81049401943302"/>
                  <c:y val="0.27979002624671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0896931559621689E-2"/>
                  <c:y val="0.19645669291338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project_data!$G$4:$G$23</c:f>
              <c:numCache>
                <c:formatCode>General</c:formatCode>
                <c:ptCount val="20"/>
                <c:pt idx="0">
                  <c:v>7</c:v>
                </c:pt>
                <c:pt idx="1">
                  <c:v>10</c:v>
                </c:pt>
                <c:pt idx="2">
                  <c:v>6.5</c:v>
                </c:pt>
                <c:pt idx="3">
                  <c:v>6.5</c:v>
                </c:pt>
                <c:pt idx="4">
                  <c:v>4</c:v>
                </c:pt>
                <c:pt idx="5">
                  <c:v>8</c:v>
                </c:pt>
                <c:pt idx="6">
                  <c:v>7.5</c:v>
                </c:pt>
                <c:pt idx="7">
                  <c:v>6</c:v>
                </c:pt>
                <c:pt idx="8">
                  <c:v>7</c:v>
                </c:pt>
                <c:pt idx="9">
                  <c:v>6.5</c:v>
                </c:pt>
                <c:pt idx="10">
                  <c:v>7.5</c:v>
                </c:pt>
                <c:pt idx="11">
                  <c:v>6.5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6.5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2-40F7-89EF-F1FE1179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Sleep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correlations!$C$62</c:f>
              <c:strCache>
                <c:ptCount val="1"/>
                <c:pt idx="0">
                  <c:v>Avg Non Value Add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155839895023"/>
                  <c:y val="0.4444203849518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correlations!$B$63:$B$67</c:f>
              <c:strCache>
                <c:ptCount val="5"/>
                <c:pt idx="0">
                  <c:v>Mon.</c:v>
                </c:pt>
                <c:pt idx="1">
                  <c:v>Tues.</c:v>
                </c:pt>
                <c:pt idx="2">
                  <c:v>Wed.</c:v>
                </c:pt>
                <c:pt idx="3">
                  <c:v>Thurs.</c:v>
                </c:pt>
                <c:pt idx="4">
                  <c:v>Fri.</c:v>
                </c:pt>
              </c:strCache>
            </c:strRef>
          </c:xVal>
          <c:yVal>
            <c:numRef>
              <c:f>correlations!$C$63:$C$67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7-4DD1-91D1-E1D847F42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70790431"/>
        <c:axId val="1970790847"/>
      </c:scatterChart>
      <c:valAx>
        <c:axId val="19707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0847"/>
        <c:crosses val="autoZero"/>
        <c:crossBetween val="midCat"/>
      </c:valAx>
      <c:valAx>
        <c:axId val="19707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833333333333332E-2"/>
              <c:y val="0.27662438028579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Non-Value-Add-Time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results_bar!$A$1:$C$1</c:f>
              <c:strCache>
                <c:ptCount val="3"/>
                <c:pt idx="0">
                  <c:v>Before</c:v>
                </c:pt>
                <c:pt idx="1">
                  <c:v>After</c:v>
                </c:pt>
                <c:pt idx="2">
                  <c:v>Goal</c:v>
                </c:pt>
              </c:strCache>
            </c:strRef>
          </c:cat>
          <c:val>
            <c:numRef>
              <c:f>results_bar!$A$2:$C$2</c:f>
              <c:numCache>
                <c:formatCode>General</c:formatCode>
                <c:ptCount val="3"/>
                <c:pt idx="0">
                  <c:v>466</c:v>
                </c:pt>
                <c:pt idx="1">
                  <c:v>368</c:v>
                </c:pt>
                <c:pt idx="2">
                  <c:v>349.5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D-4250-A74D-B413EC4461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10630592"/>
        <c:axId val="1810650560"/>
        <c:axId val="0"/>
      </c:bar3DChart>
      <c:catAx>
        <c:axId val="181063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50560"/>
        <c:crosses val="autoZero"/>
        <c:auto val="1"/>
        <c:lblAlgn val="ctr"/>
        <c:lblOffset val="100"/>
        <c:noMultiLvlLbl val="0"/>
      </c:catAx>
      <c:valAx>
        <c:axId val="1810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0.44824934383202092"/>
              <c:y val="0.8980978419364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</a:t>
            </a:r>
            <a:r>
              <a:rPr lang="en-US" baseline="0"/>
              <a:t> Time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results_bar!$A$1:$C$1</c:f>
              <c:strCache>
                <c:ptCount val="3"/>
                <c:pt idx="0">
                  <c:v>Before</c:v>
                </c:pt>
                <c:pt idx="1">
                  <c:v>After</c:v>
                </c:pt>
                <c:pt idx="2">
                  <c:v>Goal</c:v>
                </c:pt>
              </c:strCache>
            </c:strRef>
          </c:cat>
          <c:val>
            <c:numRef>
              <c:f>results_bar!$A$6:$C$6</c:f>
              <c:numCache>
                <c:formatCode>General</c:formatCode>
                <c:ptCount val="3"/>
                <c:pt idx="0">
                  <c:v>58.5</c:v>
                </c:pt>
                <c:pt idx="1">
                  <c:v>88.5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48CA-9A01-A4F36E2C65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10630592"/>
        <c:axId val="1810650560"/>
        <c:axId val="0"/>
      </c:bar3DChart>
      <c:catAx>
        <c:axId val="181063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50560"/>
        <c:crosses val="autoZero"/>
        <c:auto val="1"/>
        <c:lblAlgn val="ctr"/>
        <c:lblOffset val="100"/>
        <c:noMultiLvlLbl val="0"/>
      </c:catAx>
      <c:valAx>
        <c:axId val="1810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0.44824934383202092"/>
              <c:y val="0.8980978419364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Standing Time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500000000000000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6E-4420-B09A-862495CDA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results_bar!$A$1:$C$1</c:f>
              <c:strCache>
                <c:ptCount val="3"/>
                <c:pt idx="0">
                  <c:v>Before</c:v>
                </c:pt>
                <c:pt idx="1">
                  <c:v>After</c:v>
                </c:pt>
                <c:pt idx="2">
                  <c:v>Goal</c:v>
                </c:pt>
              </c:strCache>
            </c:strRef>
          </c:cat>
          <c:val>
            <c:numRef>
              <c:f>results_bar!$A$10:$C$10</c:f>
              <c:numCache>
                <c:formatCode>General</c:formatCode>
                <c:ptCount val="3"/>
                <c:pt idx="0">
                  <c:v>30.75</c:v>
                </c:pt>
                <c:pt idx="1">
                  <c:v>140.5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E-4420-B09A-862495CDA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10630592"/>
        <c:axId val="1810650560"/>
        <c:axId val="0"/>
      </c:bar3DChart>
      <c:catAx>
        <c:axId val="181063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50560"/>
        <c:crosses val="autoZero"/>
        <c:auto val="1"/>
        <c:lblAlgn val="ctr"/>
        <c:lblOffset val="100"/>
        <c:noMultiLvlLbl val="0"/>
      </c:catAx>
      <c:valAx>
        <c:axId val="1810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0.44824934383202092"/>
              <c:y val="0.8980978419364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</a:t>
            </a:r>
          </a:p>
        </c:rich>
      </c:tx>
      <c:layout>
        <c:manualLayout>
          <c:xMode val="edge"/>
          <c:yMode val="edge"/>
          <c:x val="0.501936219564556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project_data!$G$3</c:f>
              <c:strCache>
                <c:ptCount val="1"/>
                <c:pt idx="0">
                  <c:v>Hours of 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922960113590457"/>
                  <c:y val="0.287446777486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4518769316660405E-2"/>
                  <c:y val="0.21337270341207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project_data!$H$4:$H$23</c:f>
              <c:numCache>
                <c:formatCode>General</c:formatCode>
                <c:ptCount val="20"/>
                <c:pt idx="0">
                  <c:v>48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0</c:v>
                </c:pt>
                <c:pt idx="6">
                  <c:v>36</c:v>
                </c:pt>
                <c:pt idx="7">
                  <c:v>20</c:v>
                </c:pt>
                <c:pt idx="8">
                  <c:v>12</c:v>
                </c:pt>
                <c:pt idx="9">
                  <c:v>30</c:v>
                </c:pt>
                <c:pt idx="10">
                  <c:v>40</c:v>
                </c:pt>
                <c:pt idx="11">
                  <c:v>32</c:v>
                </c:pt>
                <c:pt idx="12">
                  <c:v>24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40</c:v>
                </c:pt>
                <c:pt idx="18">
                  <c:v>30</c:v>
                </c:pt>
                <c:pt idx="19">
                  <c:v>24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E-4E6C-8859-310016FD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Oz of Coffee Consumed</a:t>
                </a:r>
              </a:p>
            </c:rich>
          </c:tx>
          <c:layout>
            <c:manualLayout>
              <c:xMode val="edge"/>
              <c:yMode val="edge"/>
              <c:x val="0.412409446279269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 Time</a:t>
            </a:r>
          </a:p>
        </c:rich>
      </c:tx>
      <c:layout>
        <c:manualLayout>
          <c:xMode val="edge"/>
          <c:yMode val="edge"/>
          <c:x val="0.5201298480698995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project_data!$G$3</c:f>
              <c:strCache>
                <c:ptCount val="1"/>
                <c:pt idx="0">
                  <c:v>Hours of Sleep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9633561084545"/>
                  <c:y val="0.2284933654126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851614075687954E-2"/>
                  <c:y val="0.1590489209682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project_data!$J$4:$J$23</c:f>
              <c:numCache>
                <c:formatCode>General</c:formatCode>
                <c:ptCount val="20"/>
                <c:pt idx="0">
                  <c:v>135</c:v>
                </c:pt>
                <c:pt idx="1">
                  <c:v>90</c:v>
                </c:pt>
                <c:pt idx="2">
                  <c:v>45</c:v>
                </c:pt>
                <c:pt idx="3">
                  <c:v>120</c:v>
                </c:pt>
                <c:pt idx="4">
                  <c:v>60</c:v>
                </c:pt>
                <c:pt idx="5">
                  <c:v>120</c:v>
                </c:pt>
                <c:pt idx="6">
                  <c:v>45</c:v>
                </c:pt>
                <c:pt idx="7">
                  <c:v>30</c:v>
                </c:pt>
                <c:pt idx="8">
                  <c:v>45</c:v>
                </c:pt>
                <c:pt idx="9">
                  <c:v>30</c:v>
                </c:pt>
                <c:pt idx="10">
                  <c:v>90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45</c:v>
                </c:pt>
                <c:pt idx="15">
                  <c:v>30</c:v>
                </c:pt>
                <c:pt idx="16">
                  <c:v>45</c:v>
                </c:pt>
                <c:pt idx="17">
                  <c:v>60</c:v>
                </c:pt>
                <c:pt idx="18">
                  <c:v>75</c:v>
                </c:pt>
                <c:pt idx="19">
                  <c:v>15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6-45A8-A192-6A45C9C2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Break Time</a:t>
                </a:r>
              </a:p>
            </c:rich>
          </c:tx>
          <c:layout>
            <c:manualLayout>
              <c:xMode val="edge"/>
              <c:yMode val="edge"/>
              <c:x val="0.4254048952116579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Standing</a:t>
            </a:r>
            <a:endParaRPr lang="en-US"/>
          </a:p>
        </c:rich>
      </c:tx>
      <c:layout>
        <c:manualLayout>
          <c:xMode val="edge"/>
          <c:yMode val="edge"/>
          <c:x val="0.4785444114862577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project_data!$O$3</c:f>
              <c:strCache>
                <c:ptCount val="1"/>
                <c:pt idx="0">
                  <c:v>Time Spent Standing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389793886040348E-2"/>
                  <c:y val="0.31376348789734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714163975142058E-4"/>
                  <c:y val="0.24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project_data!$O$4:$O$23</c:f>
              <c:numCache>
                <c:formatCode>General</c:formatCode>
                <c:ptCount val="20"/>
                <c:pt idx="0">
                  <c:v>75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75</c:v>
                </c:pt>
                <c:pt idx="9">
                  <c:v>0</c:v>
                </c:pt>
                <c:pt idx="10">
                  <c:v>60</c:v>
                </c:pt>
                <c:pt idx="11">
                  <c:v>45</c:v>
                </c:pt>
                <c:pt idx="12">
                  <c:v>45</c:v>
                </c:pt>
                <c:pt idx="13">
                  <c:v>0</c:v>
                </c:pt>
                <c:pt idx="14">
                  <c:v>0</c:v>
                </c:pt>
                <c:pt idx="15">
                  <c:v>45</c:v>
                </c:pt>
                <c:pt idx="16">
                  <c:v>60</c:v>
                </c:pt>
                <c:pt idx="17">
                  <c:v>60</c:v>
                </c:pt>
                <c:pt idx="18">
                  <c:v>0</c:v>
                </c:pt>
                <c:pt idx="19">
                  <c:v>30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A-4F04-BDA5-416A6D3E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Standing</a:t>
                </a:r>
              </a:p>
            </c:rich>
          </c:tx>
          <c:layout>
            <c:manualLayout>
              <c:xMode val="edge"/>
              <c:yMode val="edge"/>
              <c:x val="0.4254048952116579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Fiance</a:t>
            </a:r>
            <a:endParaRPr lang="en-US"/>
          </a:p>
        </c:rich>
      </c:tx>
      <c:layout>
        <c:manualLayout>
          <c:xMode val="edge"/>
          <c:yMode val="edge"/>
          <c:x val="0.4941389502051234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project_data!$O$3</c:f>
              <c:strCache>
                <c:ptCount val="1"/>
                <c:pt idx="0">
                  <c:v>Time Spent Standing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972093143191834E-2"/>
                  <c:y val="0.42613480606590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3872590572139477E-2"/>
                  <c:y val="0.3474311023622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project_data!$T$4:$T$23</c:f>
              <c:numCache>
                <c:formatCode>General</c:formatCode>
                <c:ptCount val="20"/>
                <c:pt idx="0">
                  <c:v>0</c:v>
                </c:pt>
                <c:pt idx="1">
                  <c:v>90</c:v>
                </c:pt>
                <c:pt idx="2">
                  <c:v>540</c:v>
                </c:pt>
                <c:pt idx="3">
                  <c:v>0</c:v>
                </c:pt>
                <c:pt idx="4">
                  <c:v>240</c:v>
                </c:pt>
                <c:pt idx="5">
                  <c:v>330</c:v>
                </c:pt>
                <c:pt idx="6">
                  <c:v>0</c:v>
                </c:pt>
                <c:pt idx="7">
                  <c:v>60</c:v>
                </c:pt>
                <c:pt idx="8">
                  <c:v>180</c:v>
                </c:pt>
                <c:pt idx="9">
                  <c:v>160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0</c:v>
                </c:pt>
                <c:pt idx="14">
                  <c:v>120</c:v>
                </c:pt>
                <c:pt idx="15">
                  <c:v>240</c:v>
                </c:pt>
                <c:pt idx="16">
                  <c:v>60</c:v>
                </c:pt>
                <c:pt idx="17">
                  <c:v>0</c:v>
                </c:pt>
                <c:pt idx="18">
                  <c:v>120</c:v>
                </c:pt>
                <c:pt idx="19">
                  <c:v>300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7-42D0-9AC2-0ECD672F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Fiance is Active</a:t>
                </a:r>
              </a:p>
            </c:rich>
          </c:tx>
          <c:layout>
            <c:manualLayout>
              <c:xMode val="edge"/>
              <c:yMode val="edge"/>
              <c:x val="0.4254048952116579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Emails</a:t>
            </a:r>
            <a:endParaRPr lang="en-US"/>
          </a:p>
        </c:rich>
      </c:tx>
      <c:layout>
        <c:manualLayout>
          <c:xMode val="edge"/>
          <c:yMode val="edge"/>
          <c:x val="0.5149316684969443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project_data!$V$3</c:f>
              <c:strCache>
                <c:ptCount val="1"/>
                <c:pt idx="0">
                  <c:v>Total Emails Received/Sent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73472216139488E-2"/>
                  <c:y val="0.3126013414989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0777930084894049E-2"/>
                  <c:y val="0.23389763779527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project_data!$V$4:$V$23</c:f>
              <c:numCache>
                <c:formatCode>General</c:formatCode>
                <c:ptCount val="20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8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22</c:v>
                </c:pt>
                <c:pt idx="17">
                  <c:v>10</c:v>
                </c:pt>
                <c:pt idx="18">
                  <c:v>9</c:v>
                </c:pt>
                <c:pt idx="19">
                  <c:v>5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4-4C96-8AFF-AB1F588C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# of Emails Recieved</a:t>
                </a:r>
                <a:r>
                  <a:rPr lang="en-US" baseline="0"/>
                  <a:t> and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90176382009714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Rooms</a:t>
            </a:r>
            <a:endParaRPr lang="en-US"/>
          </a:p>
        </c:rich>
      </c:tx>
      <c:layout>
        <c:manualLayout>
          <c:xMode val="edge"/>
          <c:yMode val="edge"/>
          <c:x val="0.494138950205123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project_data!$U$3</c:f>
              <c:strCache>
                <c:ptCount val="1"/>
                <c:pt idx="0">
                  <c:v># of Rooms Worked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389793886040348E-2"/>
                  <c:y val="0.31376348789734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714163975142058E-4"/>
                  <c:y val="0.24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project_data!$U$4:$U$23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C-4DE9-BD0A-3401D4A94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Rooms Worked</a:t>
                </a:r>
                <a:r>
                  <a:rPr lang="en-US" baseline="0"/>
                  <a:t> 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4048952116579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Meetings</a:t>
            </a:r>
            <a:endParaRPr lang="en-US"/>
          </a:p>
        </c:rich>
      </c:tx>
      <c:layout>
        <c:manualLayout>
          <c:xMode val="edge"/>
          <c:yMode val="edge"/>
          <c:x val="0.494138950205123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project_data!$U$3</c:f>
              <c:strCache>
                <c:ptCount val="1"/>
                <c:pt idx="0">
                  <c:v># of Rooms Worked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389793886040348E-2"/>
                  <c:y val="0.31376348789734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7714163975142058E-4"/>
                  <c:y val="0.24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project_data!$S$4:$S$23</c:f>
              <c:numCache>
                <c:formatCode>General</c:formatCode>
                <c:ptCount val="20"/>
                <c:pt idx="0">
                  <c:v>24</c:v>
                </c:pt>
                <c:pt idx="1">
                  <c:v>90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30</c:v>
                </c:pt>
                <c:pt idx="7">
                  <c:v>105</c:v>
                </c:pt>
                <c:pt idx="8">
                  <c:v>15</c:v>
                </c:pt>
                <c:pt idx="9">
                  <c:v>45</c:v>
                </c:pt>
                <c:pt idx="10">
                  <c:v>45</c:v>
                </c:pt>
                <c:pt idx="11">
                  <c:v>150</c:v>
                </c:pt>
                <c:pt idx="12">
                  <c:v>210</c:v>
                </c:pt>
                <c:pt idx="13">
                  <c:v>120</c:v>
                </c:pt>
                <c:pt idx="14">
                  <c:v>0</c:v>
                </c:pt>
                <c:pt idx="15">
                  <c:v>0</c:v>
                </c:pt>
                <c:pt idx="16">
                  <c:v>135</c:v>
                </c:pt>
                <c:pt idx="17">
                  <c:v>120</c:v>
                </c:pt>
                <c:pt idx="18">
                  <c:v>135</c:v>
                </c:pt>
                <c:pt idx="19">
                  <c:v>105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1-406C-A34F-8745BC4F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Spent in Meetings</a:t>
                </a:r>
              </a:p>
            </c:rich>
          </c:tx>
          <c:layout>
            <c:manualLayout>
              <c:xMode val="edge"/>
              <c:yMode val="edge"/>
              <c:x val="0.4254048952116579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Setbacks</a:t>
            </a:r>
            <a:endParaRPr lang="en-US"/>
          </a:p>
        </c:rich>
      </c:tx>
      <c:layout>
        <c:manualLayout>
          <c:xMode val="edge"/>
          <c:yMode val="edge"/>
          <c:x val="0.494138950205123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project_data!$Y$3</c:f>
              <c:strCache>
                <c:ptCount val="1"/>
                <c:pt idx="0">
                  <c:v># Setbacks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37175374708933"/>
                  <c:y val="0.24297900262467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0725207446249E-2"/>
                  <c:y val="0.1642752989209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project_data!$Y$4:$Y$23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project_data!$A$4:$A$23</c:f>
              <c:numCache>
                <c:formatCode>General</c:formatCode>
                <c:ptCount val="20"/>
                <c:pt idx="0">
                  <c:v>210</c:v>
                </c:pt>
                <c:pt idx="1">
                  <c:v>345</c:v>
                </c:pt>
                <c:pt idx="2">
                  <c:v>585</c:v>
                </c:pt>
                <c:pt idx="3">
                  <c:v>360</c:v>
                </c:pt>
                <c:pt idx="4">
                  <c:v>420</c:v>
                </c:pt>
                <c:pt idx="5">
                  <c:v>390</c:v>
                </c:pt>
                <c:pt idx="6">
                  <c:v>480</c:v>
                </c:pt>
                <c:pt idx="7">
                  <c:v>480</c:v>
                </c:pt>
                <c:pt idx="8">
                  <c:v>525</c:v>
                </c:pt>
                <c:pt idx="9">
                  <c:v>495</c:v>
                </c:pt>
                <c:pt idx="10">
                  <c:v>435</c:v>
                </c:pt>
                <c:pt idx="11">
                  <c:v>360</c:v>
                </c:pt>
                <c:pt idx="12">
                  <c:v>570</c:v>
                </c:pt>
                <c:pt idx="13">
                  <c:v>495</c:v>
                </c:pt>
                <c:pt idx="14">
                  <c:v>510</c:v>
                </c:pt>
                <c:pt idx="15">
                  <c:v>480</c:v>
                </c:pt>
                <c:pt idx="16">
                  <c:v>420</c:v>
                </c:pt>
                <c:pt idx="17">
                  <c:v>465</c:v>
                </c:pt>
                <c:pt idx="18">
                  <c:v>405</c:v>
                </c:pt>
                <c:pt idx="1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2-4365-B416-DBB3A9DD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6175"/>
        <c:axId val="1798547839"/>
      </c:scatterChart>
      <c:valAx>
        <c:axId val="17985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Setbacks</a:t>
                </a:r>
              </a:p>
            </c:rich>
          </c:tx>
          <c:layout>
            <c:manualLayout>
              <c:xMode val="edge"/>
              <c:yMode val="edge"/>
              <c:x val="0.5033775888059862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7839"/>
        <c:crosses val="autoZero"/>
        <c:crossBetween val="midCat"/>
      </c:valAx>
      <c:valAx>
        <c:axId val="17985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 Value Add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88466025080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4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Non-Value-Add Time by Day of Week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Non-Value-Add Time by Day of Week</a:t>
          </a:r>
        </a:p>
      </cx:txPr>
    </cx:title>
    <cx:plotArea>
      <cx:plotAreaRegion>
        <cx:series layoutId="boxWhisker" uniqueId="{6D3CEF52-B5E5-4D30-99A5-3258FE7EA9C3}">
          <cx:dataLabels pos="l">
            <cx:visibility seriesName="0" categoryName="0" value="1"/>
            <cx:separator>, </cx:separator>
            <cx:dataLabel idx="0" pos="b">
              <cx:visibility seriesName="0" categoryName="0" value="1"/>
              <cx:separator>, </cx:separator>
            </cx:dataLabel>
            <cx:dataLabel idx="3" pos="t">
              <cx:visibility seriesName="0" categoryName="0" value="1"/>
              <cx:separator>, </cx:separator>
            </cx:dataLabel>
            <cx:dataLabel idx="7" pos="t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363.75</a:t>
                  </a:r>
                </a:p>
              </cx:txPr>
              <cx:visibility seriesName="0" categoryName="0" value="1"/>
              <cx:separator>, </cx:separator>
            </cx:dataLabel>
            <cx:dataLabel idx="8" pos="b">
              <cx:visibility seriesName="0" categoryName="0" value="1"/>
              <cx:separator>, </cx:separator>
            </cx:dataLabel>
            <cx:dataLabel idx="11" pos="t">
              <cx:visibility seriesName="0" categoryName="0" value="1"/>
              <cx:separator>, </cx:separator>
            </cx:dataLabel>
            <cx:dataLabel idx="15" pos="t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412.5</a:t>
                  </a:r>
                </a:p>
              </cx:txPr>
              <cx:visibility seriesName="0" categoryName="0" value="1"/>
              <cx:separator>, </cx:separator>
            </cx:dataLabel>
            <cx:dataLabel idx="16" pos="b">
              <cx:visibility seriesName="0" categoryName="0" value="1"/>
              <cx:separator>, </cx:separator>
            </cx:dataLabel>
            <cx:dataLabel idx="19" pos="t">
              <cx:visibility seriesName="0" categoryName="0" value="1"/>
              <cx:separator>, </cx:separator>
            </cx:dataLabel>
            <cx:dataLabel idx="23" pos="t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510</a:t>
                  </a:r>
                </a:p>
              </cx:txPr>
              <cx:visibility seriesName="0" categoryName="0" value="1"/>
              <cx:separator>, </cx:separator>
            </cx:dataLabel>
            <cx:dataLabel idx="24" pos="b">
              <cx:visibility seriesName="0" categoryName="0" value="1"/>
              <cx:separator>, </cx:separator>
            </cx:dataLabel>
            <cx:dataLabel idx="27" pos="t">
              <cx:visibility seriesName="0" categoryName="0" value="1"/>
              <cx:separator>, </cx:separator>
            </cx:dataLabel>
            <cx:dataLabel idx="31" pos="t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465</a:t>
                  </a:r>
                </a:p>
              </cx:txPr>
              <cx:visibility seriesName="0" categoryName="0" value="1"/>
              <cx:separator>, </cx:separator>
            </cx:dataLabel>
            <cx:dataLabel idx="32" pos="b">
              <cx:visibility seriesName="0" categoryName="0" value="1"/>
              <cx:separator>, </cx:separator>
            </cx:dataLabel>
            <cx:dataLabel idx="35" pos="t">
              <cx:visibility seriesName="0" categoryName="0" value="1"/>
              <cx:separator>, </cx:separator>
            </cx:dataLabel>
            <cx:dataLabel idx="39" pos="b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900" b="0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476.25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Day of the Week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 of the Week</a:t>
              </a:r>
            </a:p>
          </cx:txPr>
        </cx:title>
        <cx:tickLabels/>
      </cx:axis>
      <cx:axis id="1">
        <cx:valScaling/>
        <cx:title>
          <cx:tx>
            <cx:txData>
              <cx:v>Non-Value-Add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Non-Value-Add Time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FD6DBCD3-2737-46DF-8C5B-0F0FB2DB6882}">
          <cx:tx>
            <cx:txData>
              <cx:f>_xlchart.v1.2</cx:f>
              <cx:v>Y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</xdr:row>
      <xdr:rowOff>9525</xdr:rowOff>
    </xdr:from>
    <xdr:to>
      <xdr:col>8</xdr:col>
      <xdr:colOff>304800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2C2F3-3661-47D9-A19A-D91898B5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</xdr:row>
      <xdr:rowOff>9525</xdr:rowOff>
    </xdr:from>
    <xdr:to>
      <xdr:col>16</xdr:col>
      <xdr:colOff>542926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B71CC2-2BBA-4274-A5B7-A643D8A85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1</xdr:row>
      <xdr:rowOff>9525</xdr:rowOff>
    </xdr:from>
    <xdr:to>
      <xdr:col>25</xdr:col>
      <xdr:colOff>85726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AD05E-8BFC-4927-BE88-C4AD31B60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16</xdr:row>
      <xdr:rowOff>9525</xdr:rowOff>
    </xdr:from>
    <xdr:to>
      <xdr:col>8</xdr:col>
      <xdr:colOff>304801</xdr:colOff>
      <xdr:row>30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883BEC-F918-4742-848D-D5852084D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16</xdr:row>
      <xdr:rowOff>9525</xdr:rowOff>
    </xdr:from>
    <xdr:to>
      <xdr:col>16</xdr:col>
      <xdr:colOff>542926</xdr:colOff>
      <xdr:row>30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AC7B86-E46F-4022-A7E6-615BD9BB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16</xdr:row>
      <xdr:rowOff>9525</xdr:rowOff>
    </xdr:from>
    <xdr:to>
      <xdr:col>25</xdr:col>
      <xdr:colOff>85726</xdr:colOff>
      <xdr:row>30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7BCBEB-AC53-4AB9-9DBC-68F624BB1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285750</xdr:colOff>
      <xdr:row>31</xdr:row>
      <xdr:rowOff>9525</xdr:rowOff>
    </xdr:from>
    <xdr:to>
      <xdr:col>8</xdr:col>
      <xdr:colOff>295276</xdr:colOff>
      <xdr:row>45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E2110-491A-4686-8E87-33606A5B7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542925</xdr:colOff>
      <xdr:row>31</xdr:row>
      <xdr:rowOff>19050</xdr:rowOff>
    </xdr:from>
    <xdr:to>
      <xdr:col>16</xdr:col>
      <xdr:colOff>552451</xdr:colOff>
      <xdr:row>45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DB8848-8DCD-45B2-8AF7-97301F0A6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104775</xdr:colOff>
      <xdr:row>31</xdr:row>
      <xdr:rowOff>28575</xdr:rowOff>
    </xdr:from>
    <xdr:to>
      <xdr:col>25</xdr:col>
      <xdr:colOff>114301</xdr:colOff>
      <xdr:row>45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3D2CA7-0AF5-4E43-8F7D-1C307086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295275</xdr:colOff>
      <xdr:row>45</xdr:row>
      <xdr:rowOff>171450</xdr:rowOff>
    </xdr:from>
    <xdr:to>
      <xdr:col>8</xdr:col>
      <xdr:colOff>295275</xdr:colOff>
      <xdr:row>60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DBFF16-F865-495D-8239-7CCF0AC1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23812</xdr:rowOff>
    </xdr:from>
    <xdr:to>
      <xdr:col>21</xdr:col>
      <xdr:colOff>476250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077680-BBE2-4FC7-8C78-301E4AABD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990600</xdr:colOff>
      <xdr:row>2</xdr:row>
      <xdr:rowOff>14287</xdr:rowOff>
    </xdr:from>
    <xdr:to>
      <xdr:col>24</xdr:col>
      <xdr:colOff>581025</xdr:colOff>
      <xdr:row>11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2BD896-F079-444C-9CFA-396F8F18C9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42862</xdr:rowOff>
    </xdr:from>
    <xdr:to>
      <xdr:col>12</xdr:col>
      <xdr:colOff>114300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879F9-70B9-4194-9017-86DC331E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47625</xdr:rowOff>
    </xdr:from>
    <xdr:to>
      <xdr:col>20</xdr:col>
      <xdr:colOff>152400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98692-6F86-4815-9A2B-EBC6AC66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17</xdr:row>
      <xdr:rowOff>28575</xdr:rowOff>
    </xdr:from>
    <xdr:to>
      <xdr:col>16</xdr:col>
      <xdr:colOff>219075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D72A5-6323-4435-9529-E055D61D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3DCE-54E2-494B-B1B7-68F6C642E51D}">
  <dimension ref="A1:Y33"/>
  <sheetViews>
    <sheetView zoomScaleNormal="100" workbookViewId="0">
      <pane ySplit="3" topLeftCell="A4" activePane="bottomLeft" state="frozen"/>
      <selection pane="bottomLeft" activeCell="A3" sqref="A3:C33"/>
    </sheetView>
  </sheetViews>
  <sheetFormatPr defaultRowHeight="15"/>
  <cols>
    <col min="1" max="1" width="12.7109375" customWidth="1"/>
    <col min="2" max="2" width="14.28515625" customWidth="1"/>
    <col min="3" max="3" width="12.7109375" style="1" customWidth="1"/>
    <col min="4" max="4" width="13.28515625" style="1" customWidth="1"/>
    <col min="5" max="6" width="12.7109375" customWidth="1"/>
    <col min="7" max="7" width="12.7109375" style="1" customWidth="1"/>
    <col min="8" max="8" width="14" style="1" customWidth="1"/>
    <col min="9" max="10" width="12.85546875" customWidth="1"/>
    <col min="11" max="11" width="15" customWidth="1"/>
    <col min="12" max="12" width="14.28515625" customWidth="1"/>
    <col min="13" max="13" width="14.7109375" customWidth="1"/>
    <col min="14" max="15" width="13.140625" customWidth="1"/>
    <col min="16" max="16" width="14.28515625" customWidth="1"/>
    <col min="17" max="17" width="15" customWidth="1"/>
    <col min="18" max="18" width="14.5703125" customWidth="1"/>
    <col min="19" max="19" width="13.28515625" customWidth="1"/>
    <col min="20" max="20" width="12.7109375" customWidth="1"/>
    <col min="21" max="22" width="15.7109375" customWidth="1"/>
    <col min="23" max="24" width="13.42578125" customWidth="1"/>
    <col min="25" max="31" width="12.7109375" customWidth="1"/>
  </cols>
  <sheetData>
    <row r="1" spans="1: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2</v>
      </c>
      <c r="G1" s="1" t="s">
        <v>3</v>
      </c>
      <c r="H1" s="1" t="s">
        <v>4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</row>
    <row r="2" spans="1:25" s="1" customFormat="1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6">
        <f t="shared" ref="G2:N2" si="0">CORREL(G4:G18,$A$4:$A$18)</f>
        <v>-0.21767539889271759</v>
      </c>
      <c r="H2" s="6">
        <f t="shared" si="0"/>
        <v>-0.32406342355093204</v>
      </c>
      <c r="I2" s="6">
        <f t="shared" si="0"/>
        <v>5.3540035722260355E-2</v>
      </c>
      <c r="J2" s="6">
        <f t="shared" si="0"/>
        <v>-0.75423453349434688</v>
      </c>
      <c r="K2" s="6">
        <f t="shared" si="0"/>
        <v>-0.17511520737327191</v>
      </c>
      <c r="L2" s="6">
        <f t="shared" si="0"/>
        <v>-0.64893106148959745</v>
      </c>
      <c r="M2" s="6">
        <f t="shared" si="0"/>
        <v>-0.4400921658986176</v>
      </c>
      <c r="N2" s="6">
        <f t="shared" si="0"/>
        <v>0.35533204003230257</v>
      </c>
      <c r="O2" s="6">
        <f t="shared" ref="O2:Y2" si="1">CORREL(O4:O18,$A$4:$A$18)</f>
        <v>-0.22895941558053767</v>
      </c>
      <c r="P2" s="6">
        <f t="shared" si="1"/>
        <v>0.75424744899074125</v>
      </c>
      <c r="Q2" s="6">
        <f t="shared" si="1"/>
        <v>0.2240735093378374</v>
      </c>
      <c r="R2" s="6">
        <f t="shared" si="1"/>
        <v>-8.8152027374014966E-2</v>
      </c>
      <c r="S2" s="6">
        <f t="shared" si="1"/>
        <v>0.31158343300590674</v>
      </c>
      <c r="T2" s="6">
        <f t="shared" si="1"/>
        <v>0.39290590897477318</v>
      </c>
      <c r="U2" s="6">
        <f t="shared" si="1"/>
        <v>-6.1716260666226784E-2</v>
      </c>
      <c r="V2" s="6">
        <f t="shared" si="1"/>
        <v>-0.16410777853463904</v>
      </c>
      <c r="W2" s="6">
        <f t="shared" si="1"/>
        <v>-0.21916120156967858</v>
      </c>
      <c r="X2" s="6">
        <f t="shared" si="1"/>
        <v>8.14054315515957E-2</v>
      </c>
      <c r="Y2" s="6">
        <f t="shared" si="1"/>
        <v>-0.41351135430379482</v>
      </c>
    </row>
    <row r="3" spans="1:25" ht="55.5" customHeight="1">
      <c r="A3" s="4" t="s">
        <v>6</v>
      </c>
      <c r="B3" s="4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</row>
    <row r="4" spans="1:25">
      <c r="A4" s="1">
        <v>210</v>
      </c>
      <c r="B4" s="1" t="s">
        <v>31</v>
      </c>
      <c r="C4" s="2">
        <v>44228</v>
      </c>
      <c r="D4" s="2" t="s">
        <v>32</v>
      </c>
      <c r="E4" s="1">
        <v>0</v>
      </c>
      <c r="F4" s="1">
        <v>1</v>
      </c>
      <c r="G4" s="1">
        <v>7</v>
      </c>
      <c r="H4" s="1">
        <v>48</v>
      </c>
      <c r="I4" s="1">
        <v>0</v>
      </c>
      <c r="J4" s="1">
        <f>SUM(K4:M4)</f>
        <v>135</v>
      </c>
      <c r="K4" s="1">
        <v>30</v>
      </c>
      <c r="L4" s="1">
        <v>75</v>
      </c>
      <c r="M4" s="1">
        <v>30</v>
      </c>
      <c r="N4" s="1">
        <v>465</v>
      </c>
      <c r="O4" s="1">
        <v>75</v>
      </c>
      <c r="P4" s="1">
        <v>405</v>
      </c>
      <c r="Q4" s="1">
        <v>135</v>
      </c>
      <c r="R4" s="1">
        <v>210</v>
      </c>
      <c r="S4" s="1">
        <v>24</v>
      </c>
      <c r="T4" s="1">
        <v>0</v>
      </c>
      <c r="U4" s="1">
        <v>2</v>
      </c>
      <c r="V4" s="1">
        <f>SUM(W4:X4)</f>
        <v>13</v>
      </c>
      <c r="W4" s="1">
        <v>11</v>
      </c>
      <c r="X4" s="1">
        <v>2</v>
      </c>
      <c r="Y4" s="1">
        <v>1</v>
      </c>
    </row>
    <row r="5" spans="1:25">
      <c r="A5" s="1">
        <v>345</v>
      </c>
      <c r="B5" s="1" t="s">
        <v>31</v>
      </c>
      <c r="C5" s="2">
        <v>44229</v>
      </c>
      <c r="D5" s="1" t="s">
        <v>33</v>
      </c>
      <c r="E5" s="1">
        <v>0</v>
      </c>
      <c r="F5" s="1">
        <v>0</v>
      </c>
      <c r="G5" s="1">
        <v>10</v>
      </c>
      <c r="H5" s="1">
        <v>12</v>
      </c>
      <c r="I5" s="1">
        <v>0</v>
      </c>
      <c r="J5" s="1">
        <f t="shared" ref="J5:J33" si="2">SUM(K5:M5)</f>
        <v>90</v>
      </c>
      <c r="K5" s="1">
        <v>30</v>
      </c>
      <c r="L5" s="1">
        <v>30</v>
      </c>
      <c r="M5" s="1">
        <v>30</v>
      </c>
      <c r="N5" s="1">
        <v>780</v>
      </c>
      <c r="O5" s="1">
        <v>0</v>
      </c>
      <c r="P5" s="1">
        <v>495</v>
      </c>
      <c r="Q5" s="1">
        <v>285</v>
      </c>
      <c r="R5" s="1">
        <v>75</v>
      </c>
      <c r="S5" s="1">
        <v>90</v>
      </c>
      <c r="T5" s="1">
        <v>90</v>
      </c>
      <c r="U5" s="1">
        <v>1</v>
      </c>
      <c r="V5" s="1">
        <f t="shared" ref="V5:V19" si="3">SUM(W5:X5)</f>
        <v>6</v>
      </c>
      <c r="W5" s="1">
        <v>4</v>
      </c>
      <c r="X5" s="1">
        <v>2</v>
      </c>
      <c r="Y5" s="1">
        <v>3</v>
      </c>
    </row>
    <row r="6" spans="1:25">
      <c r="A6" s="1">
        <v>585</v>
      </c>
      <c r="B6" s="1" t="s">
        <v>31</v>
      </c>
      <c r="C6" s="2">
        <v>44230</v>
      </c>
      <c r="D6" s="1" t="s">
        <v>34</v>
      </c>
      <c r="E6" s="1">
        <v>0</v>
      </c>
      <c r="F6" s="1">
        <v>1</v>
      </c>
      <c r="G6" s="1">
        <v>6.5</v>
      </c>
      <c r="H6" s="1">
        <v>24</v>
      </c>
      <c r="I6" s="1">
        <v>0</v>
      </c>
      <c r="J6" s="1">
        <f t="shared" si="2"/>
        <v>45</v>
      </c>
      <c r="K6" s="1">
        <v>30</v>
      </c>
      <c r="L6" s="1">
        <v>0</v>
      </c>
      <c r="M6" s="1">
        <v>15</v>
      </c>
      <c r="N6" s="1">
        <v>825</v>
      </c>
      <c r="O6" s="1">
        <v>30</v>
      </c>
      <c r="P6" s="1">
        <v>585</v>
      </c>
      <c r="Q6" s="1">
        <v>240</v>
      </c>
      <c r="R6" s="1">
        <v>105</v>
      </c>
      <c r="S6" s="1">
        <v>120</v>
      </c>
      <c r="T6" s="1">
        <v>540</v>
      </c>
      <c r="U6" s="1">
        <v>2</v>
      </c>
      <c r="V6" s="1">
        <f t="shared" si="3"/>
        <v>11</v>
      </c>
      <c r="W6" s="1">
        <v>7</v>
      </c>
      <c r="X6" s="1">
        <v>4</v>
      </c>
      <c r="Y6" s="1">
        <v>0</v>
      </c>
    </row>
    <row r="7" spans="1:25">
      <c r="A7" s="1">
        <v>360</v>
      </c>
      <c r="B7" s="1" t="s">
        <v>31</v>
      </c>
      <c r="C7" s="2">
        <v>44231</v>
      </c>
      <c r="D7" s="1" t="s">
        <v>35</v>
      </c>
      <c r="E7" s="1">
        <v>0</v>
      </c>
      <c r="F7" s="1">
        <v>1</v>
      </c>
      <c r="G7" s="1">
        <v>6.5</v>
      </c>
      <c r="H7" s="1">
        <v>24</v>
      </c>
      <c r="I7" s="1">
        <v>0</v>
      </c>
      <c r="J7" s="1">
        <f t="shared" si="2"/>
        <v>120</v>
      </c>
      <c r="K7" s="1">
        <v>0</v>
      </c>
      <c r="L7" s="1">
        <v>90</v>
      </c>
      <c r="M7" s="1">
        <v>30</v>
      </c>
      <c r="N7" s="1">
        <v>360</v>
      </c>
      <c r="O7" s="1">
        <v>0</v>
      </c>
      <c r="P7" s="1">
        <v>360</v>
      </c>
      <c r="Q7" s="1">
        <v>0</v>
      </c>
      <c r="R7" s="1">
        <v>300</v>
      </c>
      <c r="S7" s="1">
        <v>0</v>
      </c>
      <c r="T7" s="1">
        <v>0</v>
      </c>
      <c r="U7" s="1">
        <v>1</v>
      </c>
      <c r="V7" s="1">
        <f t="shared" si="3"/>
        <v>12</v>
      </c>
      <c r="W7" s="1">
        <v>8</v>
      </c>
      <c r="X7" s="1">
        <v>4</v>
      </c>
      <c r="Y7" s="1">
        <v>0</v>
      </c>
    </row>
    <row r="8" spans="1:25">
      <c r="A8" s="1">
        <v>420</v>
      </c>
      <c r="B8" s="1" t="s">
        <v>31</v>
      </c>
      <c r="C8" s="2">
        <v>44232</v>
      </c>
      <c r="D8" s="1" t="s">
        <v>36</v>
      </c>
      <c r="E8" s="1">
        <v>0</v>
      </c>
      <c r="F8" s="1">
        <v>0</v>
      </c>
      <c r="G8" s="1">
        <v>4</v>
      </c>
      <c r="H8" s="1">
        <v>36</v>
      </c>
      <c r="I8" s="1">
        <v>240</v>
      </c>
      <c r="J8" s="1">
        <f t="shared" si="2"/>
        <v>60</v>
      </c>
      <c r="K8" s="1">
        <v>0</v>
      </c>
      <c r="L8" s="1">
        <v>60</v>
      </c>
      <c r="M8" s="1">
        <v>0</v>
      </c>
      <c r="N8" s="1">
        <v>420</v>
      </c>
      <c r="O8" s="1">
        <v>0</v>
      </c>
      <c r="P8" s="1">
        <v>420</v>
      </c>
      <c r="Q8" s="1">
        <v>0</v>
      </c>
      <c r="R8" s="1">
        <v>360</v>
      </c>
      <c r="S8" s="1">
        <v>0</v>
      </c>
      <c r="T8" s="1">
        <v>240</v>
      </c>
      <c r="U8" s="1">
        <v>3</v>
      </c>
      <c r="V8" s="1">
        <f t="shared" si="3"/>
        <v>4</v>
      </c>
      <c r="W8" s="1">
        <v>3</v>
      </c>
      <c r="X8" s="1">
        <v>1</v>
      </c>
      <c r="Y8" s="1">
        <v>0</v>
      </c>
    </row>
    <row r="9" spans="1:25">
      <c r="A9" s="1">
        <v>390</v>
      </c>
      <c r="B9" s="1" t="s">
        <v>31</v>
      </c>
      <c r="C9" s="2">
        <v>44235</v>
      </c>
      <c r="D9" s="2" t="s">
        <v>32</v>
      </c>
      <c r="E9" s="1">
        <v>0</v>
      </c>
      <c r="F9" s="1">
        <v>1</v>
      </c>
      <c r="G9" s="1">
        <v>8</v>
      </c>
      <c r="H9" s="1">
        <v>0</v>
      </c>
      <c r="I9" s="1">
        <v>0</v>
      </c>
      <c r="J9" s="1">
        <f t="shared" si="2"/>
        <v>120</v>
      </c>
      <c r="K9" s="1">
        <v>30</v>
      </c>
      <c r="L9" s="1">
        <v>90</v>
      </c>
      <c r="M9" s="1">
        <v>0</v>
      </c>
      <c r="N9" s="1">
        <v>600</v>
      </c>
      <c r="O9" s="1">
        <v>90</v>
      </c>
      <c r="P9" s="1">
        <v>390</v>
      </c>
      <c r="Q9" s="1">
        <v>300</v>
      </c>
      <c r="R9" s="1">
        <v>0</v>
      </c>
      <c r="S9" s="1">
        <v>60</v>
      </c>
      <c r="T9" s="1">
        <v>330</v>
      </c>
      <c r="U9" s="1">
        <v>1</v>
      </c>
      <c r="V9" s="1">
        <f t="shared" si="3"/>
        <v>9</v>
      </c>
      <c r="W9" s="1">
        <v>6</v>
      </c>
      <c r="X9" s="1">
        <v>3</v>
      </c>
      <c r="Y9" s="1">
        <v>0</v>
      </c>
    </row>
    <row r="10" spans="1:25">
      <c r="A10" s="1">
        <v>480</v>
      </c>
      <c r="B10" s="1" t="s">
        <v>31</v>
      </c>
      <c r="C10" s="2">
        <v>44236</v>
      </c>
      <c r="D10" s="1" t="s">
        <v>33</v>
      </c>
      <c r="E10" s="1">
        <v>1</v>
      </c>
      <c r="F10" s="1">
        <v>1</v>
      </c>
      <c r="G10" s="1">
        <v>7.5</v>
      </c>
      <c r="H10" s="1">
        <v>36</v>
      </c>
      <c r="I10" s="1">
        <v>0</v>
      </c>
      <c r="J10" s="1">
        <f t="shared" si="2"/>
        <v>45</v>
      </c>
      <c r="K10" s="1">
        <v>0</v>
      </c>
      <c r="L10" s="1">
        <v>45</v>
      </c>
      <c r="M10" s="1">
        <v>0</v>
      </c>
      <c r="N10" s="1">
        <v>480</v>
      </c>
      <c r="O10" s="1">
        <v>0</v>
      </c>
      <c r="P10" s="1">
        <v>480</v>
      </c>
      <c r="Q10" s="1">
        <v>270</v>
      </c>
      <c r="R10" s="1">
        <v>0</v>
      </c>
      <c r="S10" s="1">
        <v>30</v>
      </c>
      <c r="T10" s="1">
        <v>0</v>
      </c>
      <c r="U10" s="1">
        <v>1</v>
      </c>
      <c r="V10" s="1">
        <f t="shared" si="3"/>
        <v>6</v>
      </c>
      <c r="W10" s="1">
        <v>5</v>
      </c>
      <c r="X10" s="1">
        <v>1</v>
      </c>
      <c r="Y10" s="1">
        <v>0</v>
      </c>
    </row>
    <row r="11" spans="1:25">
      <c r="A11" s="1">
        <v>480</v>
      </c>
      <c r="B11" s="1" t="s">
        <v>31</v>
      </c>
      <c r="C11" s="2">
        <v>44237</v>
      </c>
      <c r="D11" s="1" t="s">
        <v>34</v>
      </c>
      <c r="E11" s="1">
        <v>0</v>
      </c>
      <c r="F11" s="1">
        <v>1</v>
      </c>
      <c r="G11" s="1">
        <v>6</v>
      </c>
      <c r="H11" s="1">
        <v>20</v>
      </c>
      <c r="I11" s="1">
        <v>45</v>
      </c>
      <c r="J11" s="1">
        <f t="shared" si="2"/>
        <v>30</v>
      </c>
      <c r="K11" s="1">
        <v>15</v>
      </c>
      <c r="L11" s="1">
        <v>0</v>
      </c>
      <c r="M11" s="1">
        <v>15</v>
      </c>
      <c r="N11" s="1">
        <v>480</v>
      </c>
      <c r="O11" s="1">
        <v>0</v>
      </c>
      <c r="P11" s="1">
        <v>480</v>
      </c>
      <c r="Q11" s="1">
        <v>300</v>
      </c>
      <c r="R11" s="1">
        <v>90</v>
      </c>
      <c r="S11" s="1">
        <v>105</v>
      </c>
      <c r="T11" s="1">
        <v>60</v>
      </c>
      <c r="U11" s="1">
        <v>2</v>
      </c>
      <c r="V11" s="1">
        <f t="shared" si="3"/>
        <v>7</v>
      </c>
      <c r="W11" s="1">
        <v>3</v>
      </c>
      <c r="X11" s="1">
        <v>4</v>
      </c>
      <c r="Y11" s="1">
        <v>0</v>
      </c>
    </row>
    <row r="12" spans="1:25">
      <c r="A12" s="1">
        <v>525</v>
      </c>
      <c r="B12" s="1" t="s">
        <v>31</v>
      </c>
      <c r="C12" s="2">
        <v>44238</v>
      </c>
      <c r="D12" s="1" t="s">
        <v>35</v>
      </c>
      <c r="E12" s="1">
        <v>0</v>
      </c>
      <c r="F12" s="1">
        <v>1</v>
      </c>
      <c r="G12" s="1">
        <v>7</v>
      </c>
      <c r="H12" s="1">
        <v>12</v>
      </c>
      <c r="I12" s="1">
        <v>60</v>
      </c>
      <c r="J12" s="1">
        <f t="shared" si="2"/>
        <v>45</v>
      </c>
      <c r="K12" s="1">
        <v>30</v>
      </c>
      <c r="L12" s="1">
        <v>15</v>
      </c>
      <c r="M12" s="1">
        <v>0</v>
      </c>
      <c r="N12" s="1">
        <v>450</v>
      </c>
      <c r="O12" s="1">
        <v>75</v>
      </c>
      <c r="P12" s="1">
        <v>525</v>
      </c>
      <c r="Q12" s="1">
        <v>330</v>
      </c>
      <c r="R12" s="1">
        <v>0</v>
      </c>
      <c r="S12" s="1">
        <v>15</v>
      </c>
      <c r="T12" s="1">
        <v>180</v>
      </c>
      <c r="U12" s="1">
        <v>1</v>
      </c>
      <c r="V12" s="1">
        <f t="shared" si="3"/>
        <v>10</v>
      </c>
      <c r="W12" s="1">
        <v>8</v>
      </c>
      <c r="X12" s="1">
        <v>2</v>
      </c>
      <c r="Y12" s="1">
        <v>1</v>
      </c>
    </row>
    <row r="13" spans="1:25">
      <c r="A13" s="1">
        <v>495</v>
      </c>
      <c r="B13" s="1" t="s">
        <v>31</v>
      </c>
      <c r="C13" s="2">
        <v>44239</v>
      </c>
      <c r="D13" s="1" t="s">
        <v>36</v>
      </c>
      <c r="E13" s="1">
        <v>0</v>
      </c>
      <c r="F13" s="1">
        <v>1</v>
      </c>
      <c r="G13" s="1">
        <v>6.5</v>
      </c>
      <c r="H13" s="1">
        <v>30</v>
      </c>
      <c r="I13" s="1">
        <v>0</v>
      </c>
      <c r="J13" s="1">
        <f t="shared" si="2"/>
        <v>30</v>
      </c>
      <c r="K13" s="1">
        <v>0</v>
      </c>
      <c r="L13" s="1">
        <v>0</v>
      </c>
      <c r="M13" s="1">
        <v>30</v>
      </c>
      <c r="N13" s="1">
        <v>615</v>
      </c>
      <c r="O13" s="1">
        <v>0</v>
      </c>
      <c r="P13" s="1">
        <v>615</v>
      </c>
      <c r="Q13" s="1">
        <v>60</v>
      </c>
      <c r="R13" s="1">
        <v>360</v>
      </c>
      <c r="S13" s="1">
        <v>45</v>
      </c>
      <c r="T13" s="1">
        <v>160</v>
      </c>
      <c r="U13" s="1">
        <v>1</v>
      </c>
      <c r="V13" s="1">
        <f t="shared" si="3"/>
        <v>5</v>
      </c>
      <c r="W13" s="1">
        <v>3</v>
      </c>
      <c r="X13" s="1">
        <v>2</v>
      </c>
      <c r="Y13" s="1">
        <v>0</v>
      </c>
    </row>
    <row r="14" spans="1:25">
      <c r="A14" s="1">
        <v>435</v>
      </c>
      <c r="B14" s="1" t="s">
        <v>31</v>
      </c>
      <c r="C14" s="2">
        <v>44242</v>
      </c>
      <c r="D14" s="2" t="s">
        <v>32</v>
      </c>
      <c r="E14" s="1">
        <v>0</v>
      </c>
      <c r="F14" s="1">
        <v>1</v>
      </c>
      <c r="G14" s="1">
        <v>7.5</v>
      </c>
      <c r="H14" s="1">
        <v>40</v>
      </c>
      <c r="I14" s="1">
        <v>0</v>
      </c>
      <c r="J14" s="1">
        <f t="shared" si="2"/>
        <v>90</v>
      </c>
      <c r="K14" s="1">
        <v>0</v>
      </c>
      <c r="L14" s="1">
        <v>60</v>
      </c>
      <c r="M14" s="1">
        <v>30</v>
      </c>
      <c r="N14" s="1">
        <v>375</v>
      </c>
      <c r="O14" s="1">
        <v>60</v>
      </c>
      <c r="P14" s="1">
        <v>435</v>
      </c>
      <c r="Q14" s="1">
        <v>300</v>
      </c>
      <c r="R14" s="1">
        <v>0</v>
      </c>
      <c r="S14" s="1">
        <v>45</v>
      </c>
      <c r="T14" s="1">
        <v>0</v>
      </c>
      <c r="U14" s="1">
        <v>1</v>
      </c>
      <c r="V14" s="1">
        <f t="shared" si="3"/>
        <v>10</v>
      </c>
      <c r="W14" s="1">
        <v>7</v>
      </c>
      <c r="X14" s="1">
        <v>3</v>
      </c>
      <c r="Y14" s="1">
        <v>1</v>
      </c>
    </row>
    <row r="15" spans="1:25">
      <c r="A15" s="1">
        <v>360</v>
      </c>
      <c r="B15" s="1" t="s">
        <v>31</v>
      </c>
      <c r="C15" s="2">
        <v>44243</v>
      </c>
      <c r="D15" s="1" t="s">
        <v>33</v>
      </c>
      <c r="E15" s="1">
        <v>0</v>
      </c>
      <c r="F15" s="1">
        <v>1</v>
      </c>
      <c r="G15" s="1">
        <v>6.5</v>
      </c>
      <c r="H15" s="1">
        <v>32</v>
      </c>
      <c r="I15" s="1">
        <v>0</v>
      </c>
      <c r="J15" s="1">
        <f t="shared" si="2"/>
        <v>30</v>
      </c>
      <c r="K15" s="1">
        <v>0</v>
      </c>
      <c r="L15" s="1">
        <v>30</v>
      </c>
      <c r="M15" s="1">
        <v>0</v>
      </c>
      <c r="N15" s="1">
        <v>315</v>
      </c>
      <c r="O15" s="1">
        <v>45</v>
      </c>
      <c r="P15" s="1">
        <v>360</v>
      </c>
      <c r="Q15" s="1">
        <v>210</v>
      </c>
      <c r="R15" s="1">
        <v>60</v>
      </c>
      <c r="S15" s="1">
        <v>150</v>
      </c>
      <c r="T15" s="1">
        <v>0</v>
      </c>
      <c r="U15" s="1">
        <v>1</v>
      </c>
      <c r="V15" s="1">
        <f t="shared" si="3"/>
        <v>8</v>
      </c>
      <c r="W15" s="1">
        <v>6</v>
      </c>
      <c r="X15" s="1">
        <v>2</v>
      </c>
      <c r="Y15" s="1">
        <v>1</v>
      </c>
    </row>
    <row r="16" spans="1:25">
      <c r="A16" s="1">
        <v>570</v>
      </c>
      <c r="B16" s="1" t="s">
        <v>31</v>
      </c>
      <c r="C16" s="2">
        <v>44244</v>
      </c>
      <c r="D16" s="1" t="s">
        <v>34</v>
      </c>
      <c r="E16" s="1">
        <v>0</v>
      </c>
      <c r="F16" s="1">
        <v>1</v>
      </c>
      <c r="G16" s="1">
        <v>7</v>
      </c>
      <c r="H16" s="1">
        <v>24</v>
      </c>
      <c r="I16" s="1">
        <v>0</v>
      </c>
      <c r="J16" s="1">
        <f t="shared" si="2"/>
        <v>30</v>
      </c>
      <c r="K16" s="1">
        <v>0</v>
      </c>
      <c r="L16" s="1">
        <v>30</v>
      </c>
      <c r="M16" s="1">
        <v>0</v>
      </c>
      <c r="N16" s="1">
        <v>525</v>
      </c>
      <c r="O16" s="1">
        <v>45</v>
      </c>
      <c r="P16" s="1">
        <v>570</v>
      </c>
      <c r="Q16" s="1">
        <v>210</v>
      </c>
      <c r="R16" s="1">
        <v>120</v>
      </c>
      <c r="S16" s="1">
        <v>210</v>
      </c>
      <c r="T16" s="1">
        <v>60</v>
      </c>
      <c r="U16" s="1">
        <v>1</v>
      </c>
      <c r="V16" s="1">
        <f t="shared" si="3"/>
        <v>11</v>
      </c>
      <c r="W16" s="1">
        <v>9</v>
      </c>
      <c r="X16" s="1">
        <v>2</v>
      </c>
      <c r="Y16" s="1">
        <v>0</v>
      </c>
    </row>
    <row r="17" spans="1:25">
      <c r="A17" s="1">
        <v>495</v>
      </c>
      <c r="B17" s="1" t="s">
        <v>31</v>
      </c>
      <c r="C17" s="2">
        <v>44245</v>
      </c>
      <c r="D17" s="1" t="s">
        <v>35</v>
      </c>
      <c r="E17" s="1">
        <v>1</v>
      </c>
      <c r="F17" s="1">
        <v>0</v>
      </c>
      <c r="G17" s="1">
        <v>7</v>
      </c>
      <c r="H17" s="1">
        <v>24</v>
      </c>
      <c r="I17" s="1">
        <v>0</v>
      </c>
      <c r="J17" s="1">
        <f t="shared" si="2"/>
        <v>30</v>
      </c>
      <c r="K17" s="1">
        <v>0</v>
      </c>
      <c r="L17" s="1">
        <v>30</v>
      </c>
      <c r="M17" s="1">
        <v>0</v>
      </c>
      <c r="N17" s="1">
        <v>735</v>
      </c>
      <c r="O17" s="1">
        <v>0</v>
      </c>
      <c r="P17" s="1">
        <v>495</v>
      </c>
      <c r="Q17" s="1">
        <v>240</v>
      </c>
      <c r="R17" s="1">
        <v>60</v>
      </c>
      <c r="S17" s="1">
        <v>120</v>
      </c>
      <c r="T17" s="1">
        <v>0</v>
      </c>
      <c r="U17" s="1">
        <v>2</v>
      </c>
      <c r="V17" s="1">
        <f t="shared" si="3"/>
        <v>6</v>
      </c>
      <c r="W17" s="1">
        <v>4</v>
      </c>
      <c r="X17" s="1">
        <v>2</v>
      </c>
      <c r="Y17" s="1">
        <v>0</v>
      </c>
    </row>
    <row r="18" spans="1:25">
      <c r="A18" s="1">
        <v>510</v>
      </c>
      <c r="B18" s="1" t="s">
        <v>31</v>
      </c>
      <c r="C18" s="2">
        <v>44246</v>
      </c>
      <c r="D18" s="1" t="s">
        <v>36</v>
      </c>
      <c r="E18" s="1">
        <v>0</v>
      </c>
      <c r="F18" s="1">
        <v>1</v>
      </c>
      <c r="G18" s="1">
        <v>6</v>
      </c>
      <c r="H18" s="1">
        <v>0</v>
      </c>
      <c r="I18" s="1">
        <v>60</v>
      </c>
      <c r="J18" s="1">
        <f t="shared" si="2"/>
        <v>45</v>
      </c>
      <c r="K18" s="1">
        <v>15</v>
      </c>
      <c r="L18" s="1">
        <v>30</v>
      </c>
      <c r="M18" s="1">
        <v>0</v>
      </c>
      <c r="N18" s="1">
        <v>660</v>
      </c>
      <c r="O18" s="1">
        <v>0</v>
      </c>
      <c r="P18" s="1">
        <v>540</v>
      </c>
      <c r="Q18" s="1">
        <v>120</v>
      </c>
      <c r="R18" s="1">
        <v>360</v>
      </c>
      <c r="S18" s="1">
        <v>0</v>
      </c>
      <c r="T18" s="1">
        <v>120</v>
      </c>
      <c r="U18" s="1">
        <v>1</v>
      </c>
      <c r="V18" s="1">
        <f t="shared" si="3"/>
        <v>9</v>
      </c>
      <c r="W18" s="1">
        <v>7</v>
      </c>
      <c r="X18" s="1">
        <v>2</v>
      </c>
      <c r="Y18" s="1">
        <v>1</v>
      </c>
    </row>
    <row r="19" spans="1:25">
      <c r="A19" s="1">
        <v>480</v>
      </c>
      <c r="B19" s="1" t="s">
        <v>31</v>
      </c>
      <c r="C19" s="2">
        <v>44253</v>
      </c>
      <c r="D19" s="1" t="s">
        <v>36</v>
      </c>
      <c r="E19" s="1">
        <v>1</v>
      </c>
      <c r="F19" s="1">
        <v>0</v>
      </c>
      <c r="G19" s="1">
        <v>6</v>
      </c>
      <c r="H19" s="1">
        <v>0</v>
      </c>
      <c r="I19" s="1">
        <v>60</v>
      </c>
      <c r="J19" s="1">
        <f t="shared" si="2"/>
        <v>30</v>
      </c>
      <c r="K19" s="1">
        <v>0</v>
      </c>
      <c r="L19" s="1">
        <v>15</v>
      </c>
      <c r="M19" s="1">
        <v>15</v>
      </c>
      <c r="N19" s="1">
        <v>435</v>
      </c>
      <c r="O19" s="1">
        <v>45</v>
      </c>
      <c r="P19" s="1">
        <v>480</v>
      </c>
      <c r="Q19" s="1">
        <v>60</v>
      </c>
      <c r="R19" s="1">
        <v>360</v>
      </c>
      <c r="S19" s="1">
        <v>0</v>
      </c>
      <c r="T19" s="1">
        <v>240</v>
      </c>
      <c r="U19" s="1">
        <v>2</v>
      </c>
      <c r="V19" s="1">
        <f t="shared" si="3"/>
        <v>7</v>
      </c>
      <c r="W19" s="1">
        <v>5</v>
      </c>
      <c r="X19" s="1">
        <v>2</v>
      </c>
      <c r="Y19" s="1">
        <v>1</v>
      </c>
    </row>
    <row r="20" spans="1:25">
      <c r="A20" s="1">
        <v>420</v>
      </c>
      <c r="B20" s="1" t="s">
        <v>31</v>
      </c>
      <c r="C20" s="2">
        <v>44256</v>
      </c>
      <c r="D20" s="1" t="s">
        <v>32</v>
      </c>
      <c r="E20" s="1">
        <v>1</v>
      </c>
      <c r="F20" s="1">
        <v>1</v>
      </c>
      <c r="G20" s="1">
        <v>9</v>
      </c>
      <c r="H20" s="1">
        <v>24</v>
      </c>
      <c r="I20" s="1">
        <v>0</v>
      </c>
      <c r="J20" s="1">
        <f t="shared" si="2"/>
        <v>45</v>
      </c>
      <c r="K20" s="1">
        <v>15</v>
      </c>
      <c r="L20" s="1">
        <v>30</v>
      </c>
      <c r="M20" s="1">
        <v>0</v>
      </c>
      <c r="N20" s="1">
        <v>765</v>
      </c>
      <c r="O20" s="1">
        <v>60</v>
      </c>
      <c r="P20" s="1">
        <v>420</v>
      </c>
      <c r="Q20" s="1">
        <v>405</v>
      </c>
      <c r="R20" s="1">
        <v>90</v>
      </c>
      <c r="S20" s="1">
        <v>135</v>
      </c>
      <c r="T20" s="1">
        <v>60</v>
      </c>
      <c r="U20" s="1">
        <v>1</v>
      </c>
      <c r="V20" s="1">
        <f t="shared" ref="V20:V33" si="4">SUM(W20:X20)</f>
        <v>22</v>
      </c>
      <c r="W20" s="1">
        <v>17</v>
      </c>
      <c r="X20" s="1">
        <v>5</v>
      </c>
      <c r="Y20" s="1">
        <v>0</v>
      </c>
    </row>
    <row r="21" spans="1:25">
      <c r="A21" s="1">
        <v>465</v>
      </c>
      <c r="B21" s="1" t="s">
        <v>31</v>
      </c>
      <c r="C21" s="2">
        <v>44257</v>
      </c>
      <c r="D21" s="1" t="s">
        <v>33</v>
      </c>
      <c r="E21" s="1">
        <v>1</v>
      </c>
      <c r="F21" s="1">
        <v>1</v>
      </c>
      <c r="G21" s="1">
        <v>6</v>
      </c>
      <c r="H21" s="1">
        <v>40</v>
      </c>
      <c r="I21" s="1">
        <v>0</v>
      </c>
      <c r="J21" s="1">
        <f t="shared" si="2"/>
        <v>60</v>
      </c>
      <c r="K21" s="1">
        <v>0</v>
      </c>
      <c r="L21" s="1">
        <v>45</v>
      </c>
      <c r="M21" s="1">
        <v>15</v>
      </c>
      <c r="N21" s="1">
        <v>645</v>
      </c>
      <c r="O21" s="1">
        <v>60</v>
      </c>
      <c r="P21" s="1">
        <v>465</v>
      </c>
      <c r="Q21" s="1">
        <v>240</v>
      </c>
      <c r="R21" s="1">
        <v>120</v>
      </c>
      <c r="S21" s="1">
        <v>120</v>
      </c>
      <c r="T21" s="1">
        <v>0</v>
      </c>
      <c r="U21" s="1">
        <v>1</v>
      </c>
      <c r="V21" s="1">
        <f t="shared" si="4"/>
        <v>10</v>
      </c>
      <c r="W21" s="1">
        <v>8</v>
      </c>
      <c r="X21" s="1">
        <v>2</v>
      </c>
      <c r="Y21" s="1">
        <v>0</v>
      </c>
    </row>
    <row r="22" spans="1:25">
      <c r="A22" s="1">
        <v>405</v>
      </c>
      <c r="B22" s="1" t="s">
        <v>31</v>
      </c>
      <c r="C22" s="2">
        <v>44258</v>
      </c>
      <c r="D22" s="1" t="s">
        <v>34</v>
      </c>
      <c r="E22" s="1">
        <v>0</v>
      </c>
      <c r="F22" s="1">
        <v>1</v>
      </c>
      <c r="G22" s="1">
        <v>6</v>
      </c>
      <c r="H22" s="1">
        <v>30</v>
      </c>
      <c r="I22" s="1">
        <v>0</v>
      </c>
      <c r="J22" s="1">
        <f t="shared" si="2"/>
        <v>75</v>
      </c>
      <c r="K22" s="1">
        <v>60</v>
      </c>
      <c r="L22" s="1">
        <v>0</v>
      </c>
      <c r="M22" s="1">
        <v>15</v>
      </c>
      <c r="N22" s="1">
        <v>405</v>
      </c>
      <c r="O22" s="1">
        <v>0</v>
      </c>
      <c r="P22" s="1">
        <v>405</v>
      </c>
      <c r="Q22" s="1">
        <v>3.5</v>
      </c>
      <c r="R22" s="1">
        <v>60</v>
      </c>
      <c r="S22" s="1">
        <v>135</v>
      </c>
      <c r="T22" s="1">
        <v>120</v>
      </c>
      <c r="U22" s="1">
        <v>1</v>
      </c>
      <c r="V22" s="1">
        <f t="shared" si="4"/>
        <v>9</v>
      </c>
      <c r="W22" s="1">
        <v>6</v>
      </c>
      <c r="X22" s="1">
        <v>3</v>
      </c>
      <c r="Y22" s="1">
        <v>0</v>
      </c>
    </row>
    <row r="23" spans="1:25">
      <c r="A23" s="1">
        <v>480</v>
      </c>
      <c r="B23" s="1" t="s">
        <v>31</v>
      </c>
      <c r="C23" s="2">
        <v>44259</v>
      </c>
      <c r="D23" s="1" t="s">
        <v>35</v>
      </c>
      <c r="E23" s="1">
        <v>0</v>
      </c>
      <c r="F23" s="1">
        <v>1</v>
      </c>
      <c r="G23" s="1">
        <v>6.5</v>
      </c>
      <c r="H23" s="1">
        <v>24</v>
      </c>
      <c r="I23" s="1">
        <v>0</v>
      </c>
      <c r="J23" s="1">
        <f t="shared" si="2"/>
        <v>15</v>
      </c>
      <c r="K23" s="1">
        <v>0</v>
      </c>
      <c r="L23" s="1">
        <v>0</v>
      </c>
      <c r="M23" s="1">
        <v>15</v>
      </c>
      <c r="N23" s="1">
        <v>450</v>
      </c>
      <c r="O23" s="1">
        <v>30</v>
      </c>
      <c r="P23" s="1">
        <v>510</v>
      </c>
      <c r="Q23" s="1">
        <v>135</v>
      </c>
      <c r="R23" s="1">
        <v>90</v>
      </c>
      <c r="S23" s="1">
        <v>105</v>
      </c>
      <c r="T23" s="1">
        <v>300</v>
      </c>
      <c r="U23" s="1">
        <v>1</v>
      </c>
      <c r="V23" s="1">
        <f t="shared" si="4"/>
        <v>5</v>
      </c>
      <c r="W23" s="1">
        <v>3</v>
      </c>
      <c r="X23" s="1">
        <v>2</v>
      </c>
      <c r="Y23" s="1">
        <v>0</v>
      </c>
    </row>
    <row r="24" spans="1:25">
      <c r="A24" s="1">
        <v>540</v>
      </c>
      <c r="B24" s="1" t="s">
        <v>37</v>
      </c>
      <c r="C24" s="2">
        <v>44263</v>
      </c>
      <c r="D24" s="1" t="s">
        <v>32</v>
      </c>
      <c r="E24" s="1">
        <v>0</v>
      </c>
      <c r="F24" s="1">
        <v>1</v>
      </c>
      <c r="G24" s="1">
        <v>7</v>
      </c>
      <c r="H24" s="1">
        <v>12</v>
      </c>
      <c r="I24" s="1">
        <v>0</v>
      </c>
      <c r="J24" s="1">
        <f t="shared" si="2"/>
        <v>90</v>
      </c>
      <c r="K24" s="1">
        <v>15</v>
      </c>
      <c r="L24" s="1">
        <v>60</v>
      </c>
      <c r="M24" s="1">
        <v>15</v>
      </c>
      <c r="N24" s="1">
        <v>405</v>
      </c>
      <c r="O24" s="1">
        <v>135</v>
      </c>
      <c r="P24" s="1">
        <v>540</v>
      </c>
      <c r="Q24" s="1">
        <v>210</v>
      </c>
      <c r="R24" s="1">
        <v>120</v>
      </c>
      <c r="S24" s="1">
        <v>75</v>
      </c>
      <c r="T24" s="1">
        <v>120</v>
      </c>
      <c r="U24" s="1">
        <v>1</v>
      </c>
      <c r="V24" s="1">
        <f t="shared" si="4"/>
        <v>10</v>
      </c>
      <c r="W24" s="1">
        <v>7</v>
      </c>
      <c r="X24" s="1">
        <v>3</v>
      </c>
      <c r="Y24" s="1">
        <v>1</v>
      </c>
    </row>
    <row r="25" spans="1:25">
      <c r="A25" s="1">
        <v>330</v>
      </c>
      <c r="B25" s="1" t="s">
        <v>37</v>
      </c>
      <c r="C25" s="2">
        <v>44264</v>
      </c>
      <c r="D25" s="1" t="s">
        <v>33</v>
      </c>
      <c r="E25" s="1">
        <v>0</v>
      </c>
      <c r="F25" s="1">
        <v>1</v>
      </c>
      <c r="G25" s="1">
        <v>7</v>
      </c>
      <c r="H25" s="1">
        <v>16</v>
      </c>
      <c r="I25" s="1">
        <v>0</v>
      </c>
      <c r="J25" s="1">
        <f t="shared" si="2"/>
        <v>105</v>
      </c>
      <c r="K25" s="1">
        <v>30</v>
      </c>
      <c r="L25" s="1">
        <v>60</v>
      </c>
      <c r="M25" s="1">
        <v>15</v>
      </c>
      <c r="N25" s="1">
        <v>90</v>
      </c>
      <c r="O25" s="1">
        <v>240</v>
      </c>
      <c r="P25" s="1">
        <v>330</v>
      </c>
      <c r="Q25" s="1">
        <v>240</v>
      </c>
      <c r="R25" s="1">
        <v>120</v>
      </c>
      <c r="S25" s="1">
        <v>120</v>
      </c>
      <c r="T25" s="1">
        <v>240</v>
      </c>
      <c r="U25" s="1">
        <v>1</v>
      </c>
      <c r="V25" s="1">
        <f t="shared" si="4"/>
        <v>8</v>
      </c>
      <c r="W25" s="1">
        <v>4</v>
      </c>
      <c r="X25" s="1">
        <v>4</v>
      </c>
      <c r="Y25" s="1">
        <v>0</v>
      </c>
    </row>
    <row r="26" spans="1:25">
      <c r="A26" s="1">
        <v>300</v>
      </c>
      <c r="B26" s="1" t="s">
        <v>37</v>
      </c>
      <c r="C26" s="2">
        <v>44265</v>
      </c>
      <c r="D26" s="1" t="s">
        <v>34</v>
      </c>
      <c r="E26" s="1">
        <v>0</v>
      </c>
      <c r="F26" s="1">
        <v>1</v>
      </c>
      <c r="G26" s="1">
        <v>8</v>
      </c>
      <c r="H26" s="1">
        <v>24</v>
      </c>
      <c r="I26" s="1">
        <v>0</v>
      </c>
      <c r="J26" s="1">
        <f t="shared" si="2"/>
        <v>105</v>
      </c>
      <c r="K26" s="1">
        <v>30</v>
      </c>
      <c r="L26" s="1">
        <v>60</v>
      </c>
      <c r="M26" s="1">
        <v>15</v>
      </c>
      <c r="N26" s="1">
        <v>705</v>
      </c>
      <c r="O26" s="1">
        <v>0</v>
      </c>
      <c r="P26" s="1">
        <v>405</v>
      </c>
      <c r="Q26" s="1">
        <v>300</v>
      </c>
      <c r="R26" s="1">
        <v>75</v>
      </c>
      <c r="S26" s="1">
        <v>30</v>
      </c>
      <c r="T26" s="1">
        <v>0</v>
      </c>
      <c r="U26" s="1">
        <v>1</v>
      </c>
      <c r="V26" s="1">
        <f t="shared" si="4"/>
        <v>3</v>
      </c>
      <c r="W26" s="1">
        <v>3</v>
      </c>
      <c r="X26" s="1">
        <v>0</v>
      </c>
      <c r="Y26" s="1">
        <v>0</v>
      </c>
    </row>
    <row r="27" spans="1:25">
      <c r="A27" s="1">
        <v>400</v>
      </c>
      <c r="B27" s="1" t="s">
        <v>37</v>
      </c>
      <c r="C27" s="2">
        <v>44266</v>
      </c>
      <c r="D27" s="1" t="s">
        <v>35</v>
      </c>
      <c r="E27" s="1">
        <v>1</v>
      </c>
      <c r="F27" s="1">
        <v>0</v>
      </c>
      <c r="G27" s="1">
        <v>6</v>
      </c>
      <c r="H27" s="1">
        <v>8</v>
      </c>
      <c r="I27" s="1">
        <v>0</v>
      </c>
      <c r="J27" s="1">
        <f t="shared" si="2"/>
        <v>60</v>
      </c>
      <c r="K27" s="1">
        <v>15</v>
      </c>
      <c r="L27" s="1">
        <v>30</v>
      </c>
      <c r="M27" s="1">
        <v>15</v>
      </c>
      <c r="N27" s="1">
        <v>660</v>
      </c>
      <c r="O27" s="1">
        <v>60</v>
      </c>
      <c r="P27" s="1">
        <v>480</v>
      </c>
      <c r="Q27" s="1">
        <v>240</v>
      </c>
      <c r="R27" s="1">
        <v>60</v>
      </c>
      <c r="S27" s="1">
        <v>30</v>
      </c>
      <c r="T27" s="1">
        <v>60</v>
      </c>
      <c r="U27" s="1">
        <v>1</v>
      </c>
      <c r="V27" s="1">
        <f t="shared" si="4"/>
        <v>3</v>
      </c>
      <c r="W27" s="1">
        <v>3</v>
      </c>
      <c r="X27" s="1">
        <v>0</v>
      </c>
      <c r="Y27" s="1">
        <v>0</v>
      </c>
    </row>
    <row r="28" spans="1:25">
      <c r="A28" s="1">
        <v>300</v>
      </c>
      <c r="B28" s="1" t="s">
        <v>37</v>
      </c>
      <c r="C28" s="2">
        <v>44267</v>
      </c>
      <c r="D28" s="1" t="s">
        <v>36</v>
      </c>
      <c r="E28" s="1">
        <v>0</v>
      </c>
      <c r="F28" s="1">
        <v>1</v>
      </c>
      <c r="G28" s="1">
        <v>7</v>
      </c>
      <c r="H28" s="1">
        <v>20</v>
      </c>
      <c r="I28" s="1">
        <v>0</v>
      </c>
      <c r="J28" s="1">
        <f t="shared" si="2"/>
        <v>90</v>
      </c>
      <c r="K28" s="1">
        <v>15</v>
      </c>
      <c r="L28" s="1">
        <v>60</v>
      </c>
      <c r="M28" s="1">
        <v>15</v>
      </c>
      <c r="N28" s="1">
        <f t="shared" ref="N28:N33" si="5">P28+Q28-O28</f>
        <v>590</v>
      </c>
      <c r="O28" s="1">
        <v>150</v>
      </c>
      <c r="P28" s="1">
        <v>500</v>
      </c>
      <c r="Q28" s="1">
        <v>240</v>
      </c>
      <c r="R28" s="1">
        <v>60</v>
      </c>
      <c r="S28" s="1">
        <v>60</v>
      </c>
      <c r="T28" s="1">
        <v>120</v>
      </c>
      <c r="U28" s="1">
        <v>1</v>
      </c>
      <c r="V28" s="1">
        <f t="shared" si="4"/>
        <v>9</v>
      </c>
      <c r="W28" s="1">
        <v>6</v>
      </c>
      <c r="X28" s="1">
        <v>3</v>
      </c>
      <c r="Y28" s="1">
        <v>0</v>
      </c>
    </row>
    <row r="29" spans="1:25">
      <c r="A29" s="1">
        <v>450</v>
      </c>
      <c r="B29" s="1" t="s">
        <v>37</v>
      </c>
      <c r="C29" s="2">
        <v>44268</v>
      </c>
      <c r="D29" s="1" t="s">
        <v>32</v>
      </c>
      <c r="E29" s="1">
        <v>0</v>
      </c>
      <c r="F29" s="1">
        <v>1</v>
      </c>
      <c r="G29" s="1">
        <v>9</v>
      </c>
      <c r="H29" s="1">
        <v>30</v>
      </c>
      <c r="I29" s="1">
        <v>120</v>
      </c>
      <c r="J29" s="1">
        <f t="shared" si="2"/>
        <v>75</v>
      </c>
      <c r="K29" s="1">
        <v>15</v>
      </c>
      <c r="L29" s="1">
        <v>45</v>
      </c>
      <c r="M29" s="1">
        <v>15</v>
      </c>
      <c r="N29" s="1">
        <f t="shared" si="5"/>
        <v>375</v>
      </c>
      <c r="O29" s="1">
        <v>240</v>
      </c>
      <c r="P29" s="1">
        <v>450</v>
      </c>
      <c r="Q29" s="1">
        <v>165</v>
      </c>
      <c r="R29" s="1">
        <v>120</v>
      </c>
      <c r="S29" s="1">
        <v>90</v>
      </c>
      <c r="T29" s="1">
        <v>300</v>
      </c>
      <c r="U29" s="1">
        <v>2</v>
      </c>
      <c r="V29" s="1">
        <f t="shared" si="4"/>
        <v>8</v>
      </c>
      <c r="W29" s="1">
        <v>4</v>
      </c>
      <c r="X29" s="1">
        <v>4</v>
      </c>
      <c r="Y29" s="1">
        <v>1</v>
      </c>
    </row>
    <row r="30" spans="1:25">
      <c r="A30" s="1">
        <v>360</v>
      </c>
      <c r="B30" s="1" t="s">
        <v>37</v>
      </c>
      <c r="C30" s="2">
        <v>44269</v>
      </c>
      <c r="D30" s="1" t="s">
        <v>33</v>
      </c>
      <c r="E30" s="1">
        <v>0</v>
      </c>
      <c r="F30" s="1">
        <v>1</v>
      </c>
      <c r="G30" s="1">
        <v>7</v>
      </c>
      <c r="H30" s="1">
        <v>12</v>
      </c>
      <c r="I30" s="1">
        <v>0</v>
      </c>
      <c r="J30" s="1">
        <f t="shared" si="2"/>
        <v>90</v>
      </c>
      <c r="K30" s="1">
        <v>15</v>
      </c>
      <c r="L30" s="1">
        <v>60</v>
      </c>
      <c r="M30" s="1">
        <v>15</v>
      </c>
      <c r="N30" s="1">
        <f t="shared" si="5"/>
        <v>630</v>
      </c>
      <c r="O30" s="1">
        <v>60</v>
      </c>
      <c r="P30" s="1">
        <v>450</v>
      </c>
      <c r="Q30" s="1">
        <v>240</v>
      </c>
      <c r="R30" s="1">
        <v>0</v>
      </c>
      <c r="S30" s="1">
        <v>30</v>
      </c>
      <c r="T30" s="1">
        <v>60</v>
      </c>
      <c r="U30" s="1">
        <v>1</v>
      </c>
      <c r="V30" s="1">
        <f t="shared" si="4"/>
        <v>11</v>
      </c>
      <c r="W30" s="1">
        <v>5</v>
      </c>
      <c r="X30" s="1">
        <v>6</v>
      </c>
      <c r="Y30" s="1">
        <v>0</v>
      </c>
    </row>
    <row r="31" spans="1:25">
      <c r="A31" s="1">
        <v>400</v>
      </c>
      <c r="B31" s="1" t="s">
        <v>37</v>
      </c>
      <c r="C31" s="2">
        <v>44270</v>
      </c>
      <c r="D31" s="1" t="s">
        <v>34</v>
      </c>
      <c r="E31" s="1">
        <v>0</v>
      </c>
      <c r="F31" s="1">
        <v>1</v>
      </c>
      <c r="G31" s="1">
        <v>8</v>
      </c>
      <c r="H31" s="1">
        <v>24</v>
      </c>
      <c r="I31" s="1">
        <v>60</v>
      </c>
      <c r="J31" s="1">
        <f t="shared" si="2"/>
        <v>90</v>
      </c>
      <c r="K31" s="1">
        <v>15</v>
      </c>
      <c r="L31" s="1">
        <v>60</v>
      </c>
      <c r="M31" s="1">
        <v>15</v>
      </c>
      <c r="N31" s="1">
        <f t="shared" si="5"/>
        <v>380</v>
      </c>
      <c r="O31" s="1">
        <v>280</v>
      </c>
      <c r="P31" s="1">
        <v>420</v>
      </c>
      <c r="Q31" s="1">
        <v>240</v>
      </c>
      <c r="R31" s="1">
        <v>60</v>
      </c>
      <c r="S31" s="1">
        <v>60</v>
      </c>
      <c r="T31" s="1">
        <v>240</v>
      </c>
      <c r="U31" s="1">
        <v>2</v>
      </c>
      <c r="V31" s="1">
        <f t="shared" si="4"/>
        <v>5</v>
      </c>
      <c r="W31" s="1">
        <v>3</v>
      </c>
      <c r="X31" s="1">
        <v>2</v>
      </c>
      <c r="Y31" s="1">
        <v>0</v>
      </c>
    </row>
    <row r="32" spans="1:25">
      <c r="A32" s="1">
        <v>300</v>
      </c>
      <c r="B32" s="1" t="s">
        <v>37</v>
      </c>
      <c r="C32" s="2">
        <v>44271</v>
      </c>
      <c r="D32" s="1" t="s">
        <v>35</v>
      </c>
      <c r="E32" s="1">
        <v>0</v>
      </c>
      <c r="F32" s="1">
        <v>1</v>
      </c>
      <c r="G32" s="1">
        <v>6.5</v>
      </c>
      <c r="H32" s="1">
        <v>24</v>
      </c>
      <c r="I32" s="1">
        <v>0</v>
      </c>
      <c r="J32" s="1">
        <f t="shared" si="2"/>
        <v>90</v>
      </c>
      <c r="K32" s="1">
        <v>15</v>
      </c>
      <c r="L32" s="1">
        <v>60</v>
      </c>
      <c r="M32" s="1">
        <v>15</v>
      </c>
      <c r="N32" s="1">
        <f t="shared" si="5"/>
        <v>580</v>
      </c>
      <c r="O32" s="1">
        <v>60</v>
      </c>
      <c r="P32" s="1">
        <v>400</v>
      </c>
      <c r="Q32" s="1">
        <v>240</v>
      </c>
      <c r="R32" s="1">
        <v>90</v>
      </c>
      <c r="S32" s="1">
        <v>0</v>
      </c>
      <c r="T32" s="1">
        <v>0</v>
      </c>
      <c r="U32" s="1">
        <v>1</v>
      </c>
      <c r="V32" s="1">
        <f t="shared" si="4"/>
        <v>11</v>
      </c>
      <c r="W32" s="1">
        <v>6</v>
      </c>
      <c r="X32" s="1">
        <v>5</v>
      </c>
      <c r="Y32" s="1">
        <v>1</v>
      </c>
    </row>
    <row r="33" spans="1:25">
      <c r="A33" s="1">
        <v>300</v>
      </c>
      <c r="B33" s="1" t="s">
        <v>37</v>
      </c>
      <c r="C33" s="2">
        <v>44272</v>
      </c>
      <c r="D33" s="1" t="s">
        <v>36</v>
      </c>
      <c r="E33" s="1">
        <v>0</v>
      </c>
      <c r="F33" s="1">
        <v>1</v>
      </c>
      <c r="G33" s="1">
        <v>7</v>
      </c>
      <c r="H33" s="1">
        <v>36</v>
      </c>
      <c r="I33" s="1">
        <v>60</v>
      </c>
      <c r="J33" s="1">
        <f t="shared" si="2"/>
        <v>90</v>
      </c>
      <c r="K33" s="1">
        <v>15</v>
      </c>
      <c r="L33" s="1">
        <v>60</v>
      </c>
      <c r="M33" s="1">
        <v>15</v>
      </c>
      <c r="N33" s="1">
        <f t="shared" si="5"/>
        <v>480</v>
      </c>
      <c r="O33" s="1">
        <v>180</v>
      </c>
      <c r="P33" s="1">
        <v>420</v>
      </c>
      <c r="Q33" s="1">
        <v>240</v>
      </c>
      <c r="R33" s="1">
        <v>120</v>
      </c>
      <c r="S33" s="1">
        <v>90</v>
      </c>
      <c r="T33" s="1">
        <v>120</v>
      </c>
      <c r="U33" s="1">
        <v>2</v>
      </c>
      <c r="V33" s="1">
        <f t="shared" si="4"/>
        <v>8</v>
      </c>
      <c r="W33" s="1">
        <v>6</v>
      </c>
      <c r="X33" s="1">
        <v>2</v>
      </c>
      <c r="Y33" s="1"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J4:J19 V4:V21 J20:J24 G2:Y2 V22:V28 J25:J27 V29 V30:V3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4BA9-E1AF-447B-BCA2-3EC665338149}">
  <dimension ref="A1:C10"/>
  <sheetViews>
    <sheetView workbookViewId="0">
      <selection activeCell="F25" sqref="F25"/>
    </sheetView>
  </sheetViews>
  <sheetFormatPr defaultRowHeight="15"/>
  <sheetData>
    <row r="1" spans="1:3">
      <c r="A1" s="1" t="s">
        <v>31</v>
      </c>
      <c r="B1" s="1" t="s">
        <v>37</v>
      </c>
      <c r="C1" s="1" t="s">
        <v>264</v>
      </c>
    </row>
    <row r="2" spans="1:3">
      <c r="A2" s="1">
        <v>466</v>
      </c>
      <c r="B2" s="1">
        <v>368</v>
      </c>
      <c r="C2" s="1">
        <v>349.5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 t="s">
        <v>31</v>
      </c>
      <c r="B5" s="1" t="s">
        <v>37</v>
      </c>
      <c r="C5" s="1" t="s">
        <v>264</v>
      </c>
    </row>
    <row r="6" spans="1:3">
      <c r="A6" s="1">
        <v>58.5</v>
      </c>
      <c r="B6" s="1">
        <v>88.5</v>
      </c>
      <c r="C6" s="1">
        <v>90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 t="s">
        <v>31</v>
      </c>
      <c r="B9" s="1" t="s">
        <v>37</v>
      </c>
      <c r="C9" s="1" t="s">
        <v>264</v>
      </c>
    </row>
    <row r="10" spans="1:3">
      <c r="A10" s="1">
        <v>30.75</v>
      </c>
      <c r="B10" s="1">
        <v>140.5</v>
      </c>
      <c r="C10" s="1">
        <v>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AE85-B766-4A6F-86ED-75AED8D95A78}">
  <dimension ref="A1:D128"/>
  <sheetViews>
    <sheetView topLeftCell="A106" workbookViewId="0">
      <selection activeCell="B131" sqref="B131"/>
    </sheetView>
  </sheetViews>
  <sheetFormatPr defaultRowHeight="15"/>
  <cols>
    <col min="1" max="1" width="12.7109375" style="1" customWidth="1"/>
    <col min="2" max="2" width="50.5703125" style="5" bestFit="1" customWidth="1"/>
    <col min="3" max="3" width="24.42578125" style="1" customWidth="1"/>
    <col min="4" max="4" width="12.7109375" style="1" customWidth="1"/>
    <col min="5" max="12" width="12.7109375" customWidth="1"/>
  </cols>
  <sheetData>
    <row r="1" spans="1:4">
      <c r="A1" s="1" t="s">
        <v>8</v>
      </c>
      <c r="B1" s="5" t="s">
        <v>38</v>
      </c>
      <c r="C1" s="1" t="s">
        <v>39</v>
      </c>
      <c r="D1" s="1" t="s">
        <v>40</v>
      </c>
    </row>
    <row r="2" spans="1:4">
      <c r="A2" s="2">
        <v>44228</v>
      </c>
      <c r="B2" s="5" t="s">
        <v>41</v>
      </c>
      <c r="C2" s="1" t="s">
        <v>42</v>
      </c>
      <c r="D2" s="1">
        <v>60</v>
      </c>
    </row>
    <row r="3" spans="1:4">
      <c r="A3" s="2">
        <v>44228</v>
      </c>
      <c r="B3" s="5" t="s">
        <v>43</v>
      </c>
      <c r="C3" s="1" t="s">
        <v>42</v>
      </c>
      <c r="D3" s="1">
        <v>60</v>
      </c>
    </row>
    <row r="4" spans="1:4">
      <c r="A4" s="2">
        <v>44228</v>
      </c>
      <c r="B4" s="5" t="s">
        <v>44</v>
      </c>
      <c r="C4" s="1" t="s">
        <v>42</v>
      </c>
      <c r="D4" s="1">
        <v>30</v>
      </c>
    </row>
    <row r="5" spans="1:4">
      <c r="A5" s="2">
        <v>44228</v>
      </c>
      <c r="B5" s="5" t="s">
        <v>45</v>
      </c>
      <c r="C5" s="1" t="s">
        <v>46</v>
      </c>
      <c r="D5" s="1">
        <v>135</v>
      </c>
    </row>
    <row r="6" spans="1:4">
      <c r="A6" s="2">
        <v>44228</v>
      </c>
      <c r="B6" s="5" t="s">
        <v>47</v>
      </c>
      <c r="C6" s="1" t="s">
        <v>42</v>
      </c>
      <c r="D6" s="1">
        <v>60</v>
      </c>
    </row>
    <row r="7" spans="1:4">
      <c r="A7" s="2">
        <v>44228</v>
      </c>
      <c r="B7" s="5" t="s">
        <v>48</v>
      </c>
      <c r="C7" s="1" t="s">
        <v>46</v>
      </c>
      <c r="D7" s="1">
        <v>60</v>
      </c>
    </row>
    <row r="8" spans="1:4">
      <c r="A8" s="2">
        <v>44229</v>
      </c>
      <c r="B8" s="5" t="s">
        <v>49</v>
      </c>
      <c r="C8" s="1" t="s">
        <v>42</v>
      </c>
      <c r="D8" s="1">
        <v>30</v>
      </c>
    </row>
    <row r="9" spans="1:4">
      <c r="A9" s="2">
        <v>44229</v>
      </c>
      <c r="B9" s="5" t="s">
        <v>50</v>
      </c>
      <c r="C9" s="1" t="s">
        <v>46</v>
      </c>
      <c r="D9" s="1">
        <v>150</v>
      </c>
    </row>
    <row r="10" spans="1:4">
      <c r="A10" s="2">
        <v>44229</v>
      </c>
      <c r="B10" s="5" t="s">
        <v>51</v>
      </c>
      <c r="C10" s="1" t="s">
        <v>42</v>
      </c>
      <c r="D10" s="1">
        <v>30</v>
      </c>
    </row>
    <row r="11" spans="1:4">
      <c r="A11" s="2">
        <v>44229</v>
      </c>
      <c r="B11" s="5" t="s">
        <v>52</v>
      </c>
      <c r="C11" s="1" t="s">
        <v>42</v>
      </c>
      <c r="D11" s="1">
        <v>120</v>
      </c>
    </row>
    <row r="12" spans="1:4">
      <c r="A12" s="2">
        <v>44229</v>
      </c>
      <c r="B12" s="5" t="s">
        <v>53</v>
      </c>
      <c r="C12" s="1" t="s">
        <v>42</v>
      </c>
      <c r="D12" s="1">
        <v>30</v>
      </c>
    </row>
    <row r="13" spans="1:4">
      <c r="A13" s="2">
        <v>44229</v>
      </c>
      <c r="B13" s="5" t="s">
        <v>54</v>
      </c>
      <c r="C13" s="1" t="s">
        <v>42</v>
      </c>
      <c r="D13" s="1">
        <v>60</v>
      </c>
    </row>
    <row r="14" spans="1:4">
      <c r="A14" s="2">
        <v>44229</v>
      </c>
      <c r="B14" s="5" t="s">
        <v>55</v>
      </c>
      <c r="C14" s="1" t="s">
        <v>42</v>
      </c>
      <c r="D14" s="1">
        <v>30</v>
      </c>
    </row>
    <row r="15" spans="1:4">
      <c r="A15" s="2">
        <v>44229</v>
      </c>
      <c r="B15" s="5" t="s">
        <v>56</v>
      </c>
      <c r="C15" s="1" t="s">
        <v>42</v>
      </c>
      <c r="D15" s="1">
        <v>45</v>
      </c>
    </row>
    <row r="16" spans="1:4">
      <c r="A16" s="2">
        <v>44230</v>
      </c>
      <c r="B16" s="5" t="s">
        <v>57</v>
      </c>
      <c r="C16" s="1" t="s">
        <v>42</v>
      </c>
      <c r="D16" s="1">
        <v>90</v>
      </c>
    </row>
    <row r="17" spans="1:4">
      <c r="A17" s="2">
        <v>44230</v>
      </c>
      <c r="B17" s="5" t="s">
        <v>58</v>
      </c>
      <c r="C17" s="1" t="s">
        <v>42</v>
      </c>
      <c r="D17" s="1">
        <v>60</v>
      </c>
    </row>
    <row r="18" spans="1:4">
      <c r="A18" s="2">
        <v>44230</v>
      </c>
      <c r="B18" s="5" t="s">
        <v>59</v>
      </c>
      <c r="C18" s="1" t="s">
        <v>42</v>
      </c>
      <c r="D18" s="1">
        <v>225</v>
      </c>
    </row>
    <row r="19" spans="1:4">
      <c r="A19" s="2">
        <v>44230</v>
      </c>
      <c r="B19" s="5" t="s">
        <v>60</v>
      </c>
      <c r="C19" s="1" t="s">
        <v>42</v>
      </c>
      <c r="D19" s="1">
        <v>120</v>
      </c>
    </row>
    <row r="20" spans="1:4">
      <c r="A20" s="2">
        <v>44230</v>
      </c>
      <c r="B20" s="5" t="s">
        <v>61</v>
      </c>
      <c r="C20" s="1" t="s">
        <v>42</v>
      </c>
      <c r="D20" s="1">
        <v>90</v>
      </c>
    </row>
    <row r="21" spans="1:4">
      <c r="A21" s="2">
        <v>44231</v>
      </c>
      <c r="B21" s="5" t="s">
        <v>62</v>
      </c>
      <c r="C21" s="1" t="s">
        <v>42</v>
      </c>
      <c r="D21" s="1">
        <v>210</v>
      </c>
    </row>
    <row r="22" spans="1:4">
      <c r="A22" s="2">
        <v>44231</v>
      </c>
      <c r="B22" s="5" t="s">
        <v>63</v>
      </c>
      <c r="C22" s="1" t="s">
        <v>42</v>
      </c>
      <c r="D22" s="1">
        <v>30</v>
      </c>
    </row>
    <row r="23" spans="1:4">
      <c r="A23" s="2">
        <v>44231</v>
      </c>
      <c r="B23" s="5" t="s">
        <v>64</v>
      </c>
      <c r="C23" s="1" t="s">
        <v>42</v>
      </c>
      <c r="D23" s="1">
        <v>120</v>
      </c>
    </row>
    <row r="24" spans="1:4">
      <c r="A24" s="2">
        <v>44235</v>
      </c>
      <c r="B24" s="5" t="s">
        <v>65</v>
      </c>
      <c r="C24" s="1" t="s">
        <v>42</v>
      </c>
      <c r="D24" s="1">
        <v>120</v>
      </c>
    </row>
    <row r="25" spans="1:4">
      <c r="A25" s="2">
        <v>44235</v>
      </c>
      <c r="B25" s="5" t="s">
        <v>44</v>
      </c>
      <c r="C25" s="1" t="s">
        <v>42</v>
      </c>
      <c r="D25" s="1">
        <v>60</v>
      </c>
    </row>
    <row r="26" spans="1:4">
      <c r="A26" s="2">
        <v>44235</v>
      </c>
      <c r="B26" s="5" t="s">
        <v>66</v>
      </c>
      <c r="C26" s="1" t="s">
        <v>42</v>
      </c>
      <c r="D26" s="1">
        <v>210</v>
      </c>
    </row>
    <row r="27" spans="1:4">
      <c r="A27" s="2">
        <v>44236</v>
      </c>
      <c r="B27" s="5" t="s">
        <v>67</v>
      </c>
      <c r="C27" s="1" t="s">
        <v>42</v>
      </c>
      <c r="D27" s="1">
        <v>60</v>
      </c>
    </row>
    <row r="28" spans="1:4">
      <c r="A28" s="2">
        <v>44236</v>
      </c>
      <c r="B28" s="5" t="s">
        <v>68</v>
      </c>
      <c r="C28" s="1" t="s">
        <v>42</v>
      </c>
      <c r="D28" s="1">
        <v>165</v>
      </c>
    </row>
    <row r="29" spans="1:4">
      <c r="A29" s="2">
        <v>44236</v>
      </c>
      <c r="B29" s="5" t="s">
        <v>66</v>
      </c>
      <c r="C29" s="1" t="s">
        <v>42</v>
      </c>
      <c r="D29" s="1">
        <v>75</v>
      </c>
    </row>
    <row r="30" spans="1:4">
      <c r="A30" s="2">
        <v>44236</v>
      </c>
      <c r="B30" s="5" t="s">
        <v>69</v>
      </c>
      <c r="C30" s="1" t="s">
        <v>42</v>
      </c>
      <c r="D30" s="1">
        <v>180</v>
      </c>
    </row>
    <row r="31" spans="1:4">
      <c r="A31" s="2">
        <v>44237</v>
      </c>
      <c r="B31" s="5" t="s">
        <v>70</v>
      </c>
      <c r="C31" s="1" t="s">
        <v>42</v>
      </c>
      <c r="D31" s="1">
        <v>180</v>
      </c>
    </row>
    <row r="32" spans="1:4">
      <c r="A32" s="2">
        <v>44237</v>
      </c>
      <c r="B32" s="5" t="s">
        <v>71</v>
      </c>
      <c r="C32" s="1" t="s">
        <v>42</v>
      </c>
      <c r="D32" s="1">
        <v>60</v>
      </c>
    </row>
    <row r="33" spans="1:4">
      <c r="A33" s="2">
        <v>44237</v>
      </c>
      <c r="B33" s="5" t="s">
        <v>72</v>
      </c>
      <c r="C33" s="1" t="s">
        <v>42</v>
      </c>
      <c r="D33" s="1">
        <v>30</v>
      </c>
    </row>
    <row r="34" spans="1:4">
      <c r="A34" s="2">
        <v>44237</v>
      </c>
      <c r="B34" s="5" t="s">
        <v>73</v>
      </c>
      <c r="C34" s="1" t="s">
        <v>42</v>
      </c>
      <c r="D34" s="1">
        <v>45</v>
      </c>
    </row>
    <row r="35" spans="1:4">
      <c r="A35" s="2">
        <v>44237</v>
      </c>
      <c r="B35" s="5" t="s">
        <v>74</v>
      </c>
      <c r="C35" s="1" t="s">
        <v>42</v>
      </c>
      <c r="D35" s="1">
        <v>30</v>
      </c>
    </row>
    <row r="36" spans="1:4">
      <c r="A36" s="2">
        <v>44237</v>
      </c>
      <c r="B36" s="5" t="s">
        <v>75</v>
      </c>
      <c r="C36" s="1" t="s">
        <v>42</v>
      </c>
      <c r="D36" s="1">
        <v>60</v>
      </c>
    </row>
    <row r="37" spans="1:4">
      <c r="A37" s="2">
        <v>44237</v>
      </c>
      <c r="B37" s="5" t="s">
        <v>76</v>
      </c>
      <c r="C37" s="1" t="s">
        <v>42</v>
      </c>
      <c r="D37" s="1">
        <v>30</v>
      </c>
    </row>
    <row r="38" spans="1:4">
      <c r="A38" s="2">
        <v>44237</v>
      </c>
      <c r="B38" s="5" t="s">
        <v>77</v>
      </c>
      <c r="C38" s="1" t="s">
        <v>42</v>
      </c>
      <c r="D38" s="1">
        <v>45</v>
      </c>
    </row>
    <row r="39" spans="1:4">
      <c r="A39" s="2">
        <v>44238</v>
      </c>
      <c r="B39" s="5" t="s">
        <v>78</v>
      </c>
      <c r="C39" s="1" t="s">
        <v>42</v>
      </c>
      <c r="D39" s="1">
        <v>120</v>
      </c>
    </row>
    <row r="40" spans="1:4">
      <c r="A40" s="2">
        <v>44238</v>
      </c>
      <c r="B40" s="5" t="s">
        <v>79</v>
      </c>
      <c r="C40" s="1" t="s">
        <v>42</v>
      </c>
      <c r="D40" s="1">
        <v>75</v>
      </c>
    </row>
    <row r="41" spans="1:4">
      <c r="A41" s="2">
        <v>44238</v>
      </c>
      <c r="B41" s="5" t="s">
        <v>80</v>
      </c>
      <c r="C41" s="1" t="s">
        <v>42</v>
      </c>
      <c r="D41" s="1">
        <v>105</v>
      </c>
    </row>
    <row r="42" spans="1:4">
      <c r="A42" s="2">
        <v>44238</v>
      </c>
      <c r="B42" s="5" t="s">
        <v>81</v>
      </c>
      <c r="C42" s="1" t="s">
        <v>42</v>
      </c>
      <c r="D42" s="1">
        <v>210</v>
      </c>
    </row>
    <row r="43" spans="1:4">
      <c r="A43" s="2">
        <v>44238</v>
      </c>
      <c r="B43" s="5" t="s">
        <v>82</v>
      </c>
      <c r="C43" s="1" t="s">
        <v>42</v>
      </c>
      <c r="D43" s="1">
        <v>15</v>
      </c>
    </row>
    <row r="44" spans="1:4">
      <c r="A44" s="2">
        <v>44239</v>
      </c>
      <c r="B44" s="5" t="s">
        <v>78</v>
      </c>
      <c r="C44" s="1" t="s">
        <v>42</v>
      </c>
      <c r="D44" s="1">
        <v>60</v>
      </c>
    </row>
    <row r="45" spans="1:4">
      <c r="A45" s="2">
        <v>44239</v>
      </c>
      <c r="B45" s="5" t="s">
        <v>83</v>
      </c>
      <c r="C45" s="1" t="s">
        <v>42</v>
      </c>
      <c r="D45" s="1">
        <v>435</v>
      </c>
    </row>
    <row r="46" spans="1:4">
      <c r="A46" s="2">
        <v>44239</v>
      </c>
      <c r="B46" s="5" t="s">
        <v>84</v>
      </c>
      <c r="C46" s="1" t="s">
        <v>39</v>
      </c>
      <c r="D46" s="1">
        <v>120</v>
      </c>
    </row>
    <row r="47" spans="1:4">
      <c r="A47" s="2">
        <v>44242</v>
      </c>
      <c r="B47" s="5" t="s">
        <v>78</v>
      </c>
      <c r="C47" s="1" t="s">
        <v>42</v>
      </c>
      <c r="D47" s="1">
        <v>105</v>
      </c>
    </row>
    <row r="48" spans="1:4">
      <c r="A48" s="2">
        <v>44242</v>
      </c>
      <c r="B48" s="5" t="s">
        <v>85</v>
      </c>
      <c r="C48" s="1" t="s">
        <v>42</v>
      </c>
      <c r="D48" s="1">
        <v>30</v>
      </c>
    </row>
    <row r="49" spans="1:4">
      <c r="A49" s="2">
        <v>44242</v>
      </c>
      <c r="B49" s="5" t="s">
        <v>86</v>
      </c>
      <c r="C49" s="1" t="s">
        <v>42</v>
      </c>
      <c r="D49" s="1">
        <v>60</v>
      </c>
    </row>
    <row r="50" spans="1:4">
      <c r="A50" s="2">
        <v>44242</v>
      </c>
      <c r="B50" s="5" t="s">
        <v>87</v>
      </c>
      <c r="C50" s="1" t="s">
        <v>42</v>
      </c>
      <c r="D50" s="1">
        <v>60</v>
      </c>
    </row>
    <row r="51" spans="1:4">
      <c r="A51" s="2">
        <v>44242</v>
      </c>
      <c r="B51" s="5" t="s">
        <v>88</v>
      </c>
      <c r="C51" s="1" t="s">
        <v>42</v>
      </c>
      <c r="D51" s="1">
        <v>45</v>
      </c>
    </row>
    <row r="52" spans="1:4">
      <c r="A52" s="2">
        <v>44242</v>
      </c>
      <c r="B52" s="5" t="s">
        <v>89</v>
      </c>
      <c r="C52" s="1" t="s">
        <v>42</v>
      </c>
      <c r="D52" s="1">
        <v>45</v>
      </c>
    </row>
    <row r="53" spans="1:4">
      <c r="A53" s="2">
        <v>44242</v>
      </c>
      <c r="B53" s="5" t="s">
        <v>78</v>
      </c>
      <c r="C53" s="1" t="s">
        <v>42</v>
      </c>
      <c r="D53" s="1">
        <v>90</v>
      </c>
    </row>
    <row r="54" spans="1:4">
      <c r="A54" s="2">
        <v>44243</v>
      </c>
      <c r="B54" s="5" t="s">
        <v>90</v>
      </c>
      <c r="C54" s="1" t="s">
        <v>42</v>
      </c>
      <c r="D54" s="1">
        <v>45</v>
      </c>
    </row>
    <row r="55" spans="1:4">
      <c r="A55" s="2">
        <v>44243</v>
      </c>
      <c r="B55" s="5" t="s">
        <v>91</v>
      </c>
      <c r="C55" s="1" t="s">
        <v>42</v>
      </c>
      <c r="D55" s="1">
        <v>30</v>
      </c>
    </row>
    <row r="56" spans="1:4">
      <c r="A56" s="2">
        <v>44243</v>
      </c>
      <c r="B56" s="5" t="s">
        <v>92</v>
      </c>
      <c r="C56" s="1" t="s">
        <v>42</v>
      </c>
      <c r="D56" s="1">
        <v>45</v>
      </c>
    </row>
    <row r="57" spans="1:4">
      <c r="A57" s="2">
        <v>44243</v>
      </c>
      <c r="B57" s="5" t="s">
        <v>91</v>
      </c>
      <c r="C57" s="1" t="s">
        <v>42</v>
      </c>
      <c r="D57" s="1">
        <v>45</v>
      </c>
    </row>
    <row r="58" spans="1:4">
      <c r="A58" s="2">
        <v>44243</v>
      </c>
      <c r="B58" s="5" t="s">
        <v>93</v>
      </c>
      <c r="C58" s="1" t="s">
        <v>42</v>
      </c>
      <c r="D58" s="1">
        <v>15</v>
      </c>
    </row>
    <row r="59" spans="1:4">
      <c r="A59" s="2">
        <v>44243</v>
      </c>
      <c r="B59" s="5" t="s">
        <v>94</v>
      </c>
      <c r="C59" s="1" t="s">
        <v>42</v>
      </c>
      <c r="D59" s="1">
        <v>30</v>
      </c>
    </row>
    <row r="60" spans="1:4">
      <c r="A60" s="2">
        <v>44243</v>
      </c>
      <c r="B60" s="5" t="s">
        <v>95</v>
      </c>
      <c r="C60" s="1" t="s">
        <v>42</v>
      </c>
      <c r="D60" s="1">
        <v>30</v>
      </c>
    </row>
    <row r="61" spans="1:4">
      <c r="A61" s="2">
        <v>44243</v>
      </c>
      <c r="B61" s="5" t="s">
        <v>96</v>
      </c>
      <c r="C61" s="1" t="s">
        <v>42</v>
      </c>
      <c r="D61" s="1">
        <v>30</v>
      </c>
    </row>
    <row r="62" spans="1:4">
      <c r="A62" s="2">
        <v>44243</v>
      </c>
      <c r="B62" s="5" t="s">
        <v>97</v>
      </c>
      <c r="C62" s="1" t="s">
        <v>42</v>
      </c>
      <c r="D62" s="1">
        <v>15</v>
      </c>
    </row>
    <row r="63" spans="1:4">
      <c r="A63" s="2">
        <v>44243</v>
      </c>
      <c r="B63" s="5" t="s">
        <v>66</v>
      </c>
      <c r="C63" s="1" t="s">
        <v>42</v>
      </c>
      <c r="D63" s="1">
        <v>45</v>
      </c>
    </row>
    <row r="64" spans="1:4">
      <c r="A64" s="2">
        <v>44243</v>
      </c>
      <c r="B64" s="5" t="s">
        <v>98</v>
      </c>
      <c r="C64" s="1" t="s">
        <v>42</v>
      </c>
      <c r="D64" s="1">
        <v>30</v>
      </c>
    </row>
    <row r="65" spans="1:4">
      <c r="A65" s="2">
        <v>44244</v>
      </c>
      <c r="B65" s="5" t="s">
        <v>66</v>
      </c>
      <c r="C65" s="1" t="s">
        <v>42</v>
      </c>
      <c r="D65" s="1">
        <v>60</v>
      </c>
    </row>
    <row r="66" spans="1:4">
      <c r="A66" s="2">
        <v>44244</v>
      </c>
      <c r="B66" s="5" t="s">
        <v>99</v>
      </c>
      <c r="C66" s="1" t="s">
        <v>42</v>
      </c>
      <c r="D66" s="1">
        <v>90</v>
      </c>
    </row>
    <row r="67" spans="1:4">
      <c r="A67" s="2">
        <v>44244</v>
      </c>
      <c r="B67" s="5" t="s">
        <v>100</v>
      </c>
      <c r="C67" s="1" t="s">
        <v>42</v>
      </c>
      <c r="D67" s="1">
        <v>60</v>
      </c>
    </row>
    <row r="68" spans="1:4">
      <c r="A68" s="2">
        <v>44244</v>
      </c>
      <c r="B68" s="5" t="s">
        <v>101</v>
      </c>
      <c r="C68" s="1" t="s">
        <v>42</v>
      </c>
      <c r="D68" s="1">
        <v>30</v>
      </c>
    </row>
    <row r="69" spans="1:4">
      <c r="A69" s="2">
        <v>44244</v>
      </c>
      <c r="B69" s="5" t="s">
        <v>66</v>
      </c>
      <c r="C69" s="1" t="s">
        <v>42</v>
      </c>
      <c r="D69" s="1">
        <v>180</v>
      </c>
    </row>
    <row r="70" spans="1:4">
      <c r="A70" s="2">
        <v>44244</v>
      </c>
      <c r="B70" s="5" t="s">
        <v>102</v>
      </c>
      <c r="C70" s="1" t="s">
        <v>42</v>
      </c>
      <c r="D70" s="1">
        <v>150</v>
      </c>
    </row>
    <row r="71" spans="1:4">
      <c r="A71" s="2">
        <v>44245</v>
      </c>
      <c r="B71" s="5" t="s">
        <v>66</v>
      </c>
      <c r="C71" s="1" t="s">
        <v>42</v>
      </c>
      <c r="D71" s="1">
        <v>120</v>
      </c>
    </row>
    <row r="72" spans="1:4">
      <c r="A72" s="2">
        <v>44245</v>
      </c>
      <c r="B72" s="5" t="s">
        <v>103</v>
      </c>
      <c r="C72" s="1" t="s">
        <v>42</v>
      </c>
      <c r="D72" s="1">
        <v>120</v>
      </c>
    </row>
    <row r="73" spans="1:4">
      <c r="A73" s="2">
        <v>44245</v>
      </c>
      <c r="B73" s="5" t="s">
        <v>104</v>
      </c>
      <c r="C73" s="1" t="s">
        <v>42</v>
      </c>
      <c r="D73" s="1">
        <v>45</v>
      </c>
    </row>
    <row r="74" spans="1:4">
      <c r="A74" s="2">
        <v>44245</v>
      </c>
      <c r="B74" s="5" t="s">
        <v>105</v>
      </c>
      <c r="C74" s="1" t="s">
        <v>42</v>
      </c>
      <c r="D74" s="1">
        <v>45</v>
      </c>
    </row>
    <row r="75" spans="1:4">
      <c r="A75" s="2">
        <v>44245</v>
      </c>
      <c r="B75" s="5" t="s">
        <v>66</v>
      </c>
      <c r="C75" s="1" t="s">
        <v>42</v>
      </c>
      <c r="D75" s="1">
        <v>90</v>
      </c>
    </row>
    <row r="76" spans="1:4">
      <c r="A76" s="2">
        <v>44245</v>
      </c>
      <c r="B76" s="5" t="s">
        <v>106</v>
      </c>
      <c r="C76" s="1" t="s">
        <v>42</v>
      </c>
      <c r="D76" s="1">
        <v>75</v>
      </c>
    </row>
    <row r="77" spans="1:4">
      <c r="A77" s="2">
        <v>44256</v>
      </c>
      <c r="B77" s="5" t="s">
        <v>78</v>
      </c>
      <c r="C77" s="1" t="s">
        <v>42</v>
      </c>
      <c r="D77" s="1">
        <v>60</v>
      </c>
    </row>
    <row r="78" spans="1:4">
      <c r="A78" s="2">
        <v>44256</v>
      </c>
      <c r="B78" s="5" t="s">
        <v>107</v>
      </c>
      <c r="C78" s="1" t="s">
        <v>42</v>
      </c>
      <c r="D78" s="1">
        <v>30</v>
      </c>
    </row>
    <row r="79" spans="1:4">
      <c r="A79" s="2">
        <v>44256</v>
      </c>
      <c r="B79" s="5" t="s">
        <v>108</v>
      </c>
      <c r="C79" s="1" t="s">
        <v>42</v>
      </c>
      <c r="D79" s="1">
        <v>45</v>
      </c>
    </row>
    <row r="80" spans="1:4">
      <c r="A80" s="2">
        <v>44256</v>
      </c>
      <c r="B80" s="5" t="s">
        <v>107</v>
      </c>
      <c r="C80" s="1" t="s">
        <v>42</v>
      </c>
      <c r="D80" s="1">
        <v>15</v>
      </c>
    </row>
    <row r="81" spans="1:4">
      <c r="A81" s="2">
        <v>44256</v>
      </c>
      <c r="B81" s="5" t="s">
        <v>109</v>
      </c>
      <c r="C81" s="1" t="s">
        <v>42</v>
      </c>
      <c r="D81" s="1">
        <v>30</v>
      </c>
    </row>
    <row r="82" spans="1:4">
      <c r="A82" s="2">
        <v>44256</v>
      </c>
      <c r="B82" s="5" t="s">
        <v>78</v>
      </c>
      <c r="C82" s="1" t="s">
        <v>42</v>
      </c>
      <c r="D82" s="1">
        <v>60</v>
      </c>
    </row>
    <row r="83" spans="1:4">
      <c r="A83" s="2">
        <v>44256</v>
      </c>
      <c r="B83" s="5" t="s">
        <v>110</v>
      </c>
      <c r="C83" s="1" t="s">
        <v>42</v>
      </c>
      <c r="D83" s="1">
        <v>30</v>
      </c>
    </row>
    <row r="84" spans="1:4">
      <c r="A84" s="2">
        <v>44256</v>
      </c>
      <c r="B84" s="5" t="s">
        <v>111</v>
      </c>
      <c r="C84" s="1" t="s">
        <v>42</v>
      </c>
      <c r="D84" s="1">
        <v>60</v>
      </c>
    </row>
    <row r="85" spans="1:4">
      <c r="A85" s="2">
        <v>44256</v>
      </c>
      <c r="B85" s="5" t="s">
        <v>112</v>
      </c>
      <c r="C85" s="1" t="s">
        <v>42</v>
      </c>
      <c r="D85" s="1">
        <v>60</v>
      </c>
    </row>
    <row r="86" spans="1:4">
      <c r="A86" s="2">
        <v>44256</v>
      </c>
      <c r="B86" s="5" t="s">
        <v>113</v>
      </c>
      <c r="C86" s="1" t="s">
        <v>42</v>
      </c>
      <c r="D86" s="1">
        <v>30</v>
      </c>
    </row>
    <row r="87" spans="1:4">
      <c r="A87" s="8">
        <v>44257</v>
      </c>
      <c r="B87" s="5" t="s">
        <v>78</v>
      </c>
      <c r="C87" s="1" t="s">
        <v>42</v>
      </c>
      <c r="D87" s="1">
        <v>60</v>
      </c>
    </row>
    <row r="88" spans="1:4">
      <c r="A88" s="8">
        <v>44257</v>
      </c>
      <c r="B88" s="5" t="s">
        <v>114</v>
      </c>
      <c r="C88" s="1" t="s">
        <v>42</v>
      </c>
      <c r="D88" s="1">
        <v>60</v>
      </c>
    </row>
    <row r="89" spans="1:4">
      <c r="A89" s="8">
        <v>44257</v>
      </c>
      <c r="B89" s="5" t="s">
        <v>115</v>
      </c>
      <c r="C89" s="1" t="s">
        <v>39</v>
      </c>
      <c r="D89" s="1">
        <v>60</v>
      </c>
    </row>
    <row r="90" spans="1:4">
      <c r="A90" s="8">
        <v>44257</v>
      </c>
      <c r="B90" s="5" t="s">
        <v>116</v>
      </c>
      <c r="C90" s="1" t="s">
        <v>42</v>
      </c>
      <c r="D90" s="1">
        <v>45</v>
      </c>
    </row>
    <row r="91" spans="1:4">
      <c r="A91" s="8">
        <v>44257</v>
      </c>
      <c r="B91" s="5" t="s">
        <v>107</v>
      </c>
      <c r="C91" s="1" t="s">
        <v>42</v>
      </c>
      <c r="D91" s="1">
        <v>30</v>
      </c>
    </row>
    <row r="92" spans="1:4">
      <c r="A92" s="8">
        <v>44257</v>
      </c>
      <c r="B92" s="5" t="s">
        <v>117</v>
      </c>
      <c r="C92" s="1" t="s">
        <v>42</v>
      </c>
      <c r="D92" s="1">
        <v>120</v>
      </c>
    </row>
    <row r="93" spans="1:4">
      <c r="A93" s="8">
        <v>44257</v>
      </c>
      <c r="B93" s="5" t="s">
        <v>107</v>
      </c>
      <c r="C93" s="1" t="s">
        <v>42</v>
      </c>
      <c r="D93" s="1">
        <v>30</v>
      </c>
    </row>
    <row r="94" spans="1:4">
      <c r="A94" s="8">
        <v>44257</v>
      </c>
      <c r="B94" s="5" t="s">
        <v>118</v>
      </c>
      <c r="C94" s="1" t="s">
        <v>42</v>
      </c>
      <c r="D94" s="1">
        <v>60</v>
      </c>
    </row>
    <row r="95" spans="1:4">
      <c r="A95" s="8">
        <v>44257</v>
      </c>
      <c r="B95" s="5" t="s">
        <v>119</v>
      </c>
      <c r="C95" s="1" t="s">
        <v>42</v>
      </c>
      <c r="D95" s="1">
        <v>60</v>
      </c>
    </row>
    <row r="96" spans="1:4">
      <c r="A96" s="8">
        <v>44258</v>
      </c>
      <c r="B96" s="5" t="s">
        <v>78</v>
      </c>
      <c r="C96" s="1" t="s">
        <v>42</v>
      </c>
      <c r="D96" s="1">
        <v>60</v>
      </c>
    </row>
    <row r="97" spans="1:4">
      <c r="A97" s="8">
        <v>44258</v>
      </c>
      <c r="B97" s="5" t="s">
        <v>120</v>
      </c>
      <c r="C97" s="1" t="s">
        <v>42</v>
      </c>
      <c r="D97" s="1">
        <v>90</v>
      </c>
    </row>
    <row r="98" spans="1:4">
      <c r="A98" s="8">
        <v>44258</v>
      </c>
      <c r="B98" s="5" t="s">
        <v>121</v>
      </c>
      <c r="C98" s="1" t="s">
        <v>42</v>
      </c>
      <c r="D98" s="1">
        <v>30</v>
      </c>
    </row>
    <row r="99" spans="1:4">
      <c r="A99" s="8">
        <v>44258</v>
      </c>
      <c r="B99" s="5" t="s">
        <v>122</v>
      </c>
      <c r="C99" s="1" t="s">
        <v>42</v>
      </c>
      <c r="D99" s="1">
        <v>45</v>
      </c>
    </row>
    <row r="100" spans="1:4">
      <c r="A100" s="8">
        <v>44258</v>
      </c>
      <c r="B100" s="5" t="s">
        <v>123</v>
      </c>
      <c r="C100" s="1" t="s">
        <v>42</v>
      </c>
      <c r="D100" s="1">
        <v>45</v>
      </c>
    </row>
    <row r="101" spans="1:4">
      <c r="A101" s="8">
        <v>44258</v>
      </c>
      <c r="B101" s="5" t="s">
        <v>78</v>
      </c>
      <c r="C101" s="1" t="s">
        <v>42</v>
      </c>
      <c r="D101" s="1">
        <v>60</v>
      </c>
    </row>
    <row r="102" spans="1:4">
      <c r="A102" s="8">
        <v>44258</v>
      </c>
      <c r="B102" s="5" t="s">
        <v>124</v>
      </c>
      <c r="C102" s="1" t="s">
        <v>42</v>
      </c>
      <c r="D102" s="1">
        <v>45</v>
      </c>
    </row>
    <row r="103" spans="1:4">
      <c r="A103" s="8">
        <v>44258</v>
      </c>
      <c r="B103" s="5" t="s">
        <v>125</v>
      </c>
      <c r="C103" s="1" t="s">
        <v>42</v>
      </c>
      <c r="D103" s="1">
        <v>90</v>
      </c>
    </row>
    <row r="104" spans="1:4">
      <c r="A104" s="8">
        <v>44259</v>
      </c>
      <c r="B104" s="5" t="s">
        <v>78</v>
      </c>
      <c r="C104" s="1" t="s">
        <v>42</v>
      </c>
      <c r="D104" s="1">
        <v>75</v>
      </c>
    </row>
    <row r="105" spans="1:4">
      <c r="A105" s="8">
        <v>44259</v>
      </c>
      <c r="B105" s="5" t="s">
        <v>124</v>
      </c>
      <c r="C105" s="1" t="s">
        <v>42</v>
      </c>
      <c r="D105" s="1">
        <v>150</v>
      </c>
    </row>
    <row r="106" spans="1:4">
      <c r="A106" s="8">
        <v>44259</v>
      </c>
      <c r="B106" s="5" t="s">
        <v>126</v>
      </c>
      <c r="C106" s="1" t="s">
        <v>42</v>
      </c>
      <c r="D106" s="1">
        <v>60</v>
      </c>
    </row>
    <row r="107" spans="1:4">
      <c r="A107" s="8">
        <v>44259</v>
      </c>
      <c r="B107" s="5" t="s">
        <v>127</v>
      </c>
      <c r="C107" s="1" t="s">
        <v>42</v>
      </c>
      <c r="D107" s="1">
        <v>60</v>
      </c>
    </row>
    <row r="108" spans="1:4">
      <c r="A108" s="8">
        <v>44259</v>
      </c>
      <c r="B108" s="5" t="s">
        <v>128</v>
      </c>
      <c r="C108" s="1" t="s">
        <v>42</v>
      </c>
      <c r="D108" s="1">
        <v>60</v>
      </c>
    </row>
    <row r="109" spans="1:4">
      <c r="A109" s="8">
        <v>44259</v>
      </c>
      <c r="B109" s="5" t="s">
        <v>129</v>
      </c>
      <c r="C109" s="1" t="s">
        <v>39</v>
      </c>
      <c r="D109" s="1">
        <v>30</v>
      </c>
    </row>
    <row r="110" spans="1:4">
      <c r="A110" s="8">
        <v>44259</v>
      </c>
      <c r="B110" s="5" t="s">
        <v>78</v>
      </c>
      <c r="C110" s="1" t="s">
        <v>42</v>
      </c>
      <c r="D110" s="1">
        <v>75</v>
      </c>
    </row>
    <row r="111" spans="1:4">
      <c r="A111" s="8">
        <v>44263</v>
      </c>
      <c r="B111" s="5" t="s">
        <v>130</v>
      </c>
      <c r="C111" s="1" t="s">
        <v>42</v>
      </c>
      <c r="D111" s="1">
        <v>15</v>
      </c>
    </row>
    <row r="112" spans="1:4">
      <c r="A112" s="8">
        <v>44263</v>
      </c>
      <c r="B112" s="5" t="s">
        <v>107</v>
      </c>
      <c r="C112" s="1" t="s">
        <v>42</v>
      </c>
      <c r="D112" s="1">
        <v>15</v>
      </c>
    </row>
    <row r="113" spans="1:4">
      <c r="A113" s="8">
        <v>44263</v>
      </c>
      <c r="B113" s="5" t="s">
        <v>131</v>
      </c>
      <c r="C113" s="1" t="s">
        <v>42</v>
      </c>
      <c r="D113" s="1">
        <v>60</v>
      </c>
    </row>
    <row r="114" spans="1:4">
      <c r="A114" s="8">
        <v>44263</v>
      </c>
      <c r="B114" s="5" t="s">
        <v>132</v>
      </c>
      <c r="C114" s="1" t="s">
        <v>42</v>
      </c>
      <c r="D114" s="1">
        <v>60</v>
      </c>
    </row>
    <row r="115" spans="1:4">
      <c r="A115" s="8">
        <v>44263</v>
      </c>
      <c r="B115" s="5" t="s">
        <v>133</v>
      </c>
      <c r="C115" s="1" t="s">
        <v>42</v>
      </c>
      <c r="D115" s="1">
        <v>45</v>
      </c>
    </row>
    <row r="116" spans="1:4">
      <c r="A116" s="8">
        <v>44263</v>
      </c>
      <c r="B116" s="5" t="s">
        <v>78</v>
      </c>
      <c r="C116" s="1" t="s">
        <v>42</v>
      </c>
      <c r="D116" s="1">
        <v>90</v>
      </c>
    </row>
    <row r="117" spans="1:4">
      <c r="A117" s="8">
        <v>44263</v>
      </c>
      <c r="B117" s="5" t="s">
        <v>107</v>
      </c>
      <c r="C117" s="1" t="s">
        <v>42</v>
      </c>
      <c r="D117" s="1">
        <v>180</v>
      </c>
    </row>
    <row r="118" spans="1:4">
      <c r="A118" s="8">
        <v>44264</v>
      </c>
      <c r="B118" s="5" t="s">
        <v>124</v>
      </c>
      <c r="C118" s="1" t="s">
        <v>42</v>
      </c>
      <c r="D118" s="1">
        <v>90</v>
      </c>
    </row>
    <row r="119" spans="1:4">
      <c r="A119" s="8">
        <v>44264</v>
      </c>
      <c r="B119" s="5" t="s">
        <v>134</v>
      </c>
      <c r="C119" s="1" t="s">
        <v>42</v>
      </c>
      <c r="D119" s="1">
        <v>30</v>
      </c>
    </row>
    <row r="120" spans="1:4">
      <c r="A120" s="8">
        <v>44264</v>
      </c>
      <c r="B120" s="5" t="s">
        <v>107</v>
      </c>
      <c r="C120" s="1" t="s">
        <v>42</v>
      </c>
      <c r="D120" s="1">
        <v>30</v>
      </c>
    </row>
    <row r="121" spans="1:4">
      <c r="A121" s="8">
        <v>44264</v>
      </c>
      <c r="B121" s="5" t="s">
        <v>135</v>
      </c>
      <c r="C121" s="1" t="s">
        <v>42</v>
      </c>
      <c r="D121" s="1">
        <v>60</v>
      </c>
    </row>
    <row r="122" spans="1:4">
      <c r="A122" s="8">
        <v>44264</v>
      </c>
      <c r="B122" s="5" t="s">
        <v>136</v>
      </c>
      <c r="C122" s="1" t="s">
        <v>42</v>
      </c>
      <c r="D122" s="1">
        <v>60</v>
      </c>
    </row>
    <row r="123" spans="1:4">
      <c r="A123" s="8">
        <v>44264</v>
      </c>
      <c r="B123" s="5" t="s">
        <v>107</v>
      </c>
      <c r="C123" s="1" t="s">
        <v>42</v>
      </c>
      <c r="D123" s="1">
        <v>60</v>
      </c>
    </row>
    <row r="124" spans="1:4">
      <c r="A124" s="8">
        <v>44265</v>
      </c>
      <c r="B124" s="5" t="s">
        <v>78</v>
      </c>
      <c r="C124" s="1" t="s">
        <v>42</v>
      </c>
      <c r="D124" s="1">
        <v>60</v>
      </c>
    </row>
    <row r="125" spans="1:4">
      <c r="A125" s="8">
        <v>44265</v>
      </c>
      <c r="B125" s="5" t="s">
        <v>137</v>
      </c>
      <c r="C125" s="1" t="s">
        <v>42</v>
      </c>
      <c r="D125" s="1">
        <v>60</v>
      </c>
    </row>
    <row r="126" spans="1:4">
      <c r="A126" s="8">
        <v>44265</v>
      </c>
      <c r="B126" s="5" t="s">
        <v>138</v>
      </c>
      <c r="C126" s="1" t="s">
        <v>39</v>
      </c>
      <c r="D126" s="1">
        <v>105</v>
      </c>
    </row>
    <row r="127" spans="1:4">
      <c r="A127" s="8">
        <v>44265</v>
      </c>
      <c r="B127" s="5" t="s">
        <v>139</v>
      </c>
      <c r="C127" s="1" t="s">
        <v>42</v>
      </c>
      <c r="D127" s="1">
        <v>60</v>
      </c>
    </row>
    <row r="128" spans="1:4">
      <c r="A128" s="8">
        <v>44265</v>
      </c>
      <c r="B128" s="5" t="s">
        <v>140</v>
      </c>
      <c r="C128" s="1" t="s">
        <v>42</v>
      </c>
      <c r="D128" s="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16FB-D279-431E-92AF-531F14E14101}">
  <dimension ref="B2:F23"/>
  <sheetViews>
    <sheetView zoomScale="40" zoomScaleNormal="40" workbookViewId="0">
      <selection activeCell="C20" sqref="C20"/>
    </sheetView>
  </sheetViews>
  <sheetFormatPr defaultRowHeight="15"/>
  <cols>
    <col min="2" max="2" width="33.85546875" customWidth="1"/>
    <col min="3" max="3" width="20.5703125" customWidth="1"/>
    <col min="4" max="4" width="17.85546875" customWidth="1"/>
    <col min="5" max="5" width="62" customWidth="1"/>
    <col min="6" max="6" width="70" style="5" customWidth="1"/>
  </cols>
  <sheetData>
    <row r="2" spans="2:6" ht="40.5" customHeight="1">
      <c r="B2" s="10" t="s">
        <v>141</v>
      </c>
      <c r="C2" s="9" t="s">
        <v>142</v>
      </c>
      <c r="D2" s="11" t="s">
        <v>143</v>
      </c>
      <c r="E2" s="11" t="s">
        <v>144</v>
      </c>
      <c r="F2" s="12" t="s">
        <v>145</v>
      </c>
    </row>
    <row r="3" spans="2:6" ht="42">
      <c r="B3" s="19" t="s">
        <v>146</v>
      </c>
      <c r="C3" s="13" t="s">
        <v>4</v>
      </c>
      <c r="D3" s="13" t="s">
        <v>147</v>
      </c>
      <c r="E3" s="17" t="s">
        <v>148</v>
      </c>
      <c r="F3" s="14" t="s">
        <v>149</v>
      </c>
    </row>
    <row r="4" spans="2:6" ht="21">
      <c r="B4" s="19" t="s">
        <v>10</v>
      </c>
      <c r="C4" s="13" t="s">
        <v>2</v>
      </c>
      <c r="D4" s="13" t="s">
        <v>150</v>
      </c>
      <c r="E4" s="17" t="s">
        <v>151</v>
      </c>
      <c r="F4" s="14" t="s">
        <v>152</v>
      </c>
    </row>
    <row r="5" spans="2:6" ht="21">
      <c r="B5" s="19" t="s">
        <v>11</v>
      </c>
      <c r="C5" s="13" t="s">
        <v>2</v>
      </c>
      <c r="D5" s="13" t="s">
        <v>153</v>
      </c>
      <c r="E5" s="17" t="s">
        <v>154</v>
      </c>
      <c r="F5" s="14" t="s">
        <v>152</v>
      </c>
    </row>
    <row r="6" spans="2:6" ht="21">
      <c r="B6" s="19" t="s">
        <v>155</v>
      </c>
      <c r="C6" s="13" t="s">
        <v>4</v>
      </c>
      <c r="D6" s="13" t="s">
        <v>147</v>
      </c>
      <c r="E6" s="17" t="s">
        <v>156</v>
      </c>
      <c r="F6" s="14" t="s">
        <v>152</v>
      </c>
    </row>
    <row r="7" spans="2:6" ht="42">
      <c r="B7" s="19" t="s">
        <v>13</v>
      </c>
      <c r="C7" s="13" t="s">
        <v>4</v>
      </c>
      <c r="D7" s="13" t="s">
        <v>157</v>
      </c>
      <c r="E7" s="17" t="s">
        <v>158</v>
      </c>
      <c r="F7" s="14" t="s">
        <v>159</v>
      </c>
    </row>
    <row r="8" spans="2:6" ht="42">
      <c r="B8" s="19" t="s">
        <v>14</v>
      </c>
      <c r="C8" s="13" t="s">
        <v>4</v>
      </c>
      <c r="D8" s="13" t="s">
        <v>147</v>
      </c>
      <c r="E8" s="17" t="s">
        <v>160</v>
      </c>
      <c r="F8" s="14" t="s">
        <v>161</v>
      </c>
    </row>
    <row r="9" spans="2:6" ht="21">
      <c r="B9" s="19" t="s">
        <v>16</v>
      </c>
      <c r="C9" s="13" t="s">
        <v>4</v>
      </c>
      <c r="D9" s="13" t="s">
        <v>147</v>
      </c>
      <c r="E9" s="17" t="s">
        <v>162</v>
      </c>
      <c r="F9" s="14" t="s">
        <v>163</v>
      </c>
    </row>
    <row r="10" spans="2:6" ht="21">
      <c r="B10" s="19" t="s">
        <v>17</v>
      </c>
      <c r="C10" s="13" t="s">
        <v>4</v>
      </c>
      <c r="D10" s="13" t="s">
        <v>147</v>
      </c>
      <c r="E10" s="17" t="s">
        <v>164</v>
      </c>
      <c r="F10" s="14" t="s">
        <v>163</v>
      </c>
    </row>
    <row r="11" spans="2:6" ht="21">
      <c r="B11" s="19" t="s">
        <v>18</v>
      </c>
      <c r="C11" s="13" t="s">
        <v>4</v>
      </c>
      <c r="D11" s="13" t="s">
        <v>147</v>
      </c>
      <c r="E11" s="17" t="s">
        <v>165</v>
      </c>
      <c r="F11" s="14" t="s">
        <v>163</v>
      </c>
    </row>
    <row r="12" spans="2:6" ht="42">
      <c r="B12" s="19" t="s">
        <v>19</v>
      </c>
      <c r="C12" s="13" t="s">
        <v>4</v>
      </c>
      <c r="D12" s="13" t="s">
        <v>147</v>
      </c>
      <c r="E12" s="17" t="s">
        <v>166</v>
      </c>
      <c r="F12" s="14" t="s">
        <v>167</v>
      </c>
    </row>
    <row r="13" spans="2:6" ht="21">
      <c r="B13" s="19" t="s">
        <v>20</v>
      </c>
      <c r="C13" s="13" t="s">
        <v>4</v>
      </c>
      <c r="D13" s="13" t="s">
        <v>147</v>
      </c>
      <c r="E13" s="17" t="s">
        <v>168</v>
      </c>
      <c r="F13" s="14" t="s">
        <v>169</v>
      </c>
    </row>
    <row r="14" spans="2:6" ht="42">
      <c r="B14" s="19" t="s">
        <v>21</v>
      </c>
      <c r="C14" s="13" t="s">
        <v>4</v>
      </c>
      <c r="D14" s="13" t="s">
        <v>147</v>
      </c>
      <c r="E14" s="17" t="s">
        <v>170</v>
      </c>
      <c r="F14" s="14" t="s">
        <v>171</v>
      </c>
    </row>
    <row r="15" spans="2:6" ht="42">
      <c r="B15" s="19" t="s">
        <v>22</v>
      </c>
      <c r="C15" s="13" t="s">
        <v>4</v>
      </c>
      <c r="D15" s="13" t="s">
        <v>147</v>
      </c>
      <c r="E15" s="17" t="s">
        <v>172</v>
      </c>
      <c r="F15" s="14" t="s">
        <v>173</v>
      </c>
    </row>
    <row r="16" spans="2:6" ht="42">
      <c r="B16" s="19" t="s">
        <v>23</v>
      </c>
      <c r="C16" s="13" t="s">
        <v>4</v>
      </c>
      <c r="D16" s="13" t="s">
        <v>147</v>
      </c>
      <c r="E16" s="17" t="s">
        <v>174</v>
      </c>
      <c r="F16" s="14" t="s">
        <v>175</v>
      </c>
    </row>
    <row r="17" spans="2:6" ht="42">
      <c r="B17" s="19" t="s">
        <v>176</v>
      </c>
      <c r="C17" s="13" t="s">
        <v>4</v>
      </c>
      <c r="D17" s="13" t="s">
        <v>147</v>
      </c>
      <c r="E17" s="17" t="s">
        <v>177</v>
      </c>
      <c r="F17" s="14" t="s">
        <v>178</v>
      </c>
    </row>
    <row r="18" spans="2:6" ht="84">
      <c r="B18" s="19" t="s">
        <v>24</v>
      </c>
      <c r="C18" s="13" t="s">
        <v>4</v>
      </c>
      <c r="D18" s="13" t="s">
        <v>147</v>
      </c>
      <c r="E18" s="17" t="s">
        <v>179</v>
      </c>
      <c r="F18" s="14" t="s">
        <v>180</v>
      </c>
    </row>
    <row r="19" spans="2:6" ht="63">
      <c r="B19" s="19" t="s">
        <v>25</v>
      </c>
      <c r="C19" s="13" t="s">
        <v>4</v>
      </c>
      <c r="D19" s="13" t="s">
        <v>147</v>
      </c>
      <c r="E19" s="17" t="s">
        <v>181</v>
      </c>
      <c r="F19" s="14" t="s">
        <v>182</v>
      </c>
    </row>
    <row r="20" spans="2:6" ht="63">
      <c r="B20" s="19" t="s">
        <v>26</v>
      </c>
      <c r="C20" s="13" t="s">
        <v>2</v>
      </c>
      <c r="D20" s="13" t="s">
        <v>183</v>
      </c>
      <c r="E20" s="17" t="s">
        <v>184</v>
      </c>
      <c r="F20" s="14" t="s">
        <v>185</v>
      </c>
    </row>
    <row r="21" spans="2:6" ht="42">
      <c r="B21" s="19" t="s">
        <v>28</v>
      </c>
      <c r="C21" s="13" t="s">
        <v>2</v>
      </c>
      <c r="D21" s="13" t="s">
        <v>183</v>
      </c>
      <c r="E21" s="17" t="s">
        <v>186</v>
      </c>
      <c r="F21" s="14" t="s">
        <v>187</v>
      </c>
    </row>
    <row r="22" spans="2:6" ht="42">
      <c r="B22" s="19" t="s">
        <v>188</v>
      </c>
      <c r="C22" s="13" t="s">
        <v>2</v>
      </c>
      <c r="D22" s="13" t="s">
        <v>183</v>
      </c>
      <c r="E22" s="17" t="s">
        <v>189</v>
      </c>
      <c r="F22" s="14" t="s">
        <v>190</v>
      </c>
    </row>
    <row r="23" spans="2:6" ht="42">
      <c r="B23" s="20" t="s">
        <v>30</v>
      </c>
      <c r="C23" s="15" t="s">
        <v>2</v>
      </c>
      <c r="D23" s="15" t="s">
        <v>183</v>
      </c>
      <c r="E23" s="18" t="s">
        <v>191</v>
      </c>
      <c r="F23" s="1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9C27-CC2F-41AD-8082-B87D8BCDC650}">
  <dimension ref="B62:C67"/>
  <sheetViews>
    <sheetView topLeftCell="A19" workbookViewId="0">
      <selection activeCell="N57" sqref="N57"/>
    </sheetView>
  </sheetViews>
  <sheetFormatPr defaultRowHeight="15"/>
  <sheetData>
    <row r="62" spans="2:3">
      <c r="B62" s="1" t="s">
        <v>9</v>
      </c>
      <c r="C62" t="s">
        <v>193</v>
      </c>
    </row>
    <row r="63" spans="2:3">
      <c r="B63" s="1" t="s">
        <v>32</v>
      </c>
      <c r="C63" s="1" t="e">
        <f>AVERAGEIF('chi-square_test'!$C$24:$C$38,B63,'chi-square_test'!$A$24:$A$38)</f>
        <v>#DIV/0!</v>
      </c>
    </row>
    <row r="64" spans="2:3">
      <c r="B64" s="1" t="s">
        <v>33</v>
      </c>
      <c r="C64" s="1" t="e">
        <f>AVERAGEIF('chi-square_test'!$C$24:$C$38,B64,'chi-square_test'!$A$24:$A$38)</f>
        <v>#DIV/0!</v>
      </c>
    </row>
    <row r="65" spans="2:3">
      <c r="B65" s="1" t="s">
        <v>34</v>
      </c>
      <c r="C65" s="1" t="e">
        <f>AVERAGEIF('chi-square_test'!$C$24:$C$38,B65,'chi-square_test'!$A$24:$A$38)</f>
        <v>#DIV/0!</v>
      </c>
    </row>
    <row r="66" spans="2:3">
      <c r="B66" s="1" t="s">
        <v>35</v>
      </c>
      <c r="C66" s="1" t="e">
        <f>AVERAGEIF('chi-square_test'!$C$24:$C$38,B66,'chi-square_test'!$A$24:$A$38)</f>
        <v>#DIV/0!</v>
      </c>
    </row>
    <row r="67" spans="2:3">
      <c r="B67" s="2" t="s">
        <v>36</v>
      </c>
      <c r="C67" s="1" t="e">
        <f>AVERAGEIF('chi-square_test'!$C$24:$C$38,B67,'chi-square_test'!$A$24:$A$38)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8B8-4D22-4E08-8FF4-8C2AF64FFF51}">
  <dimension ref="A1:I28"/>
  <sheetViews>
    <sheetView workbookViewId="0">
      <selection activeCell="I32" sqref="I32"/>
    </sheetView>
  </sheetViews>
  <sheetFormatPr defaultRowHeight="15"/>
  <sheetData>
    <row r="1" spans="1:9">
      <c r="A1" s="3" t="s">
        <v>6</v>
      </c>
      <c r="B1" s="3" t="s">
        <v>9</v>
      </c>
      <c r="D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</row>
    <row r="2" spans="1:9">
      <c r="A2" s="1">
        <v>210</v>
      </c>
      <c r="B2" s="2" t="s">
        <v>32</v>
      </c>
      <c r="C2" s="1"/>
      <c r="E2" s="1">
        <f>MAX(project_data!$A$4:$A$23)</f>
        <v>585</v>
      </c>
      <c r="F2" s="1">
        <f>MIN(project_data!$A$4:$A$23)</f>
        <v>210</v>
      </c>
      <c r="G2" s="1">
        <f>E2-F2</f>
        <v>375</v>
      </c>
      <c r="H2" s="22">
        <f>_xlfn.STDEV.S(project_data!$A$4:$A$23)</f>
        <v>86.388047418853645</v>
      </c>
      <c r="I2" s="22">
        <f>AVERAGE(project_data!$A$4:$A$23)</f>
        <v>445.5</v>
      </c>
    </row>
    <row r="3" spans="1:9">
      <c r="A3" s="1">
        <v>390</v>
      </c>
      <c r="B3" s="2" t="s">
        <v>32</v>
      </c>
      <c r="C3" s="1"/>
    </row>
    <row r="4" spans="1:9">
      <c r="A4" s="1">
        <v>435</v>
      </c>
      <c r="B4" s="2" t="s">
        <v>32</v>
      </c>
      <c r="C4" s="1"/>
      <c r="D4" t="s">
        <v>200</v>
      </c>
      <c r="E4" s="1" t="s">
        <v>195</v>
      </c>
      <c r="F4" s="1" t="s">
        <v>196</v>
      </c>
      <c r="G4" s="1" t="s">
        <v>197</v>
      </c>
      <c r="H4" s="1" t="s">
        <v>198</v>
      </c>
      <c r="I4" s="1" t="s">
        <v>199</v>
      </c>
    </row>
    <row r="5" spans="1:9">
      <c r="A5" s="1">
        <v>420</v>
      </c>
      <c r="B5" s="1" t="s">
        <v>32</v>
      </c>
      <c r="C5" s="1"/>
      <c r="E5" s="1">
        <f>MAX(A2:A5)</f>
        <v>435</v>
      </c>
      <c r="F5" s="1">
        <f>MIN(A2:A5)</f>
        <v>210</v>
      </c>
      <c r="G5" s="1">
        <f>E5-F5</f>
        <v>225</v>
      </c>
      <c r="H5" s="22">
        <f>_xlfn.STDEV.S(A2:A5)</f>
        <v>104.19332992087354</v>
      </c>
      <c r="I5" s="22">
        <f>AVERAGE(A2:A5)</f>
        <v>363.75</v>
      </c>
    </row>
    <row r="6" spans="1:9">
      <c r="A6" s="1">
        <v>345</v>
      </c>
      <c r="B6" s="1" t="s">
        <v>33</v>
      </c>
      <c r="C6" s="1"/>
      <c r="E6" s="1"/>
      <c r="F6" s="1"/>
      <c r="G6" s="1"/>
      <c r="H6" s="1"/>
      <c r="I6" s="1"/>
    </row>
    <row r="7" spans="1:9">
      <c r="A7" s="1">
        <v>480</v>
      </c>
      <c r="B7" s="1" t="s">
        <v>33</v>
      </c>
      <c r="C7" s="1"/>
      <c r="D7" t="s">
        <v>201</v>
      </c>
      <c r="E7" s="1" t="s">
        <v>195</v>
      </c>
      <c r="F7" s="1" t="s">
        <v>196</v>
      </c>
      <c r="G7" s="1" t="s">
        <v>197</v>
      </c>
      <c r="H7" s="1" t="s">
        <v>198</v>
      </c>
      <c r="I7" s="1" t="s">
        <v>199</v>
      </c>
    </row>
    <row r="8" spans="1:9">
      <c r="A8" s="1">
        <v>360</v>
      </c>
      <c r="B8" s="1" t="s">
        <v>33</v>
      </c>
      <c r="C8" s="1"/>
      <c r="E8" s="1">
        <f>MAX(A6:A9)</f>
        <v>480</v>
      </c>
      <c r="F8" s="1">
        <f>MIN(A6:A9)</f>
        <v>345</v>
      </c>
      <c r="G8" s="1">
        <f>E8-F8</f>
        <v>135</v>
      </c>
      <c r="H8" s="22">
        <f>_xlfn.STDEV.S(A6:A9)</f>
        <v>69.821200218844709</v>
      </c>
      <c r="I8" s="22">
        <f>AVERAGE(A6:A9)</f>
        <v>412.5</v>
      </c>
    </row>
    <row r="9" spans="1:9">
      <c r="A9" s="1">
        <v>465</v>
      </c>
      <c r="B9" s="1" t="s">
        <v>33</v>
      </c>
      <c r="C9" s="1"/>
      <c r="E9" s="1"/>
      <c r="F9" s="1"/>
      <c r="G9" s="1"/>
      <c r="H9" s="1"/>
      <c r="I9" s="1"/>
    </row>
    <row r="10" spans="1:9">
      <c r="A10" s="1">
        <v>585</v>
      </c>
      <c r="B10" s="1" t="s">
        <v>34</v>
      </c>
      <c r="C10" s="1"/>
      <c r="D10" t="s">
        <v>202</v>
      </c>
      <c r="E10" s="1" t="s">
        <v>195</v>
      </c>
      <c r="F10" s="1" t="s">
        <v>196</v>
      </c>
      <c r="G10" s="1" t="s">
        <v>197</v>
      </c>
      <c r="H10" s="1" t="s">
        <v>198</v>
      </c>
      <c r="I10" s="1" t="s">
        <v>199</v>
      </c>
    </row>
    <row r="11" spans="1:9">
      <c r="A11" s="1">
        <v>480</v>
      </c>
      <c r="B11" s="1" t="s">
        <v>34</v>
      </c>
      <c r="C11" s="1"/>
      <c r="E11" s="1">
        <f>MAX(A10:A13)</f>
        <v>585</v>
      </c>
      <c r="F11" s="1">
        <f>MIN(A10:A13)</f>
        <v>405</v>
      </c>
      <c r="G11" s="1">
        <f>E11-F11</f>
        <v>180</v>
      </c>
      <c r="H11" s="22">
        <f>_xlfn.STDEV.S(A10:A13)</f>
        <v>83.964278118733333</v>
      </c>
      <c r="I11" s="1">
        <f>AVERAGE(A10:A13)</f>
        <v>510</v>
      </c>
    </row>
    <row r="12" spans="1:9">
      <c r="A12" s="1">
        <v>570</v>
      </c>
      <c r="B12" s="1" t="s">
        <v>34</v>
      </c>
      <c r="C12" s="1"/>
      <c r="E12" s="1"/>
      <c r="F12" s="1"/>
      <c r="G12" s="1"/>
      <c r="H12" s="1"/>
      <c r="I12" s="1"/>
    </row>
    <row r="13" spans="1:9">
      <c r="A13" s="1">
        <v>405</v>
      </c>
      <c r="B13" s="1" t="s">
        <v>34</v>
      </c>
      <c r="C13" s="1"/>
      <c r="D13" t="s">
        <v>203</v>
      </c>
      <c r="E13" s="1" t="s">
        <v>195</v>
      </c>
      <c r="F13" s="1" t="s">
        <v>196</v>
      </c>
      <c r="G13" s="1" t="s">
        <v>197</v>
      </c>
      <c r="H13" s="1" t="s">
        <v>198</v>
      </c>
      <c r="I13" s="1" t="s">
        <v>199</v>
      </c>
    </row>
    <row r="14" spans="1:9">
      <c r="A14" s="1">
        <v>360</v>
      </c>
      <c r="B14" s="1" t="s">
        <v>35</v>
      </c>
      <c r="C14" s="1"/>
      <c r="E14" s="1">
        <f>MAX(A14:A17)</f>
        <v>525</v>
      </c>
      <c r="F14" s="1">
        <f>MIN(A14:A17)</f>
        <v>360</v>
      </c>
      <c r="G14" s="1">
        <f>E14-F14</f>
        <v>165</v>
      </c>
      <c r="H14" s="22">
        <f>_xlfn.STDEV.S(A14:A17)</f>
        <v>72.456883730947197</v>
      </c>
      <c r="I14" s="1">
        <f>AVERAGE(A14:A17)</f>
        <v>465</v>
      </c>
    </row>
    <row r="15" spans="1:9">
      <c r="A15" s="1">
        <v>525</v>
      </c>
      <c r="B15" s="1" t="s">
        <v>35</v>
      </c>
      <c r="C15" s="1"/>
      <c r="E15" s="1"/>
      <c r="F15" s="1"/>
      <c r="G15" s="1"/>
      <c r="H15" s="1"/>
      <c r="I15" s="1"/>
    </row>
    <row r="16" spans="1:9">
      <c r="A16" s="1">
        <v>495</v>
      </c>
      <c r="B16" s="1" t="s">
        <v>35</v>
      </c>
      <c r="C16" s="1"/>
      <c r="D16" t="s">
        <v>204</v>
      </c>
      <c r="E16" s="1" t="s">
        <v>195</v>
      </c>
      <c r="F16" s="1" t="s">
        <v>196</v>
      </c>
      <c r="G16" s="1" t="s">
        <v>197</v>
      </c>
      <c r="H16" s="1" t="s">
        <v>198</v>
      </c>
      <c r="I16" s="1" t="s">
        <v>199</v>
      </c>
    </row>
    <row r="17" spans="1:9">
      <c r="A17" s="1">
        <v>480</v>
      </c>
      <c r="B17" s="1" t="s">
        <v>35</v>
      </c>
      <c r="C17" s="1"/>
      <c r="E17" s="1">
        <f>MAX(A18:A21)</f>
        <v>510</v>
      </c>
      <c r="F17" s="1">
        <f>MIN(A18:A21)</f>
        <v>420</v>
      </c>
      <c r="G17" s="1">
        <f>E17-F17</f>
        <v>90</v>
      </c>
      <c r="H17" s="22">
        <f>_xlfn.STDEV.S(A18:A21)</f>
        <v>39.449334595148748</v>
      </c>
      <c r="I17" s="22">
        <f>AVERAGE(A18:A21)</f>
        <v>476.25</v>
      </c>
    </row>
    <row r="18" spans="1:9">
      <c r="A18" s="1">
        <v>420</v>
      </c>
      <c r="B18" s="1" t="s">
        <v>36</v>
      </c>
      <c r="C18" s="1"/>
      <c r="E18" s="1"/>
      <c r="F18" s="1"/>
      <c r="G18" s="1"/>
      <c r="H18" s="1"/>
      <c r="I18" s="1"/>
    </row>
    <row r="19" spans="1:9">
      <c r="A19" s="1">
        <v>495</v>
      </c>
      <c r="B19" s="1" t="s">
        <v>36</v>
      </c>
      <c r="C19" s="1"/>
      <c r="E19" s="1"/>
      <c r="F19" s="1"/>
      <c r="G19" s="1"/>
      <c r="H19" s="1"/>
      <c r="I19" s="1"/>
    </row>
    <row r="20" spans="1:9">
      <c r="A20" s="1">
        <v>510</v>
      </c>
      <c r="B20" s="1" t="s">
        <v>36</v>
      </c>
      <c r="C20" s="1"/>
      <c r="E20" s="1"/>
      <c r="F20" s="1"/>
      <c r="G20" s="1"/>
      <c r="H20" s="1"/>
      <c r="I20" s="1"/>
    </row>
    <row r="21" spans="1:9">
      <c r="A21" s="1">
        <v>480</v>
      </c>
      <c r="B21" s="1" t="s">
        <v>36</v>
      </c>
      <c r="C21" s="1"/>
      <c r="E21" s="1"/>
      <c r="F21" s="1"/>
      <c r="G21" s="1"/>
      <c r="H21" s="1"/>
      <c r="I21" s="1"/>
    </row>
    <row r="22" spans="1:9">
      <c r="E22" s="1"/>
      <c r="F22" s="1"/>
      <c r="G22" s="1"/>
      <c r="H22" s="1"/>
      <c r="I22" s="1"/>
    </row>
    <row r="23" spans="1:9">
      <c r="E23" s="1"/>
      <c r="F23" s="1"/>
      <c r="G23" s="1"/>
      <c r="H23" s="1"/>
      <c r="I23" s="1"/>
    </row>
    <row r="24" spans="1:9">
      <c r="E24" s="1"/>
      <c r="F24" s="1"/>
      <c r="G24" s="1"/>
      <c r="H24" s="1"/>
      <c r="I24" s="1"/>
    </row>
    <row r="25" spans="1:9">
      <c r="E25" s="1"/>
      <c r="F25" s="1"/>
      <c r="G25" s="1"/>
      <c r="H25" s="1"/>
      <c r="I25" s="1"/>
    </row>
    <row r="26" spans="1:9">
      <c r="E26" s="1"/>
      <c r="F26" s="1"/>
      <c r="G26" s="1"/>
      <c r="H26" s="1"/>
      <c r="I26" s="1"/>
    </row>
    <row r="27" spans="1:9">
      <c r="E27" s="1"/>
      <c r="F27" s="1"/>
      <c r="G27" s="1"/>
      <c r="H27" s="1"/>
      <c r="I27" s="1"/>
    </row>
    <row r="28" spans="1:9">
      <c r="E28" s="1"/>
      <c r="F28" s="1"/>
      <c r="G28" s="1"/>
      <c r="H28" s="1"/>
      <c r="I28" s="1"/>
    </row>
  </sheetData>
  <pageMargins left="0.7" right="0.7" top="0.75" bottom="0.75" header="0.3" footer="0.3"/>
  <ignoredErrors>
    <ignoredError sqref="E5:I5 E8:I8 E11:I11 G14 E14:F14 H14:I14 E17:I17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5534-91A3-404D-8483-2E39A5CC1AF4}">
  <dimension ref="A1:S44"/>
  <sheetViews>
    <sheetView workbookViewId="0">
      <selection activeCell="R21" sqref="R21"/>
    </sheetView>
  </sheetViews>
  <sheetFormatPr defaultRowHeight="15"/>
  <cols>
    <col min="13" max="13" width="15.7109375" bestFit="1" customWidth="1"/>
    <col min="14" max="14" width="17.5703125" customWidth="1"/>
    <col min="15" max="15" width="17.7109375" customWidth="1"/>
    <col min="16" max="16" width="18.5703125" customWidth="1"/>
    <col min="17" max="17" width="17.85546875" customWidth="1"/>
    <col min="18" max="18" width="15.85546875" customWidth="1"/>
  </cols>
  <sheetData>
    <row r="1" spans="1:19" ht="33.75" customHeight="1">
      <c r="A1" t="s">
        <v>205</v>
      </c>
      <c r="B1" t="s">
        <v>206</v>
      </c>
      <c r="M1" s="25" t="s">
        <v>9</v>
      </c>
      <c r="N1" s="26" t="s">
        <v>207</v>
      </c>
      <c r="O1" s="26" t="s">
        <v>208</v>
      </c>
      <c r="P1" s="27" t="s">
        <v>209</v>
      </c>
      <c r="Q1" s="28"/>
    </row>
    <row r="2" spans="1:19">
      <c r="A2" t="s">
        <v>210</v>
      </c>
      <c r="B2" t="s">
        <v>211</v>
      </c>
      <c r="M2" s="29" t="s">
        <v>32</v>
      </c>
      <c r="N2" s="30">
        <v>4</v>
      </c>
      <c r="O2" s="30">
        <v>0</v>
      </c>
      <c r="P2" s="31">
        <f>SUM(N2:O2)</f>
        <v>4</v>
      </c>
      <c r="Q2" s="32"/>
    </row>
    <row r="3" spans="1:19">
      <c r="F3" s="1" t="s">
        <v>212</v>
      </c>
      <c r="G3" s="1" t="s">
        <v>213</v>
      </c>
      <c r="H3" s="1" t="s">
        <v>39</v>
      </c>
      <c r="M3" s="33" t="s">
        <v>33</v>
      </c>
      <c r="N3" s="30">
        <v>3</v>
      </c>
      <c r="O3" s="30">
        <v>1</v>
      </c>
      <c r="P3" s="31">
        <f>SUM(N3:O3)</f>
        <v>4</v>
      </c>
      <c r="Q3" s="32"/>
    </row>
    <row r="4" spans="1:19">
      <c r="A4" s="1" t="s">
        <v>0</v>
      </c>
      <c r="B4" s="1" t="s">
        <v>214</v>
      </c>
      <c r="C4" s="1" t="s">
        <v>213</v>
      </c>
      <c r="D4" s="1" t="s">
        <v>212</v>
      </c>
      <c r="F4" s="1" t="s">
        <v>215</v>
      </c>
      <c r="G4" s="1">
        <v>5</v>
      </c>
      <c r="H4" s="21">
        <v>397.5</v>
      </c>
      <c r="M4" s="33" t="s">
        <v>34</v>
      </c>
      <c r="N4" s="30">
        <v>1</v>
      </c>
      <c r="O4" s="30">
        <v>3</v>
      </c>
      <c r="P4" s="31">
        <f>SUM(N4:O4)</f>
        <v>4</v>
      </c>
      <c r="Q4" s="32"/>
    </row>
    <row r="5" spans="1:19">
      <c r="A5" s="1">
        <v>420</v>
      </c>
      <c r="B5" s="1" t="s">
        <v>36</v>
      </c>
      <c r="C5" s="1">
        <v>8</v>
      </c>
      <c r="D5" s="1" t="s">
        <v>216</v>
      </c>
      <c r="F5" s="1" t="s">
        <v>216</v>
      </c>
      <c r="G5" s="1">
        <v>10</v>
      </c>
      <c r="H5" s="21">
        <v>472.5</v>
      </c>
      <c r="M5" s="33" t="s">
        <v>35</v>
      </c>
      <c r="N5" s="30">
        <v>1</v>
      </c>
      <c r="O5" s="30">
        <v>3</v>
      </c>
      <c r="P5" s="31">
        <f>SUM(N5:O5)</f>
        <v>4</v>
      </c>
      <c r="Q5" s="32"/>
    </row>
    <row r="6" spans="1:19" ht="15.75" thickBot="1">
      <c r="A6" s="1">
        <v>480</v>
      </c>
      <c r="B6" s="1" t="s">
        <v>36</v>
      </c>
      <c r="C6" s="1">
        <v>14</v>
      </c>
      <c r="D6" s="1" t="s">
        <v>217</v>
      </c>
      <c r="F6" s="1" t="s">
        <v>217</v>
      </c>
      <c r="G6" s="1">
        <v>15</v>
      </c>
      <c r="H6" s="21">
        <v>495</v>
      </c>
      <c r="I6" t="s">
        <v>218</v>
      </c>
      <c r="M6" s="33" t="s">
        <v>36</v>
      </c>
      <c r="N6" s="30">
        <v>1</v>
      </c>
      <c r="O6" s="30">
        <v>3</v>
      </c>
      <c r="P6" s="34">
        <f>SUM(N6:O6)</f>
        <v>4</v>
      </c>
      <c r="Q6" s="32"/>
    </row>
    <row r="7" spans="1:19" ht="15.75" thickBot="1">
      <c r="A7" s="1">
        <v>495</v>
      </c>
      <c r="B7" s="1" t="s">
        <v>36</v>
      </c>
      <c r="C7" s="1">
        <v>16</v>
      </c>
      <c r="D7" s="1" t="s">
        <v>217</v>
      </c>
      <c r="F7" s="1" t="s">
        <v>219</v>
      </c>
      <c r="G7" s="1">
        <v>10</v>
      </c>
      <c r="H7" s="21">
        <v>97.5</v>
      </c>
      <c r="I7" s="1">
        <v>146.25</v>
      </c>
      <c r="M7" s="35" t="s">
        <v>209</v>
      </c>
      <c r="N7" s="36">
        <f>SUM(N2:N6)</f>
        <v>10</v>
      </c>
      <c r="O7" s="36">
        <f>SUM(O2:O6)</f>
        <v>10</v>
      </c>
      <c r="P7" s="37">
        <f>SUM(P2:P6)</f>
        <v>20</v>
      </c>
      <c r="Q7" s="38" t="s">
        <v>220</v>
      </c>
    </row>
    <row r="8" spans="1:19">
      <c r="A8" s="4">
        <v>510</v>
      </c>
      <c r="B8" s="1" t="s">
        <v>36</v>
      </c>
      <c r="C8" s="3">
        <v>17</v>
      </c>
      <c r="D8" s="1" t="s">
        <v>221</v>
      </c>
    </row>
    <row r="9" spans="1:19">
      <c r="A9" s="1">
        <v>210</v>
      </c>
      <c r="B9" s="1" t="s">
        <v>32</v>
      </c>
      <c r="C9" s="1">
        <v>1</v>
      </c>
      <c r="D9" s="1" t="s">
        <v>215</v>
      </c>
      <c r="M9" s="7" t="s">
        <v>222</v>
      </c>
      <c r="N9" s="7"/>
      <c r="O9" s="7"/>
      <c r="P9" s="7"/>
    </row>
    <row r="10" spans="1:19">
      <c r="A10" s="1">
        <v>390</v>
      </c>
      <c r="B10" s="1" t="s">
        <v>32</v>
      </c>
      <c r="C10" s="1">
        <v>5</v>
      </c>
      <c r="D10" s="1" t="s">
        <v>215</v>
      </c>
      <c r="M10" s="7"/>
      <c r="N10" s="7"/>
      <c r="O10" s="7"/>
      <c r="P10" s="7"/>
    </row>
    <row r="11" spans="1:19">
      <c r="A11" s="1">
        <v>420</v>
      </c>
      <c r="B11" s="1" t="s">
        <v>32</v>
      </c>
      <c r="C11" s="1">
        <v>7</v>
      </c>
      <c r="D11" s="1" t="s">
        <v>216</v>
      </c>
      <c r="M11" s="39"/>
      <c r="N11" s="40" t="s">
        <v>223</v>
      </c>
      <c r="O11" s="40" t="s">
        <v>224</v>
      </c>
      <c r="P11" s="46" t="s">
        <v>225</v>
      </c>
      <c r="Q11" s="38"/>
    </row>
    <row r="12" spans="1:19">
      <c r="A12" s="1">
        <v>435</v>
      </c>
      <c r="B12" s="1" t="s">
        <v>32</v>
      </c>
      <c r="C12" s="1">
        <v>9</v>
      </c>
      <c r="D12" s="1" t="s">
        <v>216</v>
      </c>
      <c r="M12" s="35" t="s">
        <v>226</v>
      </c>
      <c r="N12" s="41">
        <v>4</v>
      </c>
      <c r="O12" s="42">
        <v>0.4</v>
      </c>
      <c r="P12" s="47">
        <f>((N12-O12)^2)/O12</f>
        <v>32.4</v>
      </c>
      <c r="Q12" s="38"/>
    </row>
    <row r="13" spans="1:19">
      <c r="A13" s="1">
        <v>360</v>
      </c>
      <c r="B13" s="1" t="s">
        <v>35</v>
      </c>
      <c r="C13" s="1">
        <v>4</v>
      </c>
      <c r="D13" s="1" t="s">
        <v>215</v>
      </c>
      <c r="M13" s="35" t="s">
        <v>227</v>
      </c>
      <c r="N13" s="41">
        <v>3</v>
      </c>
      <c r="O13" s="42">
        <v>0.4</v>
      </c>
      <c r="P13" s="47">
        <f t="shared" ref="P13:P21" si="0">((N13-O13)^2)/O13</f>
        <v>16.900000000000002</v>
      </c>
      <c r="Q13" s="38"/>
    </row>
    <row r="14" spans="1:19">
      <c r="A14" s="1">
        <v>480</v>
      </c>
      <c r="B14" s="1" t="s">
        <v>35</v>
      </c>
      <c r="C14" s="1">
        <v>13</v>
      </c>
      <c r="D14" s="1" t="s">
        <v>217</v>
      </c>
      <c r="M14" s="35" t="s">
        <v>228</v>
      </c>
      <c r="N14" s="41">
        <v>1</v>
      </c>
      <c r="O14" s="42">
        <v>0.4</v>
      </c>
      <c r="P14" s="47">
        <f t="shared" si="0"/>
        <v>0.89999999999999991</v>
      </c>
      <c r="Q14" s="38"/>
    </row>
    <row r="15" spans="1:19">
      <c r="A15" s="1">
        <v>495</v>
      </c>
      <c r="B15" s="1" t="s">
        <v>35</v>
      </c>
      <c r="C15" s="1">
        <v>15</v>
      </c>
      <c r="D15" s="1" t="s">
        <v>217</v>
      </c>
      <c r="M15" s="35" t="s">
        <v>229</v>
      </c>
      <c r="N15" s="41">
        <v>1</v>
      </c>
      <c r="O15" s="42">
        <v>0.4</v>
      </c>
      <c r="P15" s="47">
        <f t="shared" si="0"/>
        <v>0.89999999999999991</v>
      </c>
      <c r="Q15" s="38"/>
      <c r="R15" s="32" t="s">
        <v>230</v>
      </c>
      <c r="S15" s="32">
        <f>(5-1)*(2-1)</f>
        <v>4</v>
      </c>
    </row>
    <row r="16" spans="1:19">
      <c r="A16" s="1">
        <v>525</v>
      </c>
      <c r="B16" s="1" t="s">
        <v>35</v>
      </c>
      <c r="C16" s="1">
        <v>18</v>
      </c>
      <c r="D16" s="1" t="s">
        <v>221</v>
      </c>
      <c r="M16" s="35" t="s">
        <v>231</v>
      </c>
      <c r="N16" s="41">
        <v>1</v>
      </c>
      <c r="O16" s="42">
        <v>0.4</v>
      </c>
      <c r="P16" s="47">
        <f t="shared" si="0"/>
        <v>0.89999999999999991</v>
      </c>
      <c r="Q16" s="38"/>
      <c r="R16" s="32" t="s">
        <v>232</v>
      </c>
      <c r="S16" s="48">
        <v>0.1</v>
      </c>
    </row>
    <row r="17" spans="1:19">
      <c r="A17" s="1">
        <v>345</v>
      </c>
      <c r="B17" s="1" t="s">
        <v>33</v>
      </c>
      <c r="C17" s="1">
        <v>2</v>
      </c>
      <c r="D17" s="1" t="s">
        <v>215</v>
      </c>
      <c r="M17" s="35" t="s">
        <v>233</v>
      </c>
      <c r="N17" s="41">
        <v>0</v>
      </c>
      <c r="O17" s="42">
        <v>0.4</v>
      </c>
      <c r="P17" s="47">
        <f t="shared" si="0"/>
        <v>0.40000000000000008</v>
      </c>
      <c r="Q17" s="38"/>
      <c r="R17" s="32" t="s">
        <v>234</v>
      </c>
      <c r="S17" s="48">
        <f ca="1">_xlfn.CHISQ.DIST.RT(P22,S15)</f>
        <v>2.0341029416928367E-2</v>
      </c>
    </row>
    <row r="18" spans="1:19">
      <c r="A18" s="1">
        <v>360</v>
      </c>
      <c r="B18" s="1" t="s">
        <v>33</v>
      </c>
      <c r="C18" s="1">
        <v>3</v>
      </c>
      <c r="D18" s="1" t="s">
        <v>215</v>
      </c>
      <c r="M18" s="35" t="s">
        <v>235</v>
      </c>
      <c r="N18" s="41">
        <v>1</v>
      </c>
      <c r="O18" s="42">
        <v>0.4</v>
      </c>
      <c r="P18" s="47">
        <f t="shared" si="0"/>
        <v>0.89999999999999991</v>
      </c>
      <c r="Q18" s="38"/>
    </row>
    <row r="19" spans="1:19">
      <c r="A19" s="1">
        <v>465</v>
      </c>
      <c r="B19" s="1" t="s">
        <v>33</v>
      </c>
      <c r="C19" s="1">
        <v>10</v>
      </c>
      <c r="D19" s="1" t="s">
        <v>216</v>
      </c>
      <c r="M19" s="35" t="s">
        <v>236</v>
      </c>
      <c r="N19" s="41">
        <v>3</v>
      </c>
      <c r="O19" s="42">
        <v>0.4</v>
      </c>
      <c r="P19" s="47">
        <f t="shared" si="0"/>
        <v>16.900000000000002</v>
      </c>
      <c r="Q19" s="38"/>
    </row>
    <row r="20" spans="1:19">
      <c r="A20" s="1">
        <v>480</v>
      </c>
      <c r="B20" s="1" t="s">
        <v>33</v>
      </c>
      <c r="C20" s="1">
        <v>11</v>
      </c>
      <c r="D20" s="1" t="s">
        <v>217</v>
      </c>
      <c r="M20" s="35" t="s">
        <v>237</v>
      </c>
      <c r="N20" s="41">
        <v>3</v>
      </c>
      <c r="O20" s="42">
        <v>0.4</v>
      </c>
      <c r="P20" s="47">
        <f t="shared" si="0"/>
        <v>16.900000000000002</v>
      </c>
      <c r="Q20" s="38"/>
    </row>
    <row r="21" spans="1:19" ht="15.75" thickBot="1">
      <c r="A21" s="1">
        <v>405</v>
      </c>
      <c r="B21" s="1" t="s">
        <v>34</v>
      </c>
      <c r="C21" s="1">
        <v>6</v>
      </c>
      <c r="D21" s="1" t="s">
        <v>216</v>
      </c>
      <c r="M21" s="35" t="s">
        <v>238</v>
      </c>
      <c r="N21" s="41">
        <v>3</v>
      </c>
      <c r="O21" s="42">
        <v>0.4</v>
      </c>
      <c r="P21" s="47">
        <f t="shared" si="0"/>
        <v>16.900000000000002</v>
      </c>
      <c r="Q21" s="38"/>
    </row>
    <row r="22" spans="1:19">
      <c r="A22" s="1">
        <v>480</v>
      </c>
      <c r="B22" s="1" t="s">
        <v>34</v>
      </c>
      <c r="C22" s="1">
        <v>12</v>
      </c>
      <c r="D22" s="1" t="s">
        <v>217</v>
      </c>
      <c r="M22" s="43" t="s">
        <v>209</v>
      </c>
      <c r="N22" s="44">
        <f ca="1">SUM(N12:N31)</f>
        <v>10</v>
      </c>
      <c r="O22" s="45">
        <f>SUM(O12:O21)</f>
        <v>3.9999999999999996</v>
      </c>
      <c r="P22" s="23">
        <f ca="1">SUM(P12:P31)</f>
        <v>24</v>
      </c>
      <c r="Q22" s="38" t="s">
        <v>239</v>
      </c>
    </row>
    <row r="23" spans="1:19">
      <c r="A23" s="1">
        <v>570</v>
      </c>
      <c r="B23" s="1" t="s">
        <v>34</v>
      </c>
      <c r="C23" s="1">
        <v>19</v>
      </c>
      <c r="D23" s="1" t="s">
        <v>221</v>
      </c>
      <c r="M23" s="1"/>
      <c r="N23" s="1"/>
      <c r="O23" s="24"/>
      <c r="P23" s="24"/>
    </row>
    <row r="24" spans="1:19">
      <c r="A24" s="1">
        <v>585</v>
      </c>
      <c r="B24" s="1" t="s">
        <v>34</v>
      </c>
      <c r="C24" s="1">
        <v>20</v>
      </c>
      <c r="D24" s="1" t="s">
        <v>221</v>
      </c>
      <c r="M24" s="1"/>
      <c r="N24" s="1"/>
      <c r="O24" s="24"/>
      <c r="P24" s="24"/>
    </row>
    <row r="25" spans="1:19">
      <c r="A25" s="1"/>
      <c r="B25" s="1"/>
      <c r="C25" s="1"/>
      <c r="F25" s="1"/>
      <c r="G25" s="2"/>
      <c r="M25" s="1"/>
      <c r="N25" s="1"/>
      <c r="O25" s="24"/>
      <c r="P25" s="24"/>
    </row>
    <row r="26" spans="1:19">
      <c r="A26" s="1"/>
      <c r="B26" s="1"/>
      <c r="C26" s="1"/>
      <c r="F26" s="1"/>
      <c r="G26" s="1"/>
      <c r="M26" s="1"/>
      <c r="N26" s="1"/>
      <c r="O26" s="24"/>
      <c r="P26" s="24"/>
    </row>
    <row r="27" spans="1:19">
      <c r="A27" s="1"/>
      <c r="B27" s="1"/>
      <c r="C27" s="1"/>
      <c r="F27" s="1"/>
      <c r="G27" s="1"/>
      <c r="M27" s="1"/>
      <c r="N27" s="1"/>
      <c r="O27" s="24"/>
      <c r="P27" s="24"/>
    </row>
    <row r="28" spans="1:19">
      <c r="A28" s="1"/>
      <c r="B28" s="1"/>
      <c r="C28" s="1"/>
      <c r="F28" s="1"/>
      <c r="G28" s="1"/>
      <c r="M28" s="1"/>
      <c r="N28" s="1"/>
      <c r="O28" s="24"/>
      <c r="P28" s="24"/>
    </row>
    <row r="29" spans="1:19">
      <c r="A29" s="1"/>
      <c r="B29" s="1"/>
      <c r="C29" s="1"/>
      <c r="F29" s="1"/>
      <c r="G29" s="2"/>
      <c r="M29" s="1"/>
      <c r="N29" s="1"/>
      <c r="O29" s="24"/>
      <c r="P29" s="24"/>
    </row>
    <row r="30" spans="1:19">
      <c r="A30" s="1"/>
      <c r="B30" s="1"/>
      <c r="C30" s="1"/>
      <c r="F30" s="1"/>
      <c r="G30" s="1"/>
      <c r="M30" s="1"/>
      <c r="N30" s="1"/>
      <c r="O30" s="24"/>
      <c r="P30" s="24"/>
    </row>
    <row r="31" spans="1:19">
      <c r="A31" s="1"/>
      <c r="B31" s="1"/>
      <c r="C31" s="1"/>
      <c r="F31" s="1"/>
      <c r="G31" s="1"/>
      <c r="M31" s="1"/>
      <c r="N31" s="1"/>
      <c r="O31" s="24"/>
      <c r="P31" s="24"/>
    </row>
    <row r="32" spans="1:19">
      <c r="A32" s="1"/>
      <c r="B32" s="1"/>
      <c r="C32" s="1"/>
      <c r="F32" s="1"/>
      <c r="G32" s="1"/>
    </row>
    <row r="33" spans="1:7">
      <c r="A33" s="1"/>
      <c r="B33" s="1"/>
      <c r="C33" s="1"/>
      <c r="F33" s="1"/>
      <c r="G33" s="2"/>
    </row>
    <row r="34" spans="1:7">
      <c r="A34" s="1"/>
      <c r="B34" s="1"/>
      <c r="C34" s="1"/>
      <c r="F34" s="1"/>
      <c r="G34" s="1"/>
    </row>
    <row r="35" spans="1:7">
      <c r="A35" s="1"/>
      <c r="B35" s="1"/>
      <c r="C35" s="1"/>
      <c r="F35" s="1"/>
      <c r="G35" s="1"/>
    </row>
    <row r="36" spans="1:7">
      <c r="A36" s="1"/>
      <c r="B36" s="1"/>
      <c r="C36" s="1"/>
      <c r="F36" s="1"/>
      <c r="G36" s="1"/>
    </row>
    <row r="37" spans="1:7">
      <c r="A37" s="1"/>
      <c r="B37" s="1"/>
      <c r="C37" s="1"/>
      <c r="F37" s="1"/>
      <c r="G37" s="1"/>
    </row>
    <row r="38" spans="1:7">
      <c r="A38" s="1"/>
      <c r="B38" s="1"/>
      <c r="C38" s="1"/>
      <c r="F38" s="1"/>
      <c r="G38" s="1"/>
    </row>
    <row r="39" spans="1:7">
      <c r="A39" s="1"/>
      <c r="B39" s="1"/>
      <c r="C39" s="1"/>
      <c r="F39" s="1"/>
      <c r="G39" s="1"/>
    </row>
    <row r="40" spans="1:7">
      <c r="A40" s="1"/>
      <c r="B40" s="1"/>
      <c r="C40" s="1"/>
      <c r="F40" s="1"/>
      <c r="G40" s="1"/>
    </row>
    <row r="41" spans="1:7">
      <c r="A41" s="1"/>
      <c r="B41" s="1"/>
      <c r="C41" s="1"/>
      <c r="F41" s="1"/>
      <c r="G41" s="1"/>
    </row>
    <row r="42" spans="1:7">
      <c r="A42" s="1"/>
      <c r="B42" s="1"/>
      <c r="C42" s="1"/>
      <c r="F42" s="1"/>
      <c r="G42" s="1"/>
    </row>
    <row r="43" spans="1:7">
      <c r="A43" s="1"/>
      <c r="B43" s="1"/>
      <c r="C43" s="1"/>
      <c r="F43" s="1"/>
      <c r="G43" s="1"/>
    </row>
    <row r="44" spans="1:7">
      <c r="F44" s="1"/>
      <c r="G44" s="1"/>
    </row>
  </sheetData>
  <autoFilter ref="A4:C24" xr:uid="{4085E0FC-1BD9-4283-B9F4-CAD743D2FD4A}">
    <sortState xmlns:xlrd2="http://schemas.microsoft.com/office/spreadsheetml/2017/richdata2" ref="A5:C24">
      <sortCondition ref="B4:B24"/>
    </sortState>
  </autoFilter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8904-0B11-4084-819A-FC18BCF69CA7}">
  <dimension ref="A1:X31"/>
  <sheetViews>
    <sheetView tabSelected="1" workbookViewId="0">
      <selection activeCell="M16" sqref="M16"/>
    </sheetView>
  </sheetViews>
  <sheetFormatPr defaultRowHeight="15"/>
  <cols>
    <col min="1" max="1" width="12.7109375" customWidth="1"/>
    <col min="2" max="2" width="14.42578125" customWidth="1"/>
    <col min="3" max="3" width="12.7109375" customWidth="1"/>
    <col min="15" max="15" width="8.42578125" customWidth="1"/>
    <col min="16" max="16" width="3.42578125" customWidth="1"/>
    <col min="19" max="19" width="3.5703125" customWidth="1"/>
    <col min="22" max="22" width="3" customWidth="1"/>
  </cols>
  <sheetData>
    <row r="1" spans="1:24" ht="30">
      <c r="A1" s="4" t="s">
        <v>6</v>
      </c>
      <c r="B1" s="4" t="s">
        <v>7</v>
      </c>
      <c r="C1" s="3" t="s">
        <v>8</v>
      </c>
      <c r="D1" s="3" t="s">
        <v>240</v>
      </c>
      <c r="E1" s="3" t="s">
        <v>241</v>
      </c>
      <c r="F1" s="3" t="s">
        <v>242</v>
      </c>
      <c r="G1" s="3" t="s">
        <v>243</v>
      </c>
      <c r="H1" s="3" t="s">
        <v>244</v>
      </c>
      <c r="I1" s="3" t="s">
        <v>245</v>
      </c>
      <c r="J1" s="3" t="s">
        <v>246</v>
      </c>
    </row>
    <row r="2" spans="1:24">
      <c r="A2" s="1">
        <v>210</v>
      </c>
      <c r="B2" s="1" t="s">
        <v>31</v>
      </c>
      <c r="C2" s="2">
        <v>44228</v>
      </c>
      <c r="E2" s="22">
        <f>$R$4</f>
        <v>445.5</v>
      </c>
      <c r="F2" s="22">
        <f>$U$4</f>
        <v>663.9</v>
      </c>
      <c r="G2" s="22">
        <f>$U$5</f>
        <v>227.1</v>
      </c>
      <c r="H2" s="22">
        <f>$R$5</f>
        <v>82.10526315789474</v>
      </c>
      <c r="I2" s="22">
        <f>$X$4</f>
        <v>268.48421052631579</v>
      </c>
      <c r="J2" s="22">
        <v>0</v>
      </c>
    </row>
    <row r="3" spans="1:24">
      <c r="A3" s="1">
        <v>345</v>
      </c>
      <c r="B3" s="1" t="s">
        <v>31</v>
      </c>
      <c r="C3" s="2">
        <v>44229</v>
      </c>
      <c r="D3" s="1">
        <f>ABS(A3-A2)</f>
        <v>135</v>
      </c>
      <c r="E3" s="22">
        <f t="shared" ref="E3:E21" si="0">$R$4</f>
        <v>445.5</v>
      </c>
      <c r="F3" s="22">
        <f t="shared" ref="F3:F21" si="1">$U$4</f>
        <v>663.9</v>
      </c>
      <c r="G3" s="22">
        <f t="shared" ref="G3:G21" si="2">$U$5</f>
        <v>227.1</v>
      </c>
      <c r="H3" s="22">
        <f t="shared" ref="H3:H21" si="3">$R$5</f>
        <v>82.10526315789474</v>
      </c>
      <c r="I3" s="22">
        <f t="shared" ref="I3:I21" si="4">$X$4</f>
        <v>268.48421052631579</v>
      </c>
      <c r="J3" s="22">
        <v>0</v>
      </c>
      <c r="O3" s="66" t="s">
        <v>31</v>
      </c>
      <c r="Q3" s="69" t="s">
        <v>199</v>
      </c>
      <c r="R3" s="70"/>
      <c r="T3" s="69" t="s">
        <v>247</v>
      </c>
      <c r="U3" s="70"/>
      <c r="W3" s="69" t="s">
        <v>248</v>
      </c>
      <c r="X3" s="70"/>
    </row>
    <row r="4" spans="1:24">
      <c r="A4" s="1">
        <v>585</v>
      </c>
      <c r="B4" s="1" t="s">
        <v>31</v>
      </c>
      <c r="C4" s="2">
        <v>44230</v>
      </c>
      <c r="D4" s="1">
        <f t="shared" ref="D4:D31" si="5">ABS(A4-A3)</f>
        <v>240</v>
      </c>
      <c r="E4" s="22">
        <f t="shared" si="0"/>
        <v>445.5</v>
      </c>
      <c r="F4" s="22">
        <f t="shared" si="1"/>
        <v>663.9</v>
      </c>
      <c r="G4" s="22">
        <f t="shared" si="2"/>
        <v>227.1</v>
      </c>
      <c r="H4" s="22">
        <f t="shared" si="3"/>
        <v>82.10526315789474</v>
      </c>
      <c r="I4" s="22">
        <f t="shared" si="4"/>
        <v>268.48421052631579</v>
      </c>
      <c r="J4" s="22">
        <v>0</v>
      </c>
      <c r="O4" s="67"/>
      <c r="Q4" s="60" t="s">
        <v>249</v>
      </c>
      <c r="R4" s="61">
        <f>AVERAGE(A2:A21)</f>
        <v>445.5</v>
      </c>
      <c r="T4" s="60" t="s">
        <v>250</v>
      </c>
      <c r="U4" s="61">
        <f>R4+(2.66*R5)</f>
        <v>663.9</v>
      </c>
      <c r="W4" s="60" t="s">
        <v>250</v>
      </c>
      <c r="X4" s="61">
        <f>3.27*R5</f>
        <v>268.48421052631579</v>
      </c>
    </row>
    <row r="5" spans="1:24">
      <c r="A5" s="1">
        <v>360</v>
      </c>
      <c r="B5" s="1" t="s">
        <v>31</v>
      </c>
      <c r="C5" s="2">
        <v>44231</v>
      </c>
      <c r="D5" s="1">
        <f t="shared" si="5"/>
        <v>225</v>
      </c>
      <c r="E5" s="22">
        <f t="shared" si="0"/>
        <v>445.5</v>
      </c>
      <c r="F5" s="22">
        <f t="shared" si="1"/>
        <v>663.9</v>
      </c>
      <c r="G5" s="22">
        <f t="shared" si="2"/>
        <v>227.1</v>
      </c>
      <c r="H5" s="22">
        <f t="shared" si="3"/>
        <v>82.10526315789474</v>
      </c>
      <c r="I5" s="22">
        <f t="shared" si="4"/>
        <v>268.48421052631579</v>
      </c>
      <c r="J5" s="22">
        <v>0</v>
      </c>
      <c r="O5" s="68"/>
      <c r="Q5" s="62" t="s">
        <v>251</v>
      </c>
      <c r="R5" s="63">
        <f>AVERAGE(D3:D21)</f>
        <v>82.10526315789474</v>
      </c>
      <c r="T5" s="62" t="s">
        <v>252</v>
      </c>
      <c r="U5" s="64">
        <f>R4-(2.66*R5)</f>
        <v>227.1</v>
      </c>
      <c r="W5" s="62" t="s">
        <v>252</v>
      </c>
      <c r="X5" s="64">
        <v>0</v>
      </c>
    </row>
    <row r="6" spans="1:24">
      <c r="A6" s="1">
        <v>420</v>
      </c>
      <c r="B6" s="1" t="s">
        <v>31</v>
      </c>
      <c r="C6" s="2">
        <v>44232</v>
      </c>
      <c r="D6" s="1">
        <f t="shared" si="5"/>
        <v>60</v>
      </c>
      <c r="E6" s="22">
        <f t="shared" si="0"/>
        <v>445.5</v>
      </c>
      <c r="F6" s="22">
        <f t="shared" si="1"/>
        <v>663.9</v>
      </c>
      <c r="G6" s="22">
        <f t="shared" si="2"/>
        <v>227.1</v>
      </c>
      <c r="H6" s="22">
        <f t="shared" si="3"/>
        <v>82.10526315789474</v>
      </c>
      <c r="I6" s="22">
        <f t="shared" si="4"/>
        <v>268.48421052631579</v>
      </c>
      <c r="J6" s="22">
        <v>0</v>
      </c>
      <c r="O6" s="65"/>
    </row>
    <row r="7" spans="1:24">
      <c r="A7" s="1">
        <v>390</v>
      </c>
      <c r="B7" s="1" t="s">
        <v>31</v>
      </c>
      <c r="C7" s="2">
        <v>44235</v>
      </c>
      <c r="D7" s="1">
        <f t="shared" si="5"/>
        <v>30</v>
      </c>
      <c r="E7" s="22">
        <f t="shared" si="0"/>
        <v>445.5</v>
      </c>
      <c r="F7" s="22">
        <f t="shared" si="1"/>
        <v>663.9</v>
      </c>
      <c r="G7" s="22">
        <f t="shared" si="2"/>
        <v>227.1</v>
      </c>
      <c r="H7" s="22">
        <f t="shared" si="3"/>
        <v>82.10526315789474</v>
      </c>
      <c r="I7" s="22">
        <f t="shared" si="4"/>
        <v>268.48421052631579</v>
      </c>
      <c r="J7" s="22">
        <v>0</v>
      </c>
      <c r="O7" s="66" t="s">
        <v>37</v>
      </c>
      <c r="Q7" s="69" t="s">
        <v>199</v>
      </c>
      <c r="R7" s="70"/>
      <c r="T7" s="69" t="s">
        <v>247</v>
      </c>
      <c r="U7" s="70"/>
      <c r="W7" s="69" t="s">
        <v>248</v>
      </c>
      <c r="X7" s="70"/>
    </row>
    <row r="8" spans="1:24">
      <c r="A8" s="1">
        <v>480</v>
      </c>
      <c r="B8" s="1" t="s">
        <v>31</v>
      </c>
      <c r="C8" s="2">
        <v>44236</v>
      </c>
      <c r="D8" s="1">
        <f t="shared" si="5"/>
        <v>90</v>
      </c>
      <c r="E8" s="22">
        <f t="shared" si="0"/>
        <v>445.5</v>
      </c>
      <c r="F8" s="22">
        <f t="shared" si="1"/>
        <v>663.9</v>
      </c>
      <c r="G8" s="22">
        <f t="shared" si="2"/>
        <v>227.1</v>
      </c>
      <c r="H8" s="22">
        <f t="shared" si="3"/>
        <v>82.10526315789474</v>
      </c>
      <c r="I8" s="22">
        <f t="shared" si="4"/>
        <v>268.48421052631579</v>
      </c>
      <c r="J8" s="22">
        <v>0</v>
      </c>
      <c r="O8" s="67"/>
      <c r="Q8" s="60" t="s">
        <v>249</v>
      </c>
      <c r="R8" s="61">
        <f>AVERAGE(A22:A31)</f>
        <v>368</v>
      </c>
      <c r="T8" s="60" t="s">
        <v>250</v>
      </c>
      <c r="U8" s="61">
        <f>R8+(2.66*R9)</f>
        <v>602.08000000000004</v>
      </c>
      <c r="W8" s="60" t="s">
        <v>250</v>
      </c>
      <c r="X8" s="61">
        <f>3.27*R9</f>
        <v>287.76</v>
      </c>
    </row>
    <row r="9" spans="1:24">
      <c r="A9" s="1">
        <v>480</v>
      </c>
      <c r="B9" s="1" t="s">
        <v>31</v>
      </c>
      <c r="C9" s="2">
        <v>44237</v>
      </c>
      <c r="D9" s="1">
        <f t="shared" si="5"/>
        <v>0</v>
      </c>
      <c r="E9" s="22">
        <f t="shared" si="0"/>
        <v>445.5</v>
      </c>
      <c r="F9" s="22">
        <f t="shared" si="1"/>
        <v>663.9</v>
      </c>
      <c r="G9" s="22">
        <f t="shared" si="2"/>
        <v>227.1</v>
      </c>
      <c r="H9" s="22">
        <f t="shared" si="3"/>
        <v>82.10526315789474</v>
      </c>
      <c r="I9" s="22">
        <f t="shared" si="4"/>
        <v>268.48421052631579</v>
      </c>
      <c r="J9" s="22">
        <v>0</v>
      </c>
      <c r="O9" s="68"/>
      <c r="Q9" s="62" t="s">
        <v>251</v>
      </c>
      <c r="R9" s="63">
        <f>AVERAGE(D22:D31)</f>
        <v>88</v>
      </c>
      <c r="T9" s="62" t="s">
        <v>252</v>
      </c>
      <c r="U9" s="64">
        <f>R8-(2.66*R9)</f>
        <v>133.91999999999999</v>
      </c>
      <c r="W9" s="62" t="s">
        <v>252</v>
      </c>
      <c r="X9" s="64">
        <v>0</v>
      </c>
    </row>
    <row r="10" spans="1:24">
      <c r="A10" s="1">
        <v>525</v>
      </c>
      <c r="B10" s="1" t="s">
        <v>31</v>
      </c>
      <c r="C10" s="2">
        <v>44238</v>
      </c>
      <c r="D10" s="1">
        <f t="shared" si="5"/>
        <v>45</v>
      </c>
      <c r="E10" s="22">
        <f t="shared" si="0"/>
        <v>445.5</v>
      </c>
      <c r="F10" s="22">
        <f t="shared" si="1"/>
        <v>663.9</v>
      </c>
      <c r="G10" s="22">
        <f t="shared" si="2"/>
        <v>227.1</v>
      </c>
      <c r="H10" s="22">
        <f t="shared" si="3"/>
        <v>82.10526315789474</v>
      </c>
      <c r="I10" s="22">
        <f t="shared" si="4"/>
        <v>268.48421052631579</v>
      </c>
      <c r="J10" s="22">
        <v>0</v>
      </c>
    </row>
    <row r="11" spans="1:24">
      <c r="A11" s="1">
        <v>495</v>
      </c>
      <c r="B11" s="1" t="s">
        <v>31</v>
      </c>
      <c r="C11" s="2">
        <v>44239</v>
      </c>
      <c r="D11" s="1">
        <f t="shared" si="5"/>
        <v>30</v>
      </c>
      <c r="E11" s="22">
        <f t="shared" si="0"/>
        <v>445.5</v>
      </c>
      <c r="F11" s="22">
        <f t="shared" si="1"/>
        <v>663.9</v>
      </c>
      <c r="G11" s="22">
        <f t="shared" si="2"/>
        <v>227.1</v>
      </c>
      <c r="H11" s="22">
        <f t="shared" si="3"/>
        <v>82.10526315789474</v>
      </c>
      <c r="I11" s="22">
        <f t="shared" si="4"/>
        <v>268.48421052631579</v>
      </c>
      <c r="J11" s="22">
        <v>0</v>
      </c>
    </row>
    <row r="12" spans="1:24">
      <c r="A12" s="1">
        <v>435</v>
      </c>
      <c r="B12" s="1" t="s">
        <v>31</v>
      </c>
      <c r="C12" s="2">
        <v>44242</v>
      </c>
      <c r="D12" s="1">
        <f t="shared" si="5"/>
        <v>60</v>
      </c>
      <c r="E12" s="22">
        <f t="shared" si="0"/>
        <v>445.5</v>
      </c>
      <c r="F12" s="22">
        <f t="shared" si="1"/>
        <v>663.9</v>
      </c>
      <c r="G12" s="22">
        <f t="shared" si="2"/>
        <v>227.1</v>
      </c>
      <c r="H12" s="22">
        <f t="shared" si="3"/>
        <v>82.10526315789474</v>
      </c>
      <c r="I12" s="22">
        <f t="shared" si="4"/>
        <v>268.48421052631579</v>
      </c>
      <c r="J12" s="22">
        <v>0</v>
      </c>
    </row>
    <row r="13" spans="1:24">
      <c r="A13" s="1">
        <v>360</v>
      </c>
      <c r="B13" s="1" t="s">
        <v>31</v>
      </c>
      <c r="C13" s="2">
        <v>44243</v>
      </c>
      <c r="D13" s="1">
        <f t="shared" si="5"/>
        <v>75</v>
      </c>
      <c r="E13" s="22">
        <f t="shared" si="0"/>
        <v>445.5</v>
      </c>
      <c r="F13" s="22">
        <f t="shared" si="1"/>
        <v>663.9</v>
      </c>
      <c r="G13" s="22">
        <f t="shared" si="2"/>
        <v>227.1</v>
      </c>
      <c r="H13" s="22">
        <f t="shared" si="3"/>
        <v>82.10526315789474</v>
      </c>
      <c r="I13" s="22">
        <f t="shared" si="4"/>
        <v>268.48421052631579</v>
      </c>
      <c r="J13" s="22">
        <v>0</v>
      </c>
    </row>
    <row r="14" spans="1:24">
      <c r="A14" s="1">
        <v>570</v>
      </c>
      <c r="B14" s="1" t="s">
        <v>31</v>
      </c>
      <c r="C14" s="2">
        <v>44244</v>
      </c>
      <c r="D14" s="1">
        <f t="shared" si="5"/>
        <v>210</v>
      </c>
      <c r="E14" s="22">
        <f t="shared" si="0"/>
        <v>445.5</v>
      </c>
      <c r="F14" s="22">
        <f t="shared" si="1"/>
        <v>663.9</v>
      </c>
      <c r="G14" s="22">
        <f t="shared" si="2"/>
        <v>227.1</v>
      </c>
      <c r="H14" s="22">
        <f t="shared" si="3"/>
        <v>82.10526315789474</v>
      </c>
      <c r="I14" s="22">
        <f t="shared" si="4"/>
        <v>268.48421052631579</v>
      </c>
      <c r="J14" s="22">
        <v>0</v>
      </c>
    </row>
    <row r="15" spans="1:24">
      <c r="A15" s="1">
        <v>495</v>
      </c>
      <c r="B15" s="1" t="s">
        <v>31</v>
      </c>
      <c r="C15" s="2">
        <v>44245</v>
      </c>
      <c r="D15" s="1">
        <f t="shared" si="5"/>
        <v>75</v>
      </c>
      <c r="E15" s="22">
        <f t="shared" si="0"/>
        <v>445.5</v>
      </c>
      <c r="F15" s="22">
        <f t="shared" si="1"/>
        <v>663.9</v>
      </c>
      <c r="G15" s="22">
        <f t="shared" si="2"/>
        <v>227.1</v>
      </c>
      <c r="H15" s="22">
        <f t="shared" si="3"/>
        <v>82.10526315789474</v>
      </c>
      <c r="I15" s="22">
        <f t="shared" si="4"/>
        <v>268.48421052631579</v>
      </c>
      <c r="J15" s="22">
        <v>0</v>
      </c>
    </row>
    <row r="16" spans="1:24">
      <c r="A16" s="1">
        <v>510</v>
      </c>
      <c r="B16" s="1" t="s">
        <v>31</v>
      </c>
      <c r="C16" s="2">
        <v>44246</v>
      </c>
      <c r="D16" s="1">
        <f t="shared" si="5"/>
        <v>15</v>
      </c>
      <c r="E16" s="22">
        <f t="shared" si="0"/>
        <v>445.5</v>
      </c>
      <c r="F16" s="22">
        <f t="shared" si="1"/>
        <v>663.9</v>
      </c>
      <c r="G16" s="22">
        <f t="shared" si="2"/>
        <v>227.1</v>
      </c>
      <c r="H16" s="22">
        <f t="shared" si="3"/>
        <v>82.10526315789474</v>
      </c>
      <c r="I16" s="22">
        <f t="shared" si="4"/>
        <v>268.48421052631579</v>
      </c>
      <c r="J16" s="22">
        <v>0</v>
      </c>
    </row>
    <row r="17" spans="1:10">
      <c r="A17" s="1">
        <v>480</v>
      </c>
      <c r="B17" s="1" t="s">
        <v>31</v>
      </c>
      <c r="C17" s="2">
        <v>44253</v>
      </c>
      <c r="D17" s="1">
        <f t="shared" si="5"/>
        <v>30</v>
      </c>
      <c r="E17" s="22">
        <f t="shared" si="0"/>
        <v>445.5</v>
      </c>
      <c r="F17" s="22">
        <f t="shared" si="1"/>
        <v>663.9</v>
      </c>
      <c r="G17" s="22">
        <f t="shared" si="2"/>
        <v>227.1</v>
      </c>
      <c r="H17" s="22">
        <f t="shared" si="3"/>
        <v>82.10526315789474</v>
      </c>
      <c r="I17" s="22">
        <f t="shared" si="4"/>
        <v>268.48421052631579</v>
      </c>
      <c r="J17" s="22">
        <v>0</v>
      </c>
    </row>
    <row r="18" spans="1:10">
      <c r="A18" s="1">
        <v>420</v>
      </c>
      <c r="B18" s="1" t="s">
        <v>31</v>
      </c>
      <c r="C18" s="2">
        <v>44256</v>
      </c>
      <c r="D18" s="1">
        <f t="shared" si="5"/>
        <v>60</v>
      </c>
      <c r="E18" s="22">
        <f t="shared" si="0"/>
        <v>445.5</v>
      </c>
      <c r="F18" s="22">
        <f t="shared" si="1"/>
        <v>663.9</v>
      </c>
      <c r="G18" s="22">
        <f t="shared" si="2"/>
        <v>227.1</v>
      </c>
      <c r="H18" s="22">
        <f t="shared" si="3"/>
        <v>82.10526315789474</v>
      </c>
      <c r="I18" s="22">
        <f t="shared" si="4"/>
        <v>268.48421052631579</v>
      </c>
      <c r="J18" s="22">
        <v>0</v>
      </c>
    </row>
    <row r="19" spans="1:10">
      <c r="A19" s="1">
        <v>465</v>
      </c>
      <c r="B19" s="1" t="s">
        <v>31</v>
      </c>
      <c r="C19" s="2">
        <v>44257</v>
      </c>
      <c r="D19" s="1">
        <f t="shared" si="5"/>
        <v>45</v>
      </c>
      <c r="E19" s="22">
        <f t="shared" si="0"/>
        <v>445.5</v>
      </c>
      <c r="F19" s="22">
        <f t="shared" si="1"/>
        <v>663.9</v>
      </c>
      <c r="G19" s="22">
        <f t="shared" si="2"/>
        <v>227.1</v>
      </c>
      <c r="H19" s="22">
        <f t="shared" si="3"/>
        <v>82.10526315789474</v>
      </c>
      <c r="I19" s="22">
        <f t="shared" si="4"/>
        <v>268.48421052631579</v>
      </c>
      <c r="J19" s="22">
        <v>0</v>
      </c>
    </row>
    <row r="20" spans="1:10">
      <c r="A20" s="1">
        <v>405</v>
      </c>
      <c r="B20" s="1" t="s">
        <v>31</v>
      </c>
      <c r="C20" s="2">
        <v>44258</v>
      </c>
      <c r="D20" s="1">
        <f t="shared" si="5"/>
        <v>60</v>
      </c>
      <c r="E20" s="22">
        <f t="shared" si="0"/>
        <v>445.5</v>
      </c>
      <c r="F20" s="22">
        <f t="shared" si="1"/>
        <v>663.9</v>
      </c>
      <c r="G20" s="22">
        <f t="shared" si="2"/>
        <v>227.1</v>
      </c>
      <c r="H20" s="22">
        <f t="shared" si="3"/>
        <v>82.10526315789474</v>
      </c>
      <c r="I20" s="22">
        <f t="shared" si="4"/>
        <v>268.48421052631579</v>
      </c>
      <c r="J20" s="22">
        <v>0</v>
      </c>
    </row>
    <row r="21" spans="1:10">
      <c r="A21" s="1">
        <v>480</v>
      </c>
      <c r="B21" s="1" t="s">
        <v>31</v>
      </c>
      <c r="C21" s="2">
        <v>44259</v>
      </c>
      <c r="D21" s="1">
        <f t="shared" si="5"/>
        <v>75</v>
      </c>
      <c r="E21" s="22">
        <f t="shared" si="0"/>
        <v>445.5</v>
      </c>
      <c r="F21" s="22">
        <f t="shared" si="1"/>
        <v>663.9</v>
      </c>
      <c r="G21" s="22">
        <f t="shared" si="2"/>
        <v>227.1</v>
      </c>
      <c r="H21" s="22">
        <f t="shared" si="3"/>
        <v>82.10526315789474</v>
      </c>
      <c r="I21" s="22">
        <f t="shared" si="4"/>
        <v>268.48421052631579</v>
      </c>
      <c r="J21" s="22">
        <v>0</v>
      </c>
    </row>
    <row r="22" spans="1:10">
      <c r="A22" s="1">
        <v>540</v>
      </c>
      <c r="B22" s="1" t="s">
        <v>37</v>
      </c>
      <c r="C22" s="2">
        <v>44263</v>
      </c>
      <c r="D22" s="1">
        <f t="shared" si="5"/>
        <v>60</v>
      </c>
      <c r="E22" s="22">
        <f>$R$8</f>
        <v>368</v>
      </c>
      <c r="F22" s="22">
        <f>$U$8</f>
        <v>602.08000000000004</v>
      </c>
      <c r="G22" s="22">
        <f>$U$9</f>
        <v>133.91999999999999</v>
      </c>
      <c r="H22" s="22">
        <f>$R$9</f>
        <v>88</v>
      </c>
      <c r="I22" s="22">
        <f>$X$8</f>
        <v>287.76</v>
      </c>
      <c r="J22" s="22">
        <v>0</v>
      </c>
    </row>
    <row r="23" spans="1:10">
      <c r="A23" s="1">
        <v>330</v>
      </c>
      <c r="B23" s="1" t="s">
        <v>37</v>
      </c>
      <c r="C23" s="2">
        <v>44264</v>
      </c>
      <c r="D23" s="1">
        <f t="shared" si="5"/>
        <v>210</v>
      </c>
      <c r="E23" s="22">
        <f t="shared" ref="E23:E31" si="6">$R$8</f>
        <v>368</v>
      </c>
      <c r="F23" s="22">
        <f t="shared" ref="F23:F31" si="7">$U$8</f>
        <v>602.08000000000004</v>
      </c>
      <c r="G23" s="22">
        <f t="shared" ref="G23:G31" si="8">$U$9</f>
        <v>133.91999999999999</v>
      </c>
      <c r="H23" s="22">
        <f t="shared" ref="H23:H31" si="9">$R$9</f>
        <v>88</v>
      </c>
      <c r="I23" s="22">
        <f t="shared" ref="I23:I31" si="10">$X$8</f>
        <v>287.76</v>
      </c>
      <c r="J23" s="22">
        <v>0</v>
      </c>
    </row>
    <row r="24" spans="1:10">
      <c r="A24" s="1">
        <v>300</v>
      </c>
      <c r="B24" s="1" t="s">
        <v>37</v>
      </c>
      <c r="C24" s="2">
        <v>44265</v>
      </c>
      <c r="D24" s="1">
        <f t="shared" si="5"/>
        <v>30</v>
      </c>
      <c r="E24" s="22">
        <f t="shared" si="6"/>
        <v>368</v>
      </c>
      <c r="F24" s="22">
        <f t="shared" si="7"/>
        <v>602.08000000000004</v>
      </c>
      <c r="G24" s="22">
        <f t="shared" si="8"/>
        <v>133.91999999999999</v>
      </c>
      <c r="H24" s="22">
        <f t="shared" si="9"/>
        <v>88</v>
      </c>
      <c r="I24" s="22">
        <f t="shared" si="10"/>
        <v>287.76</v>
      </c>
      <c r="J24" s="22">
        <v>0</v>
      </c>
    </row>
    <row r="25" spans="1:10">
      <c r="A25" s="1">
        <v>400</v>
      </c>
      <c r="B25" s="1" t="s">
        <v>37</v>
      </c>
      <c r="C25" s="2">
        <v>44266</v>
      </c>
      <c r="D25" s="1">
        <f t="shared" si="5"/>
        <v>100</v>
      </c>
      <c r="E25" s="22">
        <f t="shared" si="6"/>
        <v>368</v>
      </c>
      <c r="F25" s="22">
        <f t="shared" si="7"/>
        <v>602.08000000000004</v>
      </c>
      <c r="G25" s="22">
        <f t="shared" si="8"/>
        <v>133.91999999999999</v>
      </c>
      <c r="H25" s="22">
        <f t="shared" si="9"/>
        <v>88</v>
      </c>
      <c r="I25" s="22">
        <f t="shared" si="10"/>
        <v>287.76</v>
      </c>
      <c r="J25" s="22">
        <v>0</v>
      </c>
    </row>
    <row r="26" spans="1:10">
      <c r="A26" s="1">
        <v>300</v>
      </c>
      <c r="B26" s="1" t="s">
        <v>37</v>
      </c>
      <c r="C26" s="2">
        <v>44267</v>
      </c>
      <c r="D26" s="1">
        <f t="shared" si="5"/>
        <v>100</v>
      </c>
      <c r="E26" s="22">
        <f t="shared" si="6"/>
        <v>368</v>
      </c>
      <c r="F26" s="22">
        <f t="shared" si="7"/>
        <v>602.08000000000004</v>
      </c>
      <c r="G26" s="22">
        <f t="shared" si="8"/>
        <v>133.91999999999999</v>
      </c>
      <c r="H26" s="22">
        <f t="shared" si="9"/>
        <v>88</v>
      </c>
      <c r="I26" s="22">
        <f t="shared" si="10"/>
        <v>287.76</v>
      </c>
      <c r="J26" s="22">
        <v>0</v>
      </c>
    </row>
    <row r="27" spans="1:10">
      <c r="A27" s="1">
        <v>450</v>
      </c>
      <c r="B27" s="1" t="s">
        <v>37</v>
      </c>
      <c r="C27" s="2">
        <v>44268</v>
      </c>
      <c r="D27" s="1">
        <f t="shared" si="5"/>
        <v>150</v>
      </c>
      <c r="E27" s="22">
        <f t="shared" si="6"/>
        <v>368</v>
      </c>
      <c r="F27" s="22">
        <f t="shared" si="7"/>
        <v>602.08000000000004</v>
      </c>
      <c r="G27" s="22">
        <f t="shared" si="8"/>
        <v>133.91999999999999</v>
      </c>
      <c r="H27" s="22">
        <f t="shared" si="9"/>
        <v>88</v>
      </c>
      <c r="I27" s="22">
        <f t="shared" si="10"/>
        <v>287.76</v>
      </c>
      <c r="J27" s="22">
        <v>0</v>
      </c>
    </row>
    <row r="28" spans="1:10">
      <c r="A28" s="1">
        <v>360</v>
      </c>
      <c r="B28" s="1" t="s">
        <v>37</v>
      </c>
      <c r="C28" s="2">
        <v>44269</v>
      </c>
      <c r="D28" s="1">
        <f t="shared" si="5"/>
        <v>90</v>
      </c>
      <c r="E28" s="22">
        <f t="shared" si="6"/>
        <v>368</v>
      </c>
      <c r="F28" s="22">
        <f t="shared" si="7"/>
        <v>602.08000000000004</v>
      </c>
      <c r="G28" s="22">
        <f t="shared" si="8"/>
        <v>133.91999999999999</v>
      </c>
      <c r="H28" s="22">
        <f t="shared" si="9"/>
        <v>88</v>
      </c>
      <c r="I28" s="22">
        <f t="shared" si="10"/>
        <v>287.76</v>
      </c>
      <c r="J28" s="22">
        <v>0</v>
      </c>
    </row>
    <row r="29" spans="1:10">
      <c r="A29" s="1">
        <v>400</v>
      </c>
      <c r="B29" s="1" t="s">
        <v>37</v>
      </c>
      <c r="C29" s="2">
        <v>44270</v>
      </c>
      <c r="D29" s="1">
        <f t="shared" si="5"/>
        <v>40</v>
      </c>
      <c r="E29" s="22">
        <f t="shared" si="6"/>
        <v>368</v>
      </c>
      <c r="F29" s="22">
        <f t="shared" si="7"/>
        <v>602.08000000000004</v>
      </c>
      <c r="G29" s="22">
        <f t="shared" si="8"/>
        <v>133.91999999999999</v>
      </c>
      <c r="H29" s="22">
        <f t="shared" si="9"/>
        <v>88</v>
      </c>
      <c r="I29" s="22">
        <f t="shared" si="10"/>
        <v>287.76</v>
      </c>
      <c r="J29" s="22">
        <v>0</v>
      </c>
    </row>
    <row r="30" spans="1:10">
      <c r="A30" s="1">
        <v>300</v>
      </c>
      <c r="B30" s="1" t="s">
        <v>37</v>
      </c>
      <c r="C30" s="2">
        <v>44271</v>
      </c>
      <c r="D30" s="1">
        <f t="shared" si="5"/>
        <v>100</v>
      </c>
      <c r="E30" s="22">
        <f t="shared" si="6"/>
        <v>368</v>
      </c>
      <c r="F30" s="22">
        <f t="shared" si="7"/>
        <v>602.08000000000004</v>
      </c>
      <c r="G30" s="22">
        <f t="shared" si="8"/>
        <v>133.91999999999999</v>
      </c>
      <c r="H30" s="22">
        <f t="shared" si="9"/>
        <v>88</v>
      </c>
      <c r="I30" s="22">
        <f t="shared" si="10"/>
        <v>287.76</v>
      </c>
      <c r="J30" s="22">
        <v>0</v>
      </c>
    </row>
    <row r="31" spans="1:10">
      <c r="A31" s="1">
        <v>300</v>
      </c>
      <c r="B31" s="1" t="s">
        <v>37</v>
      </c>
      <c r="C31" s="2">
        <v>44272</v>
      </c>
      <c r="D31" s="1">
        <f t="shared" si="5"/>
        <v>0</v>
      </c>
      <c r="E31" s="22">
        <f t="shared" si="6"/>
        <v>368</v>
      </c>
      <c r="F31" s="22">
        <f t="shared" si="7"/>
        <v>602.08000000000004</v>
      </c>
      <c r="G31" s="22">
        <f t="shared" si="8"/>
        <v>133.91999999999999</v>
      </c>
      <c r="H31" s="22">
        <f t="shared" si="9"/>
        <v>88</v>
      </c>
      <c r="I31" s="22">
        <f t="shared" si="10"/>
        <v>287.76</v>
      </c>
      <c r="J31" s="22">
        <v>0</v>
      </c>
    </row>
  </sheetData>
  <mergeCells count="8">
    <mergeCell ref="O3:O5"/>
    <mergeCell ref="O7:O9"/>
    <mergeCell ref="Q3:R3"/>
    <mergeCell ref="T3:U3"/>
    <mergeCell ref="W3:X3"/>
    <mergeCell ref="Q7:R7"/>
    <mergeCell ref="T7:U7"/>
    <mergeCell ref="W7:X7"/>
  </mergeCells>
  <pageMargins left="0.7" right="0.7" top="0.75" bottom="0.75" header="0.3" footer="0.3"/>
  <ignoredErrors>
    <ignoredError sqref="R4 R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3F11-FB30-4547-A613-53B4E94EFB22}">
  <dimension ref="A1:Y44"/>
  <sheetViews>
    <sheetView zoomScaleNormal="100" workbookViewId="0">
      <pane ySplit="3" topLeftCell="A4" activePane="bottomLeft" state="frozen"/>
      <selection pane="bottomLeft" activeCell="K32" sqref="K32"/>
    </sheetView>
  </sheetViews>
  <sheetFormatPr defaultRowHeight="15"/>
  <cols>
    <col min="1" max="1" width="12.7109375" customWidth="1"/>
    <col min="2" max="2" width="14.28515625" customWidth="1"/>
    <col min="3" max="3" width="12.7109375" style="1" customWidth="1"/>
    <col min="4" max="4" width="13.28515625" style="1" customWidth="1"/>
    <col min="5" max="6" width="12.7109375" customWidth="1"/>
    <col min="7" max="7" width="12.7109375" style="1" customWidth="1"/>
    <col min="8" max="8" width="14" style="1" customWidth="1"/>
    <col min="9" max="10" width="12.85546875" customWidth="1"/>
    <col min="11" max="11" width="15" customWidth="1"/>
    <col min="12" max="12" width="14.28515625" customWidth="1"/>
    <col min="13" max="13" width="14.7109375" customWidth="1"/>
    <col min="14" max="15" width="13.140625" customWidth="1"/>
    <col min="16" max="16" width="14.28515625" customWidth="1"/>
    <col min="17" max="17" width="15" customWidth="1"/>
    <col min="18" max="18" width="14.5703125" customWidth="1"/>
    <col min="19" max="19" width="13.28515625" customWidth="1"/>
    <col min="20" max="20" width="12.7109375" customWidth="1"/>
    <col min="21" max="22" width="15.7109375" customWidth="1"/>
    <col min="23" max="24" width="13.42578125" customWidth="1"/>
    <col min="25" max="31" width="12.7109375" customWidth="1"/>
  </cols>
  <sheetData>
    <row r="1" spans="1: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2</v>
      </c>
      <c r="G1" s="1" t="s">
        <v>3</v>
      </c>
      <c r="H1" s="1" t="s">
        <v>4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</row>
    <row r="2" spans="1:25" s="1" customFormat="1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6">
        <f t="shared" ref="G2:Y2" si="0">CORREL(G4:G18,$A$4:$A$18)</f>
        <v>-0.21767539889271759</v>
      </c>
      <c r="H2" s="6">
        <f t="shared" si="0"/>
        <v>-0.32406342355093204</v>
      </c>
      <c r="I2" s="6">
        <f t="shared" si="0"/>
        <v>5.3540035722260355E-2</v>
      </c>
      <c r="J2" s="6">
        <f t="shared" si="0"/>
        <v>-0.75423453349434688</v>
      </c>
      <c r="K2" s="6">
        <f t="shared" si="0"/>
        <v>-0.17511520737327191</v>
      </c>
      <c r="L2" s="6">
        <f t="shared" si="0"/>
        <v>-0.64893106148959745</v>
      </c>
      <c r="M2" s="6">
        <f t="shared" si="0"/>
        <v>-0.4400921658986176</v>
      </c>
      <c r="N2" s="6">
        <f t="shared" si="0"/>
        <v>0.35533204003230257</v>
      </c>
      <c r="O2" s="6">
        <f t="shared" si="0"/>
        <v>-0.22895941558053767</v>
      </c>
      <c r="P2" s="6">
        <f t="shared" si="0"/>
        <v>0.75424744899074125</v>
      </c>
      <c r="Q2" s="6">
        <f t="shared" si="0"/>
        <v>0.2240735093378374</v>
      </c>
      <c r="R2" s="6">
        <f t="shared" si="0"/>
        <v>-8.8152027374014966E-2</v>
      </c>
      <c r="S2" s="6">
        <f t="shared" si="0"/>
        <v>0.31158343300590674</v>
      </c>
      <c r="T2" s="6">
        <f t="shared" si="0"/>
        <v>0.39290590897477318</v>
      </c>
      <c r="U2" s="6">
        <f t="shared" si="0"/>
        <v>-6.1716260666226784E-2</v>
      </c>
      <c r="V2" s="6">
        <f t="shared" si="0"/>
        <v>-0.16410777853463904</v>
      </c>
      <c r="W2" s="6">
        <f t="shared" si="0"/>
        <v>-0.21916120156967858</v>
      </c>
      <c r="X2" s="6">
        <f t="shared" si="0"/>
        <v>8.14054315515957E-2</v>
      </c>
      <c r="Y2" s="6">
        <f t="shared" si="0"/>
        <v>-0.41351135430379482</v>
      </c>
    </row>
    <row r="3" spans="1:25" ht="55.5" customHeight="1">
      <c r="A3" s="4" t="s">
        <v>6</v>
      </c>
      <c r="B3" s="4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</row>
    <row r="4" spans="1:25">
      <c r="A4" s="1">
        <v>210</v>
      </c>
      <c r="B4" s="1" t="s">
        <v>31</v>
      </c>
      <c r="C4" s="2">
        <v>44228</v>
      </c>
      <c r="D4" s="2" t="s">
        <v>32</v>
      </c>
      <c r="E4" s="1">
        <v>0</v>
      </c>
      <c r="F4" s="1">
        <v>1</v>
      </c>
      <c r="G4" s="1">
        <v>7</v>
      </c>
      <c r="H4" s="1">
        <v>48</v>
      </c>
      <c r="I4" s="1">
        <v>0</v>
      </c>
      <c r="J4" s="1">
        <f>SUM(K4:M4)</f>
        <v>135</v>
      </c>
      <c r="K4" s="1">
        <v>30</v>
      </c>
      <c r="L4" s="1">
        <v>75</v>
      </c>
      <c r="M4" s="1">
        <v>30</v>
      </c>
      <c r="N4" s="1">
        <v>465</v>
      </c>
      <c r="O4" s="1">
        <v>75</v>
      </c>
      <c r="P4" s="1">
        <v>405</v>
      </c>
      <c r="Q4" s="1">
        <v>135</v>
      </c>
      <c r="R4" s="1">
        <v>210</v>
      </c>
      <c r="S4" s="1">
        <v>24</v>
      </c>
      <c r="T4" s="1">
        <v>0</v>
      </c>
      <c r="U4" s="1">
        <v>2</v>
      </c>
      <c r="V4" s="1">
        <f>SUM(W4:X4)</f>
        <v>13</v>
      </c>
      <c r="W4" s="1">
        <v>11</v>
      </c>
      <c r="X4" s="1">
        <v>2</v>
      </c>
      <c r="Y4" s="1">
        <v>1</v>
      </c>
    </row>
    <row r="5" spans="1:25">
      <c r="A5" s="1">
        <v>345</v>
      </c>
      <c r="B5" s="1" t="s">
        <v>31</v>
      </c>
      <c r="C5" s="2">
        <v>44229</v>
      </c>
      <c r="D5" s="1" t="s">
        <v>33</v>
      </c>
      <c r="E5" s="1">
        <v>0</v>
      </c>
      <c r="F5" s="1">
        <v>0</v>
      </c>
      <c r="G5" s="1">
        <v>10</v>
      </c>
      <c r="H5" s="1">
        <v>12</v>
      </c>
      <c r="I5" s="1">
        <v>0</v>
      </c>
      <c r="J5" s="1">
        <f t="shared" ref="J5:J27" si="1">SUM(K5:M5)</f>
        <v>90</v>
      </c>
      <c r="K5" s="1">
        <v>30</v>
      </c>
      <c r="L5" s="1">
        <v>30</v>
      </c>
      <c r="M5" s="1">
        <v>30</v>
      </c>
      <c r="N5" s="1">
        <v>780</v>
      </c>
      <c r="O5" s="1">
        <v>0</v>
      </c>
      <c r="P5" s="1">
        <v>495</v>
      </c>
      <c r="Q5" s="1">
        <v>285</v>
      </c>
      <c r="R5" s="1">
        <v>75</v>
      </c>
      <c r="S5" s="1">
        <v>90</v>
      </c>
      <c r="T5" s="1">
        <v>90</v>
      </c>
      <c r="U5" s="1">
        <v>1</v>
      </c>
      <c r="V5" s="1">
        <f t="shared" ref="V5:V27" si="2">SUM(W5:X5)</f>
        <v>6</v>
      </c>
      <c r="W5" s="1">
        <v>4</v>
      </c>
      <c r="X5" s="1">
        <v>2</v>
      </c>
      <c r="Y5" s="1">
        <v>3</v>
      </c>
    </row>
    <row r="6" spans="1:25">
      <c r="A6" s="1">
        <v>585</v>
      </c>
      <c r="B6" s="1" t="s">
        <v>31</v>
      </c>
      <c r="C6" s="2">
        <v>44230</v>
      </c>
      <c r="D6" s="1" t="s">
        <v>34</v>
      </c>
      <c r="E6" s="1">
        <v>0</v>
      </c>
      <c r="F6" s="1">
        <v>1</v>
      </c>
      <c r="G6" s="1">
        <v>6.5</v>
      </c>
      <c r="H6" s="1">
        <v>24</v>
      </c>
      <c r="I6" s="1">
        <v>0</v>
      </c>
      <c r="J6" s="1">
        <f t="shared" si="1"/>
        <v>45</v>
      </c>
      <c r="K6" s="1">
        <v>30</v>
      </c>
      <c r="L6" s="1">
        <v>0</v>
      </c>
      <c r="M6" s="1">
        <v>15</v>
      </c>
      <c r="N6" s="1">
        <v>825</v>
      </c>
      <c r="O6" s="1">
        <v>30</v>
      </c>
      <c r="P6" s="1">
        <v>585</v>
      </c>
      <c r="Q6" s="1">
        <v>240</v>
      </c>
      <c r="R6" s="1">
        <v>105</v>
      </c>
      <c r="S6" s="1">
        <v>120</v>
      </c>
      <c r="T6" s="1">
        <v>540</v>
      </c>
      <c r="U6" s="1">
        <v>2</v>
      </c>
      <c r="V6" s="1">
        <f t="shared" si="2"/>
        <v>11</v>
      </c>
      <c r="W6" s="1">
        <v>7</v>
      </c>
      <c r="X6" s="1">
        <v>4</v>
      </c>
      <c r="Y6" s="1">
        <v>0</v>
      </c>
    </row>
    <row r="7" spans="1:25">
      <c r="A7" s="1">
        <v>360</v>
      </c>
      <c r="B7" s="1" t="s">
        <v>31</v>
      </c>
      <c r="C7" s="2">
        <v>44231</v>
      </c>
      <c r="D7" s="1" t="s">
        <v>35</v>
      </c>
      <c r="E7" s="1">
        <v>0</v>
      </c>
      <c r="F7" s="1">
        <v>1</v>
      </c>
      <c r="G7" s="1">
        <v>6.5</v>
      </c>
      <c r="H7" s="1">
        <v>24</v>
      </c>
      <c r="I7" s="1">
        <v>0</v>
      </c>
      <c r="J7" s="1">
        <f t="shared" si="1"/>
        <v>120</v>
      </c>
      <c r="K7" s="1">
        <v>0</v>
      </c>
      <c r="L7" s="1">
        <v>90</v>
      </c>
      <c r="M7" s="1">
        <v>30</v>
      </c>
      <c r="N7" s="1">
        <v>360</v>
      </c>
      <c r="O7" s="1">
        <v>0</v>
      </c>
      <c r="P7" s="1">
        <v>360</v>
      </c>
      <c r="Q7" s="1">
        <v>0</v>
      </c>
      <c r="R7" s="1">
        <v>300</v>
      </c>
      <c r="S7" s="1">
        <v>0</v>
      </c>
      <c r="T7" s="1">
        <v>0</v>
      </c>
      <c r="U7" s="1">
        <v>1</v>
      </c>
      <c r="V7" s="1">
        <f t="shared" si="2"/>
        <v>12</v>
      </c>
      <c r="W7" s="1">
        <v>8</v>
      </c>
      <c r="X7" s="1">
        <v>4</v>
      </c>
      <c r="Y7" s="1">
        <v>0</v>
      </c>
    </row>
    <row r="8" spans="1:25">
      <c r="A8" s="1">
        <v>420</v>
      </c>
      <c r="B8" s="1" t="s">
        <v>31</v>
      </c>
      <c r="C8" s="2">
        <v>44232</v>
      </c>
      <c r="D8" s="1" t="s">
        <v>36</v>
      </c>
      <c r="E8" s="1">
        <v>0</v>
      </c>
      <c r="F8" s="1">
        <v>0</v>
      </c>
      <c r="G8" s="1">
        <v>4</v>
      </c>
      <c r="H8" s="1">
        <v>36</v>
      </c>
      <c r="I8" s="1">
        <v>240</v>
      </c>
      <c r="J8" s="1">
        <f t="shared" si="1"/>
        <v>60</v>
      </c>
      <c r="K8" s="1">
        <v>0</v>
      </c>
      <c r="L8" s="1">
        <v>60</v>
      </c>
      <c r="M8" s="1">
        <v>0</v>
      </c>
      <c r="N8" s="1">
        <v>420</v>
      </c>
      <c r="O8" s="1">
        <v>0</v>
      </c>
      <c r="P8" s="1">
        <v>420</v>
      </c>
      <c r="Q8" s="1">
        <v>0</v>
      </c>
      <c r="R8" s="1">
        <v>360</v>
      </c>
      <c r="S8" s="1">
        <v>0</v>
      </c>
      <c r="T8" s="1">
        <v>240</v>
      </c>
      <c r="U8" s="1">
        <v>3</v>
      </c>
      <c r="V8" s="1">
        <f t="shared" si="2"/>
        <v>4</v>
      </c>
      <c r="W8" s="1">
        <v>3</v>
      </c>
      <c r="X8" s="1">
        <v>1</v>
      </c>
      <c r="Y8" s="1">
        <v>0</v>
      </c>
    </row>
    <row r="9" spans="1:25">
      <c r="A9" s="1">
        <v>390</v>
      </c>
      <c r="B9" s="1" t="s">
        <v>31</v>
      </c>
      <c r="C9" s="2">
        <v>44235</v>
      </c>
      <c r="D9" s="2" t="s">
        <v>32</v>
      </c>
      <c r="E9" s="1">
        <v>0</v>
      </c>
      <c r="F9" s="1">
        <v>1</v>
      </c>
      <c r="G9" s="1">
        <v>8</v>
      </c>
      <c r="H9" s="1">
        <v>0</v>
      </c>
      <c r="I9" s="1">
        <v>0</v>
      </c>
      <c r="J9" s="1">
        <f t="shared" si="1"/>
        <v>120</v>
      </c>
      <c r="K9" s="1">
        <v>30</v>
      </c>
      <c r="L9" s="1">
        <v>90</v>
      </c>
      <c r="M9" s="1">
        <v>0</v>
      </c>
      <c r="N9" s="1">
        <v>600</v>
      </c>
      <c r="O9" s="1">
        <v>90</v>
      </c>
      <c r="P9" s="1">
        <v>390</v>
      </c>
      <c r="Q9" s="1">
        <v>300</v>
      </c>
      <c r="R9" s="1">
        <v>0</v>
      </c>
      <c r="S9" s="1">
        <v>60</v>
      </c>
      <c r="T9" s="1">
        <v>330</v>
      </c>
      <c r="U9" s="1">
        <v>1</v>
      </c>
      <c r="V9" s="1">
        <f t="shared" si="2"/>
        <v>9</v>
      </c>
      <c r="W9" s="1">
        <v>6</v>
      </c>
      <c r="X9" s="1">
        <v>3</v>
      </c>
      <c r="Y9" s="1">
        <v>0</v>
      </c>
    </row>
    <row r="10" spans="1:25">
      <c r="A10" s="1">
        <v>480</v>
      </c>
      <c r="B10" s="1" t="s">
        <v>31</v>
      </c>
      <c r="C10" s="2">
        <v>44236</v>
      </c>
      <c r="D10" s="1" t="s">
        <v>33</v>
      </c>
      <c r="E10" s="1">
        <v>1</v>
      </c>
      <c r="F10" s="1">
        <v>1</v>
      </c>
      <c r="G10" s="1">
        <v>7.5</v>
      </c>
      <c r="H10" s="1">
        <v>36</v>
      </c>
      <c r="I10" s="1">
        <v>0</v>
      </c>
      <c r="J10" s="1">
        <f t="shared" si="1"/>
        <v>45</v>
      </c>
      <c r="K10" s="1">
        <v>0</v>
      </c>
      <c r="L10" s="1">
        <v>45</v>
      </c>
      <c r="M10" s="1">
        <v>0</v>
      </c>
      <c r="N10" s="1">
        <v>480</v>
      </c>
      <c r="O10" s="1">
        <v>0</v>
      </c>
      <c r="P10" s="1">
        <v>480</v>
      </c>
      <c r="Q10" s="1">
        <v>270</v>
      </c>
      <c r="R10" s="1">
        <v>0</v>
      </c>
      <c r="S10" s="1">
        <v>30</v>
      </c>
      <c r="T10" s="1">
        <v>0</v>
      </c>
      <c r="U10" s="1">
        <v>1</v>
      </c>
      <c r="V10" s="1">
        <f t="shared" si="2"/>
        <v>6</v>
      </c>
      <c r="W10" s="1">
        <v>5</v>
      </c>
      <c r="X10" s="1">
        <v>1</v>
      </c>
      <c r="Y10" s="1">
        <v>0</v>
      </c>
    </row>
    <row r="11" spans="1:25">
      <c r="A11" s="1">
        <v>480</v>
      </c>
      <c r="B11" s="1" t="s">
        <v>31</v>
      </c>
      <c r="C11" s="2">
        <v>44237</v>
      </c>
      <c r="D11" s="1" t="s">
        <v>34</v>
      </c>
      <c r="E11" s="1">
        <v>0</v>
      </c>
      <c r="F11" s="1">
        <v>1</v>
      </c>
      <c r="G11" s="1">
        <v>6</v>
      </c>
      <c r="H11" s="1">
        <v>20</v>
      </c>
      <c r="I11" s="1">
        <v>45</v>
      </c>
      <c r="J11" s="1">
        <f t="shared" si="1"/>
        <v>30</v>
      </c>
      <c r="K11" s="1">
        <v>15</v>
      </c>
      <c r="L11" s="1">
        <v>0</v>
      </c>
      <c r="M11" s="1">
        <v>15</v>
      </c>
      <c r="N11" s="1">
        <v>480</v>
      </c>
      <c r="O11" s="1">
        <v>0</v>
      </c>
      <c r="P11" s="1">
        <v>480</v>
      </c>
      <c r="Q11" s="1">
        <v>300</v>
      </c>
      <c r="R11" s="1">
        <v>90</v>
      </c>
      <c r="S11" s="1">
        <v>105</v>
      </c>
      <c r="T11" s="1">
        <v>60</v>
      </c>
      <c r="U11" s="1">
        <v>2</v>
      </c>
      <c r="V11" s="1">
        <f t="shared" si="2"/>
        <v>7</v>
      </c>
      <c r="W11" s="1">
        <v>3</v>
      </c>
      <c r="X11" s="1">
        <v>4</v>
      </c>
      <c r="Y11" s="1">
        <v>0</v>
      </c>
    </row>
    <row r="12" spans="1:25">
      <c r="A12" s="1">
        <v>525</v>
      </c>
      <c r="B12" s="1" t="s">
        <v>31</v>
      </c>
      <c r="C12" s="2">
        <v>44238</v>
      </c>
      <c r="D12" s="1" t="s">
        <v>35</v>
      </c>
      <c r="E12" s="1">
        <v>0</v>
      </c>
      <c r="F12" s="1">
        <v>1</v>
      </c>
      <c r="G12" s="1">
        <v>7</v>
      </c>
      <c r="H12" s="1">
        <v>12</v>
      </c>
      <c r="I12" s="1">
        <v>60</v>
      </c>
      <c r="J12" s="1">
        <f t="shared" si="1"/>
        <v>45</v>
      </c>
      <c r="K12" s="1">
        <v>30</v>
      </c>
      <c r="L12" s="1">
        <v>15</v>
      </c>
      <c r="M12" s="1">
        <v>0</v>
      </c>
      <c r="N12" s="1">
        <v>450</v>
      </c>
      <c r="O12" s="1">
        <v>75</v>
      </c>
      <c r="P12" s="1">
        <v>525</v>
      </c>
      <c r="Q12" s="1">
        <v>330</v>
      </c>
      <c r="R12" s="1">
        <v>0</v>
      </c>
      <c r="S12" s="1">
        <v>15</v>
      </c>
      <c r="T12" s="1">
        <v>180</v>
      </c>
      <c r="U12" s="1">
        <v>1</v>
      </c>
      <c r="V12" s="1">
        <f t="shared" si="2"/>
        <v>10</v>
      </c>
      <c r="W12" s="1">
        <v>8</v>
      </c>
      <c r="X12" s="1">
        <v>2</v>
      </c>
      <c r="Y12" s="1">
        <v>1</v>
      </c>
    </row>
    <row r="13" spans="1:25">
      <c r="A13" s="1">
        <v>495</v>
      </c>
      <c r="B13" s="1" t="s">
        <v>31</v>
      </c>
      <c r="C13" s="2">
        <v>44239</v>
      </c>
      <c r="D13" s="1" t="s">
        <v>36</v>
      </c>
      <c r="E13" s="1">
        <v>0</v>
      </c>
      <c r="F13" s="1">
        <v>1</v>
      </c>
      <c r="G13" s="1">
        <v>6.5</v>
      </c>
      <c r="H13" s="1">
        <v>30</v>
      </c>
      <c r="I13" s="1">
        <v>0</v>
      </c>
      <c r="J13" s="1">
        <f t="shared" si="1"/>
        <v>30</v>
      </c>
      <c r="K13" s="1">
        <v>0</v>
      </c>
      <c r="L13" s="1">
        <v>0</v>
      </c>
      <c r="M13" s="1">
        <v>30</v>
      </c>
      <c r="N13" s="1">
        <v>615</v>
      </c>
      <c r="O13" s="1">
        <v>0</v>
      </c>
      <c r="P13" s="1">
        <v>615</v>
      </c>
      <c r="Q13" s="1">
        <v>60</v>
      </c>
      <c r="R13" s="1">
        <v>360</v>
      </c>
      <c r="S13" s="1">
        <v>45</v>
      </c>
      <c r="T13" s="1">
        <v>160</v>
      </c>
      <c r="U13" s="1">
        <v>1</v>
      </c>
      <c r="V13" s="1">
        <f t="shared" si="2"/>
        <v>5</v>
      </c>
      <c r="W13" s="1">
        <v>3</v>
      </c>
      <c r="X13" s="1">
        <v>2</v>
      </c>
      <c r="Y13" s="1">
        <v>0</v>
      </c>
    </row>
    <row r="14" spans="1:25">
      <c r="A14" s="1">
        <v>435</v>
      </c>
      <c r="B14" s="1" t="s">
        <v>31</v>
      </c>
      <c r="C14" s="2">
        <v>44242</v>
      </c>
      <c r="D14" s="2" t="s">
        <v>32</v>
      </c>
      <c r="E14" s="1">
        <v>0</v>
      </c>
      <c r="F14" s="1">
        <v>1</v>
      </c>
      <c r="G14" s="1">
        <v>7.5</v>
      </c>
      <c r="H14" s="1">
        <v>40</v>
      </c>
      <c r="I14" s="1">
        <v>0</v>
      </c>
      <c r="J14" s="1">
        <f t="shared" si="1"/>
        <v>90</v>
      </c>
      <c r="K14" s="1">
        <v>0</v>
      </c>
      <c r="L14" s="1">
        <v>60</v>
      </c>
      <c r="M14" s="1">
        <v>30</v>
      </c>
      <c r="N14" s="1">
        <v>375</v>
      </c>
      <c r="O14" s="1">
        <v>60</v>
      </c>
      <c r="P14" s="1">
        <v>435</v>
      </c>
      <c r="Q14" s="1">
        <v>300</v>
      </c>
      <c r="R14" s="1">
        <v>0</v>
      </c>
      <c r="S14" s="1">
        <v>45</v>
      </c>
      <c r="T14" s="1">
        <v>0</v>
      </c>
      <c r="U14" s="1">
        <v>1</v>
      </c>
      <c r="V14" s="1">
        <f t="shared" si="2"/>
        <v>10</v>
      </c>
      <c r="W14" s="1">
        <v>7</v>
      </c>
      <c r="X14" s="1">
        <v>3</v>
      </c>
      <c r="Y14" s="1">
        <v>1</v>
      </c>
    </row>
    <row r="15" spans="1:25">
      <c r="A15" s="1">
        <v>360</v>
      </c>
      <c r="B15" s="1" t="s">
        <v>31</v>
      </c>
      <c r="C15" s="2">
        <v>44243</v>
      </c>
      <c r="D15" s="1" t="s">
        <v>33</v>
      </c>
      <c r="E15" s="1">
        <v>0</v>
      </c>
      <c r="F15" s="1">
        <v>1</v>
      </c>
      <c r="G15" s="1">
        <v>6.5</v>
      </c>
      <c r="H15" s="1">
        <v>32</v>
      </c>
      <c r="I15" s="1">
        <v>0</v>
      </c>
      <c r="J15" s="1">
        <f t="shared" si="1"/>
        <v>30</v>
      </c>
      <c r="K15" s="1">
        <v>0</v>
      </c>
      <c r="L15" s="1">
        <v>30</v>
      </c>
      <c r="M15" s="1">
        <v>0</v>
      </c>
      <c r="N15" s="1">
        <v>315</v>
      </c>
      <c r="O15" s="1">
        <v>45</v>
      </c>
      <c r="P15" s="1">
        <v>360</v>
      </c>
      <c r="Q15" s="1">
        <v>210</v>
      </c>
      <c r="R15" s="1">
        <v>60</v>
      </c>
      <c r="S15" s="1">
        <v>150</v>
      </c>
      <c r="T15" s="1">
        <v>0</v>
      </c>
      <c r="U15" s="1">
        <v>1</v>
      </c>
      <c r="V15" s="1">
        <f t="shared" si="2"/>
        <v>8</v>
      </c>
      <c r="W15" s="1">
        <v>6</v>
      </c>
      <c r="X15" s="1">
        <v>2</v>
      </c>
      <c r="Y15" s="1">
        <v>1</v>
      </c>
    </row>
    <row r="16" spans="1:25">
      <c r="A16" s="1">
        <v>570</v>
      </c>
      <c r="B16" s="1" t="s">
        <v>31</v>
      </c>
      <c r="C16" s="2">
        <v>44244</v>
      </c>
      <c r="D16" s="1" t="s">
        <v>34</v>
      </c>
      <c r="E16" s="1">
        <v>0</v>
      </c>
      <c r="F16" s="1">
        <v>1</v>
      </c>
      <c r="G16" s="1">
        <v>7</v>
      </c>
      <c r="H16" s="1">
        <v>24</v>
      </c>
      <c r="I16" s="1">
        <v>0</v>
      </c>
      <c r="J16" s="1">
        <f t="shared" si="1"/>
        <v>30</v>
      </c>
      <c r="K16" s="1">
        <v>0</v>
      </c>
      <c r="L16" s="1">
        <v>30</v>
      </c>
      <c r="M16" s="1">
        <v>0</v>
      </c>
      <c r="N16" s="1">
        <v>525</v>
      </c>
      <c r="O16" s="1">
        <v>45</v>
      </c>
      <c r="P16" s="1">
        <v>570</v>
      </c>
      <c r="Q16" s="1">
        <v>210</v>
      </c>
      <c r="R16" s="1">
        <v>120</v>
      </c>
      <c r="S16" s="1">
        <v>210</v>
      </c>
      <c r="T16" s="1">
        <v>60</v>
      </c>
      <c r="U16" s="1">
        <v>1</v>
      </c>
      <c r="V16" s="1">
        <f t="shared" si="2"/>
        <v>11</v>
      </c>
      <c r="W16" s="1">
        <v>9</v>
      </c>
      <c r="X16" s="1">
        <v>2</v>
      </c>
      <c r="Y16" s="1">
        <v>0</v>
      </c>
    </row>
    <row r="17" spans="1:25">
      <c r="A17" s="1">
        <v>495</v>
      </c>
      <c r="B17" s="1" t="s">
        <v>31</v>
      </c>
      <c r="C17" s="2">
        <v>44245</v>
      </c>
      <c r="D17" s="1" t="s">
        <v>35</v>
      </c>
      <c r="E17" s="1">
        <v>1</v>
      </c>
      <c r="F17" s="1">
        <v>0</v>
      </c>
      <c r="G17" s="1">
        <v>7</v>
      </c>
      <c r="H17" s="1">
        <v>24</v>
      </c>
      <c r="I17" s="1">
        <v>0</v>
      </c>
      <c r="J17" s="1">
        <f t="shared" si="1"/>
        <v>30</v>
      </c>
      <c r="K17" s="1">
        <v>0</v>
      </c>
      <c r="L17" s="1">
        <v>30</v>
      </c>
      <c r="M17" s="1">
        <v>0</v>
      </c>
      <c r="N17" s="1">
        <v>735</v>
      </c>
      <c r="O17" s="1">
        <v>0</v>
      </c>
      <c r="P17" s="1">
        <v>495</v>
      </c>
      <c r="Q17" s="1">
        <v>240</v>
      </c>
      <c r="R17" s="1">
        <v>60</v>
      </c>
      <c r="S17" s="1">
        <v>120</v>
      </c>
      <c r="T17" s="1">
        <v>0</v>
      </c>
      <c r="U17" s="1">
        <v>2</v>
      </c>
      <c r="V17" s="1">
        <f t="shared" si="2"/>
        <v>6</v>
      </c>
      <c r="W17" s="1">
        <v>4</v>
      </c>
      <c r="X17" s="1">
        <v>2</v>
      </c>
      <c r="Y17" s="1">
        <v>0</v>
      </c>
    </row>
    <row r="18" spans="1:25">
      <c r="A18" s="1">
        <v>510</v>
      </c>
      <c r="B18" s="1" t="s">
        <v>31</v>
      </c>
      <c r="C18" s="2">
        <v>44246</v>
      </c>
      <c r="D18" s="1" t="s">
        <v>36</v>
      </c>
      <c r="E18" s="1">
        <v>0</v>
      </c>
      <c r="F18" s="1">
        <v>1</v>
      </c>
      <c r="G18" s="1">
        <v>6</v>
      </c>
      <c r="H18" s="1">
        <v>0</v>
      </c>
      <c r="I18" s="1">
        <v>60</v>
      </c>
      <c r="J18" s="1">
        <f t="shared" si="1"/>
        <v>45</v>
      </c>
      <c r="K18" s="1">
        <v>15</v>
      </c>
      <c r="L18" s="1">
        <v>30</v>
      </c>
      <c r="M18" s="1">
        <v>0</v>
      </c>
      <c r="N18" s="1">
        <v>660</v>
      </c>
      <c r="O18" s="1">
        <v>0</v>
      </c>
      <c r="P18" s="1">
        <v>540</v>
      </c>
      <c r="Q18" s="1">
        <v>120</v>
      </c>
      <c r="R18" s="1">
        <v>360</v>
      </c>
      <c r="S18" s="1">
        <v>0</v>
      </c>
      <c r="T18" s="1">
        <v>120</v>
      </c>
      <c r="U18" s="1">
        <v>1</v>
      </c>
      <c r="V18" s="1">
        <f t="shared" si="2"/>
        <v>9</v>
      </c>
      <c r="W18" s="1">
        <v>7</v>
      </c>
      <c r="X18" s="1">
        <v>2</v>
      </c>
      <c r="Y18" s="1">
        <v>1</v>
      </c>
    </row>
    <row r="19" spans="1:25">
      <c r="A19" s="1">
        <v>480</v>
      </c>
      <c r="B19" s="1" t="s">
        <v>31</v>
      </c>
      <c r="C19" s="2">
        <v>44253</v>
      </c>
      <c r="D19" s="1" t="s">
        <v>36</v>
      </c>
      <c r="E19" s="1">
        <v>1</v>
      </c>
      <c r="F19" s="1">
        <v>0</v>
      </c>
      <c r="G19" s="1">
        <v>6</v>
      </c>
      <c r="H19" s="1">
        <v>0</v>
      </c>
      <c r="I19" s="1">
        <v>60</v>
      </c>
      <c r="J19" s="1">
        <f t="shared" si="1"/>
        <v>30</v>
      </c>
      <c r="K19" s="1">
        <v>0</v>
      </c>
      <c r="L19" s="1">
        <v>15</v>
      </c>
      <c r="M19" s="1">
        <v>15</v>
      </c>
      <c r="N19" s="1">
        <v>435</v>
      </c>
      <c r="O19" s="1">
        <v>45</v>
      </c>
      <c r="P19" s="1">
        <v>480</v>
      </c>
      <c r="Q19" s="1">
        <v>60</v>
      </c>
      <c r="R19" s="1">
        <v>360</v>
      </c>
      <c r="S19" s="1">
        <v>0</v>
      </c>
      <c r="T19" s="1">
        <v>240</v>
      </c>
      <c r="U19" s="1">
        <v>2</v>
      </c>
      <c r="V19" s="1">
        <f t="shared" si="2"/>
        <v>7</v>
      </c>
      <c r="W19" s="1">
        <v>5</v>
      </c>
      <c r="X19" s="1">
        <v>2</v>
      </c>
      <c r="Y19" s="1">
        <v>1</v>
      </c>
    </row>
    <row r="20" spans="1:25">
      <c r="A20" s="1">
        <v>420</v>
      </c>
      <c r="B20" s="1" t="s">
        <v>31</v>
      </c>
      <c r="C20" s="2">
        <v>44256</v>
      </c>
      <c r="D20" s="1" t="s">
        <v>32</v>
      </c>
      <c r="E20" s="1">
        <v>1</v>
      </c>
      <c r="F20" s="1">
        <v>1</v>
      </c>
      <c r="G20" s="1">
        <v>9</v>
      </c>
      <c r="H20" s="1">
        <v>24</v>
      </c>
      <c r="I20" s="1">
        <v>0</v>
      </c>
      <c r="J20" s="1">
        <f t="shared" si="1"/>
        <v>45</v>
      </c>
      <c r="K20" s="1">
        <v>15</v>
      </c>
      <c r="L20" s="1">
        <v>30</v>
      </c>
      <c r="M20" s="1">
        <v>0</v>
      </c>
      <c r="N20" s="1">
        <v>765</v>
      </c>
      <c r="O20" s="1">
        <v>60</v>
      </c>
      <c r="P20" s="1">
        <v>420</v>
      </c>
      <c r="Q20" s="1">
        <v>405</v>
      </c>
      <c r="R20" s="1">
        <v>90</v>
      </c>
      <c r="S20" s="1">
        <v>135</v>
      </c>
      <c r="T20" s="1">
        <v>60</v>
      </c>
      <c r="U20" s="1">
        <v>1</v>
      </c>
      <c r="V20" s="1">
        <f t="shared" si="2"/>
        <v>22</v>
      </c>
      <c r="W20" s="1">
        <v>17</v>
      </c>
      <c r="X20" s="1">
        <v>5</v>
      </c>
      <c r="Y20" s="1">
        <v>0</v>
      </c>
    </row>
    <row r="21" spans="1:25">
      <c r="A21" s="1">
        <v>465</v>
      </c>
      <c r="B21" s="1" t="s">
        <v>31</v>
      </c>
      <c r="C21" s="2">
        <v>44257</v>
      </c>
      <c r="D21" s="1" t="s">
        <v>33</v>
      </c>
      <c r="E21" s="1">
        <v>1</v>
      </c>
      <c r="F21" s="1">
        <v>1</v>
      </c>
      <c r="G21" s="1">
        <v>6</v>
      </c>
      <c r="H21" s="1">
        <v>40</v>
      </c>
      <c r="I21" s="1">
        <v>0</v>
      </c>
      <c r="J21" s="1">
        <f t="shared" si="1"/>
        <v>60</v>
      </c>
      <c r="K21" s="1">
        <v>0</v>
      </c>
      <c r="L21" s="1">
        <v>45</v>
      </c>
      <c r="M21" s="1">
        <v>15</v>
      </c>
      <c r="N21" s="1">
        <v>645</v>
      </c>
      <c r="O21" s="1">
        <v>60</v>
      </c>
      <c r="P21" s="1">
        <v>465</v>
      </c>
      <c r="Q21" s="1">
        <v>240</v>
      </c>
      <c r="R21" s="1">
        <v>120</v>
      </c>
      <c r="S21" s="1">
        <v>120</v>
      </c>
      <c r="T21" s="1">
        <v>0</v>
      </c>
      <c r="U21" s="1">
        <v>1</v>
      </c>
      <c r="V21" s="1">
        <f t="shared" si="2"/>
        <v>10</v>
      </c>
      <c r="W21" s="1">
        <v>8</v>
      </c>
      <c r="X21" s="1">
        <v>2</v>
      </c>
      <c r="Y21" s="1">
        <v>0</v>
      </c>
    </row>
    <row r="22" spans="1:25">
      <c r="A22" s="1">
        <v>405</v>
      </c>
      <c r="B22" s="1" t="s">
        <v>31</v>
      </c>
      <c r="C22" s="2">
        <v>44258</v>
      </c>
      <c r="D22" s="1" t="s">
        <v>34</v>
      </c>
      <c r="E22" s="1">
        <v>0</v>
      </c>
      <c r="F22" s="1">
        <v>1</v>
      </c>
      <c r="G22" s="1">
        <v>6</v>
      </c>
      <c r="H22" s="1">
        <v>30</v>
      </c>
      <c r="I22" s="1">
        <v>0</v>
      </c>
      <c r="J22" s="1">
        <f t="shared" si="1"/>
        <v>75</v>
      </c>
      <c r="K22" s="1">
        <v>60</v>
      </c>
      <c r="L22" s="1">
        <v>0</v>
      </c>
      <c r="M22" s="1">
        <v>15</v>
      </c>
      <c r="N22" s="1">
        <v>405</v>
      </c>
      <c r="O22" s="1">
        <v>0</v>
      </c>
      <c r="P22" s="1">
        <v>405</v>
      </c>
      <c r="Q22" s="1">
        <v>3.5</v>
      </c>
      <c r="R22" s="1">
        <v>60</v>
      </c>
      <c r="S22" s="1">
        <v>135</v>
      </c>
      <c r="T22" s="1">
        <v>120</v>
      </c>
      <c r="U22" s="1">
        <v>1</v>
      </c>
      <c r="V22" s="1">
        <f t="shared" si="2"/>
        <v>9</v>
      </c>
      <c r="W22" s="1">
        <v>6</v>
      </c>
      <c r="X22" s="1">
        <v>3</v>
      </c>
      <c r="Y22" s="1">
        <v>0</v>
      </c>
    </row>
    <row r="23" spans="1:25">
      <c r="A23" s="1">
        <v>480</v>
      </c>
      <c r="B23" s="1" t="s">
        <v>31</v>
      </c>
      <c r="C23" s="2">
        <v>44259</v>
      </c>
      <c r="D23" s="1" t="s">
        <v>35</v>
      </c>
      <c r="E23" s="1">
        <v>0</v>
      </c>
      <c r="F23" s="1">
        <v>1</v>
      </c>
      <c r="G23" s="1">
        <v>6.5</v>
      </c>
      <c r="H23" s="1">
        <v>24</v>
      </c>
      <c r="I23" s="1">
        <v>0</v>
      </c>
      <c r="J23" s="1">
        <f t="shared" si="1"/>
        <v>15</v>
      </c>
      <c r="K23" s="1">
        <v>0</v>
      </c>
      <c r="L23" s="1">
        <v>0</v>
      </c>
      <c r="M23" s="1">
        <v>15</v>
      </c>
      <c r="N23" s="1">
        <v>450</v>
      </c>
      <c r="O23" s="1">
        <v>30</v>
      </c>
      <c r="P23" s="1">
        <v>510</v>
      </c>
      <c r="Q23" s="1">
        <v>135</v>
      </c>
      <c r="R23" s="1">
        <v>90</v>
      </c>
      <c r="S23" s="1">
        <v>105</v>
      </c>
      <c r="T23" s="1">
        <v>300</v>
      </c>
      <c r="U23" s="1">
        <v>1</v>
      </c>
      <c r="V23" s="1">
        <f t="shared" si="2"/>
        <v>5</v>
      </c>
      <c r="W23" s="1">
        <v>3</v>
      </c>
      <c r="X23" s="1">
        <v>2</v>
      </c>
      <c r="Y23" s="1">
        <v>0</v>
      </c>
    </row>
    <row r="24" spans="1:25">
      <c r="A24" s="1">
        <v>540</v>
      </c>
      <c r="B24" s="1" t="s">
        <v>37</v>
      </c>
      <c r="C24" s="2">
        <v>44263</v>
      </c>
      <c r="D24" s="1" t="s">
        <v>32</v>
      </c>
      <c r="E24" s="1">
        <v>0</v>
      </c>
      <c r="F24" s="1">
        <v>1</v>
      </c>
      <c r="G24" s="1">
        <v>7</v>
      </c>
      <c r="H24" s="1">
        <v>12</v>
      </c>
      <c r="I24" s="1">
        <v>0</v>
      </c>
      <c r="J24" s="1">
        <f t="shared" si="1"/>
        <v>90</v>
      </c>
      <c r="K24" s="1">
        <v>15</v>
      </c>
      <c r="L24" s="1">
        <v>60</v>
      </c>
      <c r="M24" s="1">
        <v>15</v>
      </c>
      <c r="N24" s="1">
        <v>405</v>
      </c>
      <c r="O24" s="1">
        <v>135</v>
      </c>
      <c r="P24" s="1">
        <v>540</v>
      </c>
      <c r="Q24" s="1">
        <v>210</v>
      </c>
      <c r="R24" s="1">
        <v>120</v>
      </c>
      <c r="S24" s="1">
        <v>75</v>
      </c>
      <c r="T24" s="1">
        <v>120</v>
      </c>
      <c r="U24" s="1">
        <v>1</v>
      </c>
      <c r="V24" s="1">
        <f t="shared" si="2"/>
        <v>10</v>
      </c>
      <c r="W24" s="1">
        <v>7</v>
      </c>
      <c r="X24" s="1">
        <v>3</v>
      </c>
      <c r="Y24" s="1">
        <v>1</v>
      </c>
    </row>
    <row r="25" spans="1:25">
      <c r="A25" s="1">
        <v>330</v>
      </c>
      <c r="B25" s="1" t="s">
        <v>37</v>
      </c>
      <c r="C25" s="2">
        <v>44264</v>
      </c>
      <c r="D25" s="1" t="s">
        <v>33</v>
      </c>
      <c r="E25" s="1">
        <v>0</v>
      </c>
      <c r="F25" s="1">
        <v>1</v>
      </c>
      <c r="G25" s="1">
        <v>7</v>
      </c>
      <c r="H25" s="1">
        <v>16</v>
      </c>
      <c r="I25" s="1">
        <v>0</v>
      </c>
      <c r="J25" s="1">
        <f t="shared" si="1"/>
        <v>105</v>
      </c>
      <c r="K25" s="1">
        <v>30</v>
      </c>
      <c r="L25" s="1">
        <v>60</v>
      </c>
      <c r="M25" s="1">
        <v>15</v>
      </c>
      <c r="N25" s="1">
        <v>90</v>
      </c>
      <c r="O25" s="1">
        <v>240</v>
      </c>
      <c r="P25" s="1">
        <v>330</v>
      </c>
      <c r="Q25" s="1">
        <v>240</v>
      </c>
      <c r="R25" s="1">
        <v>120</v>
      </c>
      <c r="S25" s="1">
        <v>120</v>
      </c>
      <c r="T25" s="1">
        <v>240</v>
      </c>
      <c r="U25" s="1">
        <v>1</v>
      </c>
      <c r="V25" s="1">
        <f t="shared" si="2"/>
        <v>8</v>
      </c>
      <c r="W25" s="1">
        <v>4</v>
      </c>
      <c r="X25" s="1">
        <v>4</v>
      </c>
      <c r="Y25" s="1">
        <v>0</v>
      </c>
    </row>
    <row r="26" spans="1:25">
      <c r="A26" s="1">
        <v>300</v>
      </c>
      <c r="B26" s="1" t="s">
        <v>37</v>
      </c>
      <c r="C26" s="2">
        <v>44265</v>
      </c>
      <c r="D26" s="1" t="s">
        <v>34</v>
      </c>
      <c r="E26" s="1">
        <v>0</v>
      </c>
      <c r="F26" s="1">
        <v>1</v>
      </c>
      <c r="G26" s="1">
        <v>8</v>
      </c>
      <c r="H26" s="1">
        <v>24</v>
      </c>
      <c r="I26" s="1">
        <v>0</v>
      </c>
      <c r="J26" s="1">
        <f t="shared" si="1"/>
        <v>105</v>
      </c>
      <c r="K26" s="1">
        <v>30</v>
      </c>
      <c r="L26" s="1">
        <v>60</v>
      </c>
      <c r="M26" s="1">
        <v>15</v>
      </c>
      <c r="N26" s="1">
        <v>705</v>
      </c>
      <c r="O26" s="1">
        <v>0</v>
      </c>
      <c r="P26" s="1">
        <v>405</v>
      </c>
      <c r="Q26" s="1">
        <v>300</v>
      </c>
      <c r="R26" s="1">
        <v>75</v>
      </c>
      <c r="S26" s="1">
        <v>30</v>
      </c>
      <c r="T26" s="1">
        <v>0</v>
      </c>
      <c r="U26" s="1">
        <v>1</v>
      </c>
      <c r="V26" s="1">
        <f t="shared" si="2"/>
        <v>3</v>
      </c>
      <c r="W26" s="1">
        <v>3</v>
      </c>
      <c r="X26" s="1">
        <v>0</v>
      </c>
      <c r="Y26" s="1">
        <v>0</v>
      </c>
    </row>
    <row r="27" spans="1:25">
      <c r="A27" s="1">
        <v>400</v>
      </c>
      <c r="B27" s="1" t="s">
        <v>37</v>
      </c>
      <c r="C27" s="2">
        <v>44266</v>
      </c>
      <c r="D27" s="1" t="s">
        <v>35</v>
      </c>
      <c r="E27" s="1">
        <v>1</v>
      </c>
      <c r="F27" s="1">
        <v>0</v>
      </c>
      <c r="G27" s="1">
        <v>6</v>
      </c>
      <c r="H27" s="1">
        <v>8</v>
      </c>
      <c r="I27" s="1">
        <v>0</v>
      </c>
      <c r="J27" s="1">
        <f t="shared" si="1"/>
        <v>60</v>
      </c>
      <c r="K27" s="1">
        <v>15</v>
      </c>
      <c r="L27" s="1">
        <v>30</v>
      </c>
      <c r="M27" s="1">
        <v>15</v>
      </c>
      <c r="N27" s="1">
        <v>660</v>
      </c>
      <c r="O27" s="1">
        <v>60</v>
      </c>
      <c r="P27" s="1">
        <v>480</v>
      </c>
      <c r="Q27" s="1">
        <v>240</v>
      </c>
      <c r="R27" s="1">
        <v>60</v>
      </c>
      <c r="S27" s="1">
        <v>30</v>
      </c>
      <c r="T27" s="1">
        <v>60</v>
      </c>
      <c r="U27" s="1">
        <v>1</v>
      </c>
      <c r="V27" s="1">
        <f t="shared" si="2"/>
        <v>3</v>
      </c>
      <c r="W27" s="1">
        <v>3</v>
      </c>
      <c r="X27" s="1">
        <v>0</v>
      </c>
      <c r="Y27" s="1">
        <v>0</v>
      </c>
    </row>
    <row r="28" spans="1:25">
      <c r="A28" s="1"/>
      <c r="B28" s="1" t="s">
        <v>37</v>
      </c>
      <c r="C28" s="2">
        <v>44267</v>
      </c>
      <c r="D28" s="1" t="s">
        <v>36</v>
      </c>
      <c r="E28" s="1"/>
      <c r="F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/>
      <c r="C29" s="2"/>
      <c r="E29" s="1"/>
      <c r="F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/>
      <c r="B30" s="1"/>
      <c r="C30" s="2"/>
      <c r="E30" s="1"/>
      <c r="F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/>
      <c r="B31" s="1"/>
      <c r="C31" s="2"/>
      <c r="E31" s="1"/>
      <c r="F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/>
      <c r="B32" s="1"/>
      <c r="C32" s="2"/>
      <c r="E32" s="1"/>
      <c r="F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2"/>
      <c r="E33" s="1"/>
      <c r="F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2"/>
      <c r="E34" s="1"/>
      <c r="F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2"/>
      <c r="E35" s="1"/>
      <c r="F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2"/>
      <c r="E36" s="1"/>
      <c r="F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2"/>
      <c r="E37" s="1"/>
      <c r="F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2"/>
      <c r="E38" s="1"/>
      <c r="F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2"/>
      <c r="E39" s="1"/>
      <c r="F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2"/>
      <c r="E40" s="1"/>
      <c r="F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2"/>
      <c r="E41" s="1"/>
      <c r="F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2"/>
      <c r="E42" s="1"/>
      <c r="F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2"/>
      <c r="E43" s="1"/>
      <c r="F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2"/>
      <c r="E44" s="1"/>
      <c r="F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C3B6-7A4A-40E8-9B31-E248224C4B43}">
  <dimension ref="A1:B11"/>
  <sheetViews>
    <sheetView workbookViewId="0">
      <selection activeCell="D17" sqref="D17"/>
    </sheetView>
  </sheetViews>
  <sheetFormatPr defaultRowHeight="15"/>
  <cols>
    <col min="1" max="2" width="30.7109375" customWidth="1"/>
  </cols>
  <sheetData>
    <row r="1" spans="1:2">
      <c r="A1" s="50" t="s">
        <v>253</v>
      </c>
      <c r="B1" s="51" t="s">
        <v>254</v>
      </c>
    </row>
    <row r="2" spans="1:2" s="49" customFormat="1" ht="39.950000000000003" customHeight="1">
      <c r="A2" s="52" t="s">
        <v>255</v>
      </c>
      <c r="B2" s="53" t="s">
        <v>256</v>
      </c>
    </row>
    <row r="3" spans="1:2" s="49" customFormat="1" ht="39.950000000000003" customHeight="1">
      <c r="A3" s="52" t="s">
        <v>257</v>
      </c>
      <c r="B3" s="53" t="s">
        <v>258</v>
      </c>
    </row>
    <row r="4" spans="1:2" s="49" customFormat="1" ht="39.950000000000003" customHeight="1">
      <c r="A4" s="54" t="s">
        <v>259</v>
      </c>
      <c r="B4" s="55"/>
    </row>
    <row r="5" spans="1:2" s="49" customFormat="1" ht="39.950000000000003" customHeight="1">
      <c r="A5" s="54" t="s">
        <v>260</v>
      </c>
      <c r="B5" s="56"/>
    </row>
    <row r="7" spans="1:2">
      <c r="A7" s="50" t="s">
        <v>253</v>
      </c>
      <c r="B7" s="51" t="s">
        <v>254</v>
      </c>
    </row>
    <row r="8" spans="1:2" ht="39.950000000000003" customHeight="1">
      <c r="A8" s="52" t="s">
        <v>255</v>
      </c>
      <c r="B8" s="53" t="s">
        <v>256</v>
      </c>
    </row>
    <row r="9" spans="1:2" ht="39.950000000000003" customHeight="1">
      <c r="A9" s="52" t="s">
        <v>257</v>
      </c>
      <c r="B9" s="53" t="s">
        <v>258</v>
      </c>
    </row>
    <row r="10" spans="1:2" ht="39.950000000000003" customHeight="1">
      <c r="A10" s="52" t="s">
        <v>261</v>
      </c>
      <c r="B10" s="57" t="s">
        <v>262</v>
      </c>
    </row>
    <row r="11" spans="1:2" ht="48" customHeight="1">
      <c r="A11" s="58"/>
      <c r="B11" s="59" t="s">
        <v>263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gigot</dc:creator>
  <cp:keywords/>
  <dc:description/>
  <cp:lastModifiedBy>tyler gigot</cp:lastModifiedBy>
  <cp:revision/>
  <dcterms:created xsi:type="dcterms:W3CDTF">2021-01-29T17:48:50Z</dcterms:created>
  <dcterms:modified xsi:type="dcterms:W3CDTF">2023-08-15T22:43:32Z</dcterms:modified>
  <cp:category/>
  <cp:contentStatus/>
</cp:coreProperties>
</file>