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21075" windowHeight="7755"/>
  </bookViews>
  <sheets>
    <sheet name="summary" sheetId="1" r:id="rId1"/>
    <sheet name="bak" sheetId="2" r:id="rId2"/>
    <sheet name="lookup" sheetId="3" r:id="rId3"/>
    <sheet name="format" sheetId="4" r:id="rId4"/>
    <sheet name="cu" sheetId="5" r:id="rId5"/>
    <sheet name="hw" sheetId="7" r:id="rId6"/>
    <sheet name="alu" sheetId="6" r:id="rId7"/>
  </sheets>
  <calcPr calcId="145621"/>
</workbook>
</file>

<file path=xl/calcChain.xml><?xml version="1.0" encoding="utf-8"?>
<calcChain xmlns="http://schemas.openxmlformats.org/spreadsheetml/2006/main">
  <c r="I13" i="6" l="1"/>
  <c r="I12" i="6" l="1"/>
  <c r="I3" i="6" l="1"/>
  <c r="I4" i="6"/>
  <c r="I5" i="6"/>
  <c r="I6" i="6"/>
  <c r="I7" i="6"/>
  <c r="I8" i="6"/>
  <c r="I9" i="6"/>
  <c r="I10" i="6"/>
  <c r="I11" i="6"/>
  <c r="I15" i="6"/>
  <c r="I16" i="6"/>
  <c r="I17" i="6"/>
  <c r="G55" i="2" l="1"/>
  <c r="F55" i="2"/>
  <c r="E55" i="2"/>
  <c r="M55" i="2" s="1"/>
  <c r="G54" i="2"/>
  <c r="F54" i="2"/>
  <c r="E54" i="2"/>
  <c r="M54" i="2" s="1"/>
  <c r="G53" i="2"/>
  <c r="F53" i="2"/>
  <c r="E53" i="2"/>
  <c r="M53" i="2" s="1"/>
  <c r="L52" i="2"/>
  <c r="N52" i="2" s="1"/>
  <c r="G52" i="2"/>
  <c r="F52" i="2"/>
  <c r="E52" i="2"/>
  <c r="M52" i="2" s="1"/>
  <c r="G51" i="2"/>
  <c r="F51" i="2"/>
  <c r="E51" i="2"/>
  <c r="M51" i="2" s="1"/>
  <c r="G50" i="2"/>
  <c r="F50" i="2"/>
  <c r="E50" i="2"/>
  <c r="M50" i="2" s="1"/>
  <c r="G49" i="2"/>
  <c r="F49" i="2"/>
  <c r="E49" i="2"/>
  <c r="M49" i="2" s="1"/>
  <c r="G48" i="2"/>
  <c r="F48" i="2"/>
  <c r="E48" i="2"/>
  <c r="M48" i="2" s="1"/>
  <c r="G47" i="2"/>
  <c r="F47" i="2"/>
  <c r="E47" i="2"/>
  <c r="M47" i="2" s="1"/>
  <c r="G46" i="2"/>
  <c r="F46" i="2"/>
  <c r="E46" i="2"/>
  <c r="M46" i="2" s="1"/>
  <c r="G45" i="2"/>
  <c r="F45" i="2"/>
  <c r="E45" i="2"/>
  <c r="M45" i="2" s="1"/>
  <c r="G44" i="2"/>
  <c r="F44" i="2"/>
  <c r="E44" i="2"/>
  <c r="M44" i="2" s="1"/>
  <c r="G43" i="2"/>
  <c r="F43" i="2"/>
  <c r="E43" i="2"/>
  <c r="M43" i="2" s="1"/>
  <c r="G42" i="2"/>
  <c r="F42" i="2"/>
  <c r="E42" i="2"/>
  <c r="M42" i="2" s="1"/>
  <c r="G41" i="2"/>
  <c r="F41" i="2"/>
  <c r="E41" i="2"/>
  <c r="M41" i="2" s="1"/>
  <c r="G40" i="2"/>
  <c r="F40" i="2"/>
  <c r="E40" i="2"/>
  <c r="L40" i="2" s="1"/>
  <c r="G39" i="2"/>
  <c r="F39" i="2"/>
  <c r="E39" i="2"/>
  <c r="M39" i="2" s="1"/>
  <c r="G38" i="2"/>
  <c r="F38" i="2"/>
  <c r="E38" i="2"/>
  <c r="L38" i="2" s="1"/>
  <c r="G37" i="2"/>
  <c r="F37" i="2"/>
  <c r="E37" i="2"/>
  <c r="M37" i="2" s="1"/>
  <c r="G36" i="2"/>
  <c r="F36" i="2"/>
  <c r="E36" i="2"/>
  <c r="L36" i="2" s="1"/>
  <c r="G35" i="2"/>
  <c r="F35" i="2"/>
  <c r="E35" i="2"/>
  <c r="M35" i="2" s="1"/>
  <c r="G34" i="2"/>
  <c r="F34" i="2"/>
  <c r="E34" i="2"/>
  <c r="L34" i="2" s="1"/>
  <c r="G33" i="2"/>
  <c r="F33" i="2"/>
  <c r="E33" i="2"/>
  <c r="M33" i="2" s="1"/>
  <c r="G32" i="2"/>
  <c r="F32" i="2"/>
  <c r="E32" i="2"/>
  <c r="L32" i="2" s="1"/>
  <c r="G30" i="2"/>
  <c r="F30" i="2"/>
  <c r="E30" i="2"/>
  <c r="M30" i="2" s="1"/>
  <c r="G28" i="2"/>
  <c r="F28" i="2"/>
  <c r="E28" i="2"/>
  <c r="L28" i="2" s="1"/>
  <c r="G27" i="2"/>
  <c r="F27" i="2"/>
  <c r="E27" i="2"/>
  <c r="M27" i="2" s="1"/>
  <c r="G24" i="2"/>
  <c r="F24" i="2"/>
  <c r="E24" i="2"/>
  <c r="L24" i="2" s="1"/>
  <c r="G18" i="2"/>
  <c r="F18" i="2"/>
  <c r="E18" i="2"/>
  <c r="M18" i="2" s="1"/>
  <c r="G16" i="2"/>
  <c r="F16" i="2"/>
  <c r="E16" i="2"/>
  <c r="L16" i="2" s="1"/>
  <c r="G14" i="2"/>
  <c r="F14" i="2"/>
  <c r="E14" i="2"/>
  <c r="M14" i="2" s="1"/>
  <c r="G12" i="2"/>
  <c r="F12" i="2"/>
  <c r="E12" i="2"/>
  <c r="L12" i="2" s="1"/>
  <c r="G11" i="2"/>
  <c r="F11" i="2"/>
  <c r="E11" i="2"/>
  <c r="M11" i="2" s="1"/>
  <c r="G22" i="2"/>
  <c r="F22" i="2"/>
  <c r="E22" i="2"/>
  <c r="L22" i="2" s="1"/>
  <c r="G21" i="2"/>
  <c r="F21" i="2"/>
  <c r="E21" i="2"/>
  <c r="M21" i="2" s="1"/>
  <c r="G20" i="2"/>
  <c r="F20" i="2"/>
  <c r="E20" i="2"/>
  <c r="L20" i="2" s="1"/>
  <c r="G19" i="2"/>
  <c r="F19" i="2"/>
  <c r="E19" i="2"/>
  <c r="M19" i="2" s="1"/>
  <c r="G17" i="2"/>
  <c r="F17" i="2"/>
  <c r="E17" i="2"/>
  <c r="L17" i="2" s="1"/>
  <c r="G15" i="2"/>
  <c r="F15" i="2"/>
  <c r="E15" i="2"/>
  <c r="M15" i="2" s="1"/>
  <c r="G29" i="2"/>
  <c r="F29" i="2"/>
  <c r="E29" i="2"/>
  <c r="L29" i="2" s="1"/>
  <c r="G23" i="2"/>
  <c r="F23" i="2"/>
  <c r="E23" i="2"/>
  <c r="M23" i="2" s="1"/>
  <c r="G13" i="2"/>
  <c r="F13" i="2"/>
  <c r="E13" i="2"/>
  <c r="L13" i="2" s="1"/>
  <c r="G26" i="2"/>
  <c r="F26" i="2"/>
  <c r="E26" i="2"/>
  <c r="M26" i="2" s="1"/>
  <c r="G25" i="2"/>
  <c r="F25" i="2"/>
  <c r="E25" i="2"/>
  <c r="L25" i="2" s="1"/>
  <c r="G10" i="2"/>
  <c r="F10" i="2"/>
  <c r="E10" i="2"/>
  <c r="M10" i="2" s="1"/>
  <c r="G31" i="2"/>
  <c r="F31" i="2"/>
  <c r="E31" i="2"/>
  <c r="L31" i="2" s="1"/>
  <c r="G9" i="2"/>
  <c r="F9" i="2"/>
  <c r="E9" i="2"/>
  <c r="M9" i="2" s="1"/>
  <c r="G8" i="2"/>
  <c r="F8" i="2"/>
  <c r="E8" i="2"/>
  <c r="L8" i="2" s="1"/>
  <c r="G7" i="2"/>
  <c r="F7" i="2"/>
  <c r="E7" i="2"/>
  <c r="M7" i="2" s="1"/>
  <c r="G6" i="2"/>
  <c r="F6" i="2"/>
  <c r="E6" i="2"/>
  <c r="L6" i="2" s="1"/>
  <c r="G5" i="2"/>
  <c r="F5" i="2"/>
  <c r="E5" i="2"/>
  <c r="M5" i="2" s="1"/>
  <c r="G4" i="2"/>
  <c r="F4" i="2"/>
  <c r="E4" i="2"/>
  <c r="L4" i="2" s="1"/>
  <c r="G3" i="2"/>
  <c r="F3" i="2"/>
  <c r="E3" i="2"/>
  <c r="L3" i="2" s="1"/>
  <c r="L44" i="2" l="1"/>
  <c r="N44" i="2" s="1"/>
  <c r="L48" i="2"/>
  <c r="N48" i="2" s="1"/>
  <c r="L46" i="2"/>
  <c r="L54" i="2"/>
  <c r="L42" i="2"/>
  <c r="N42" i="2" s="1"/>
  <c r="L50" i="2"/>
  <c r="N46" i="2"/>
  <c r="N54" i="2"/>
  <c r="N50" i="2"/>
  <c r="M6" i="2"/>
  <c r="N6" i="2" s="1"/>
  <c r="M31" i="2"/>
  <c r="N31" i="2" s="1"/>
  <c r="M17" i="2"/>
  <c r="N17" i="2" s="1"/>
  <c r="M20" i="2"/>
  <c r="N20" i="2" s="1"/>
  <c r="M22" i="2"/>
  <c r="N22" i="2" s="1"/>
  <c r="M12" i="2"/>
  <c r="N12" i="2" s="1"/>
  <c r="M16" i="2"/>
  <c r="N16" i="2" s="1"/>
  <c r="M24" i="2"/>
  <c r="N24" i="2" s="1"/>
  <c r="M28" i="2"/>
  <c r="N28" i="2" s="1"/>
  <c r="M32" i="2"/>
  <c r="N32" i="2" s="1"/>
  <c r="M34" i="2"/>
  <c r="N34" i="2" s="1"/>
  <c r="M36" i="2"/>
  <c r="N36" i="2" s="1"/>
  <c r="M38" i="2"/>
  <c r="N38" i="2" s="1"/>
  <c r="M40" i="2"/>
  <c r="N40" i="2" s="1"/>
  <c r="M3" i="2"/>
  <c r="N3" i="2" s="1"/>
  <c r="M4" i="2"/>
  <c r="N4" i="2" s="1"/>
  <c r="M8" i="2"/>
  <c r="N8" i="2" s="1"/>
  <c r="M25" i="2"/>
  <c r="N25" i="2" s="1"/>
  <c r="M13" i="2"/>
  <c r="N13" i="2" s="1"/>
  <c r="M29" i="2"/>
  <c r="N29" i="2" s="1"/>
  <c r="L5" i="2"/>
  <c r="N5" i="2" s="1"/>
  <c r="L7" i="2"/>
  <c r="N7" i="2" s="1"/>
  <c r="L9" i="2"/>
  <c r="N9" i="2" s="1"/>
  <c r="L10" i="2"/>
  <c r="N10" i="2" s="1"/>
  <c r="L26" i="2"/>
  <c r="N26" i="2" s="1"/>
  <c r="L23" i="2"/>
  <c r="N23" i="2" s="1"/>
  <c r="L15" i="2"/>
  <c r="N15" i="2" s="1"/>
  <c r="L19" i="2"/>
  <c r="N19" i="2" s="1"/>
  <c r="L21" i="2"/>
  <c r="N21" i="2" s="1"/>
  <c r="L11" i="2"/>
  <c r="N11" i="2" s="1"/>
  <c r="L14" i="2"/>
  <c r="N14" i="2" s="1"/>
  <c r="L18" i="2"/>
  <c r="N18" i="2" s="1"/>
  <c r="L27" i="2"/>
  <c r="N27" i="2" s="1"/>
  <c r="L30" i="2"/>
  <c r="N30" i="2" s="1"/>
  <c r="L33" i="2"/>
  <c r="N33" i="2" s="1"/>
  <c r="L35" i="2"/>
  <c r="N35" i="2" s="1"/>
  <c r="L37" i="2"/>
  <c r="N37" i="2" s="1"/>
  <c r="L39" i="2"/>
  <c r="N39" i="2" s="1"/>
  <c r="L41" i="2"/>
  <c r="N41" i="2" s="1"/>
  <c r="L43" i="2"/>
  <c r="N43" i="2" s="1"/>
  <c r="L45" i="2"/>
  <c r="N45" i="2" s="1"/>
  <c r="L47" i="2"/>
  <c r="N47" i="2" s="1"/>
  <c r="L49" i="2"/>
  <c r="N49" i="2" s="1"/>
  <c r="L51" i="2"/>
  <c r="N51" i="2" s="1"/>
  <c r="L53" i="2"/>
  <c r="N53" i="2" s="1"/>
  <c r="L55" i="2"/>
  <c r="N55" i="2" s="1"/>
  <c r="I2" i="6"/>
  <c r="E53" i="1" l="1"/>
  <c r="E54" i="1"/>
  <c r="E55" i="1"/>
  <c r="F53" i="1"/>
  <c r="F54" i="1"/>
  <c r="F55" i="1"/>
  <c r="G53" i="1"/>
  <c r="G54" i="1"/>
  <c r="G55" i="1"/>
  <c r="E52" i="1"/>
  <c r="F52" i="1"/>
  <c r="G52" i="1"/>
  <c r="E51" i="1"/>
  <c r="F51" i="1"/>
  <c r="G51" i="1"/>
  <c r="E50" i="1"/>
  <c r="F50" i="1"/>
  <c r="G50" i="1"/>
  <c r="M50" i="1" l="1"/>
  <c r="L50" i="1"/>
  <c r="M55" i="1"/>
  <c r="L55" i="1"/>
  <c r="M52" i="1"/>
  <c r="L52" i="1"/>
  <c r="M54" i="1"/>
  <c r="L54" i="1"/>
  <c r="M51" i="1"/>
  <c r="L51" i="1"/>
  <c r="L53" i="1"/>
  <c r="M53" i="1"/>
  <c r="G8" i="1"/>
  <c r="G9" i="1"/>
  <c r="G47" i="1"/>
  <c r="G49" i="1"/>
  <c r="G46" i="1"/>
  <c r="G44" i="1"/>
  <c r="G42" i="1"/>
  <c r="G48" i="1"/>
  <c r="G45" i="1"/>
  <c r="G43" i="1"/>
  <c r="F8" i="1"/>
  <c r="F9" i="1"/>
  <c r="F47" i="1"/>
  <c r="F49" i="1"/>
  <c r="F46" i="1"/>
  <c r="F44" i="1"/>
  <c r="F42" i="1"/>
  <c r="F48" i="1"/>
  <c r="F45" i="1"/>
  <c r="F43" i="1"/>
  <c r="E43" i="1"/>
  <c r="E8" i="1"/>
  <c r="E9" i="1"/>
  <c r="E47" i="1"/>
  <c r="E49" i="1"/>
  <c r="E46" i="1"/>
  <c r="E44" i="1"/>
  <c r="E42" i="1"/>
  <c r="E48" i="1"/>
  <c r="E45" i="1"/>
  <c r="G33" i="1"/>
  <c r="G19" i="1"/>
  <c r="G41" i="1"/>
  <c r="G40" i="1"/>
  <c r="G34" i="1"/>
  <c r="G37" i="1"/>
  <c r="G36" i="1"/>
  <c r="G38" i="1"/>
  <c r="G39" i="1"/>
  <c r="G35" i="1"/>
  <c r="G3" i="1"/>
  <c r="G4" i="1"/>
  <c r="G7" i="1"/>
  <c r="G5" i="1"/>
  <c r="G6" i="1"/>
  <c r="G20" i="1"/>
  <c r="G21" i="1"/>
  <c r="G22" i="1"/>
  <c r="G11" i="1"/>
  <c r="G17" i="1"/>
  <c r="G18" i="1"/>
  <c r="G15" i="1"/>
  <c r="G16" i="1"/>
  <c r="G10" i="1"/>
  <c r="G12" i="1"/>
  <c r="G13" i="1"/>
  <c r="G23" i="1"/>
  <c r="G24" i="1"/>
  <c r="G25" i="1"/>
  <c r="G26" i="1"/>
  <c r="G27" i="1"/>
  <c r="G28" i="1"/>
  <c r="G30" i="1"/>
  <c r="G29" i="1"/>
  <c r="G31" i="1"/>
  <c r="G32" i="1"/>
  <c r="G14" i="1"/>
  <c r="F33" i="1"/>
  <c r="F19" i="1"/>
  <c r="F41" i="1"/>
  <c r="F34" i="1"/>
  <c r="F37" i="1"/>
  <c r="F36" i="1"/>
  <c r="F38" i="1"/>
  <c r="F39" i="1"/>
  <c r="F35" i="1"/>
  <c r="F3" i="1"/>
  <c r="F4" i="1"/>
  <c r="F7" i="1"/>
  <c r="F5" i="1"/>
  <c r="F6" i="1"/>
  <c r="F20" i="1"/>
  <c r="F21" i="1"/>
  <c r="F22" i="1"/>
  <c r="F11" i="1"/>
  <c r="F17" i="1"/>
  <c r="F18" i="1"/>
  <c r="F15" i="1"/>
  <c r="F16" i="1"/>
  <c r="F10" i="1"/>
  <c r="F14" i="1"/>
  <c r="F12" i="1"/>
  <c r="F13" i="1"/>
  <c r="F23" i="1"/>
  <c r="F24" i="1"/>
  <c r="F25" i="1"/>
  <c r="F26" i="1"/>
  <c r="F27" i="1"/>
  <c r="F28" i="1"/>
  <c r="F30" i="1"/>
  <c r="F29" i="1"/>
  <c r="F31" i="1"/>
  <c r="F32" i="1"/>
  <c r="F40" i="1"/>
  <c r="E32" i="1"/>
  <c r="E30" i="1"/>
  <c r="E29" i="1"/>
  <c r="E31" i="1"/>
  <c r="E11" i="1"/>
  <c r="E17" i="1"/>
  <c r="E18" i="1"/>
  <c r="E15" i="1"/>
  <c r="E16" i="1"/>
  <c r="E10" i="1"/>
  <c r="E14" i="1"/>
  <c r="E12" i="1"/>
  <c r="E13" i="1"/>
  <c r="E23" i="1"/>
  <c r="E24" i="1"/>
  <c r="E25" i="1"/>
  <c r="E26" i="1"/>
  <c r="E27" i="1"/>
  <c r="E28" i="1"/>
  <c r="E40" i="1"/>
  <c r="E3" i="1"/>
  <c r="E4" i="1"/>
  <c r="E7" i="1"/>
  <c r="E5" i="1"/>
  <c r="E6" i="1"/>
  <c r="E20" i="1"/>
  <c r="E21" i="1"/>
  <c r="E22" i="1"/>
  <c r="E19" i="1"/>
  <c r="E41" i="1"/>
  <c r="E34" i="1"/>
  <c r="E37" i="1"/>
  <c r="E36" i="1"/>
  <c r="E38" i="1"/>
  <c r="E39" i="1"/>
  <c r="E35" i="1"/>
  <c r="E33" i="1"/>
  <c r="N53" i="1" l="1"/>
  <c r="N54" i="1"/>
  <c r="N55" i="1"/>
  <c r="N51" i="1"/>
  <c r="N52" i="1"/>
  <c r="N50" i="1"/>
  <c r="M5" i="1"/>
  <c r="L5" i="1"/>
  <c r="M40" i="1"/>
  <c r="L40" i="1"/>
  <c r="M12" i="1"/>
  <c r="L12" i="1"/>
  <c r="M15" i="1"/>
  <c r="L15" i="1"/>
  <c r="M42" i="1"/>
  <c r="L42" i="1"/>
  <c r="M47" i="1"/>
  <c r="L47" i="1"/>
  <c r="L7" i="1"/>
  <c r="M7" i="1"/>
  <c r="L14" i="1"/>
  <c r="M14" i="1"/>
  <c r="L18" i="1"/>
  <c r="M18" i="1"/>
  <c r="M44" i="1"/>
  <c r="L44" i="1"/>
  <c r="M9" i="1"/>
  <c r="L9" i="1"/>
  <c r="M4" i="1"/>
  <c r="L4" i="1"/>
  <c r="M10" i="1"/>
  <c r="L10" i="1"/>
  <c r="M17" i="1"/>
  <c r="L17" i="1"/>
  <c r="M45" i="1"/>
  <c r="L45" i="1"/>
  <c r="M46" i="1"/>
  <c r="L46" i="1"/>
  <c r="L8" i="1"/>
  <c r="M8" i="1"/>
  <c r="M6" i="1"/>
  <c r="L6" i="1"/>
  <c r="L3" i="1"/>
  <c r="M3" i="1"/>
  <c r="M13" i="1"/>
  <c r="L13" i="1"/>
  <c r="M16" i="1"/>
  <c r="L16" i="1"/>
  <c r="M11" i="1"/>
  <c r="L11" i="1"/>
  <c r="M48" i="1"/>
  <c r="L48" i="1"/>
  <c r="L49" i="1"/>
  <c r="M49" i="1"/>
  <c r="L43" i="1"/>
  <c r="M43" i="1"/>
  <c r="L37" i="1"/>
  <c r="M37" i="1"/>
  <c r="L31" i="1"/>
  <c r="M31" i="1"/>
  <c r="L21" i="1"/>
  <c r="M21" i="1"/>
  <c r="L29" i="1"/>
  <c r="M29" i="1"/>
  <c r="L35" i="1"/>
  <c r="M35" i="1"/>
  <c r="L25" i="1"/>
  <c r="M25" i="1"/>
  <c r="L39" i="1"/>
  <c r="M39" i="1"/>
  <c r="L28" i="1"/>
  <c r="M28" i="1"/>
  <c r="L38" i="1"/>
  <c r="M38" i="1"/>
  <c r="L20" i="1"/>
  <c r="M20" i="1"/>
  <c r="L30" i="1"/>
  <c r="M30" i="1"/>
  <c r="L22" i="1"/>
  <c r="M22" i="1"/>
  <c r="L34" i="1"/>
  <c r="M34" i="1"/>
  <c r="L24" i="1"/>
  <c r="M24" i="1"/>
  <c r="L41" i="1"/>
  <c r="M41" i="1"/>
  <c r="L27" i="1"/>
  <c r="M27" i="1"/>
  <c r="L33" i="1"/>
  <c r="M33" i="1"/>
  <c r="L36" i="1"/>
  <c r="M36" i="1"/>
  <c r="L19" i="1"/>
  <c r="M19" i="1"/>
  <c r="L26" i="1"/>
  <c r="M26" i="1"/>
  <c r="L32" i="1"/>
  <c r="M32" i="1"/>
  <c r="M23" i="1"/>
  <c r="L23" i="1"/>
  <c r="N23" i="1" l="1"/>
  <c r="N48" i="1"/>
  <c r="N16" i="1"/>
  <c r="N45" i="1"/>
  <c r="N10" i="1"/>
  <c r="N9" i="1"/>
  <c r="N42" i="1"/>
  <c r="N12" i="1"/>
  <c r="N5" i="1"/>
  <c r="N11" i="1"/>
  <c r="N13" i="1"/>
  <c r="N6" i="1"/>
  <c r="N46" i="1"/>
  <c r="N17" i="1"/>
  <c r="N4" i="1"/>
  <c r="N44" i="1"/>
  <c r="N47" i="1"/>
  <c r="N15" i="1"/>
  <c r="N40" i="1"/>
  <c r="N32" i="1"/>
  <c r="N19" i="1"/>
  <c r="N33" i="1"/>
  <c r="N41" i="1"/>
  <c r="N34" i="1"/>
  <c r="N30" i="1"/>
  <c r="N38" i="1"/>
  <c r="N39" i="1"/>
  <c r="N35" i="1"/>
  <c r="N21" i="1"/>
  <c r="N37" i="1"/>
  <c r="N49" i="1"/>
  <c r="N14" i="1"/>
  <c r="N26" i="1"/>
  <c r="N36" i="1"/>
  <c r="N27" i="1"/>
  <c r="N24" i="1"/>
  <c r="N22" i="1"/>
  <c r="N20" i="1"/>
  <c r="N28" i="1"/>
  <c r="N25" i="1"/>
  <c r="N29" i="1"/>
  <c r="N31" i="1"/>
  <c r="N43" i="1"/>
  <c r="N3" i="1"/>
  <c r="N8" i="1"/>
  <c r="N18" i="1"/>
  <c r="N7" i="1"/>
  <c r="D2" i="3"/>
  <c r="G2" i="3" s="1"/>
  <c r="E15" i="3" s="1"/>
  <c r="E1" i="3"/>
  <c r="E2" i="3" s="1"/>
  <c r="H2" i="3" s="1"/>
  <c r="F2" i="3" l="1"/>
  <c r="B3" i="3" s="1"/>
</calcChain>
</file>

<file path=xl/sharedStrings.xml><?xml version="1.0" encoding="utf-8"?>
<sst xmlns="http://schemas.openxmlformats.org/spreadsheetml/2006/main" count="1267" uniqueCount="304">
  <si>
    <t>LUI</t>
  </si>
  <si>
    <t>0</t>
  </si>
  <si>
    <t>AUIPC</t>
  </si>
  <si>
    <t>JAL</t>
  </si>
  <si>
    <t>JALR</t>
  </si>
  <si>
    <t>BEQ</t>
  </si>
  <si>
    <t>U</t>
  </si>
  <si>
    <t>UJ</t>
  </si>
  <si>
    <t>I</t>
  </si>
  <si>
    <t>SB</t>
  </si>
  <si>
    <t>BNE</t>
  </si>
  <si>
    <t>BLT</t>
  </si>
  <si>
    <t>BGE</t>
  </si>
  <si>
    <t>BLTU</t>
  </si>
  <si>
    <t>BGEU</t>
  </si>
  <si>
    <t>1</t>
  </si>
  <si>
    <t>LB</t>
  </si>
  <si>
    <t>LH</t>
  </si>
  <si>
    <t>LW</t>
  </si>
  <si>
    <t>LBU</t>
  </si>
  <si>
    <t>LHU</t>
  </si>
  <si>
    <t>SH</t>
  </si>
  <si>
    <t>SW</t>
  </si>
  <si>
    <t>S</t>
  </si>
  <si>
    <t>3</t>
  </si>
  <si>
    <t>35</t>
  </si>
  <si>
    <t>4</t>
  </si>
  <si>
    <t>5</t>
  </si>
  <si>
    <t>6</t>
  </si>
  <si>
    <t>7</t>
  </si>
  <si>
    <t>2</t>
  </si>
  <si>
    <t>ADDI</t>
  </si>
  <si>
    <t>SLTI</t>
  </si>
  <si>
    <t>SLTIU</t>
  </si>
  <si>
    <t>XORI</t>
  </si>
  <si>
    <t>ORI</t>
  </si>
  <si>
    <t>ANDI</t>
  </si>
  <si>
    <t>SLLI</t>
  </si>
  <si>
    <t>SRLI</t>
  </si>
  <si>
    <t>SRAI</t>
  </si>
  <si>
    <t>ADD</t>
  </si>
  <si>
    <t>SUB</t>
  </si>
  <si>
    <t>SLL</t>
  </si>
  <si>
    <t>SLT</t>
  </si>
  <si>
    <t>SLTU</t>
  </si>
  <si>
    <t>XOR</t>
  </si>
  <si>
    <t>19</t>
  </si>
  <si>
    <t>51</t>
  </si>
  <si>
    <t>R</t>
  </si>
  <si>
    <t>SRL</t>
  </si>
  <si>
    <t>SRA</t>
  </si>
  <si>
    <t>OR</t>
  </si>
  <si>
    <t>AND</t>
  </si>
  <si>
    <t>32</t>
  </si>
  <si>
    <t>FENCE</t>
  </si>
  <si>
    <t>FENCE.I</t>
  </si>
  <si>
    <t>ECALL</t>
  </si>
  <si>
    <t>EBREAK</t>
  </si>
  <si>
    <t>CSRRW</t>
  </si>
  <si>
    <t>CSRRS</t>
  </si>
  <si>
    <t>CSRRC</t>
  </si>
  <si>
    <t>CSRRWI</t>
  </si>
  <si>
    <t>CSRRSI</t>
  </si>
  <si>
    <t>CSRRCI</t>
  </si>
  <si>
    <t>15</t>
  </si>
  <si>
    <t>115</t>
  </si>
  <si>
    <t>func3</t>
  </si>
  <si>
    <t>func7</t>
  </si>
  <si>
    <t>op</t>
  </si>
  <si>
    <t>mnem</t>
  </si>
  <si>
    <t>if</t>
  </si>
  <si>
    <t>Kolom1</t>
  </si>
  <si>
    <t>Kolom2</t>
  </si>
  <si>
    <t>55</t>
  </si>
  <si>
    <t>op-dec</t>
  </si>
  <si>
    <t>func3-dec</t>
  </si>
  <si>
    <t>func7-dec</t>
  </si>
  <si>
    <t>103</t>
  </si>
  <si>
    <t>99</t>
  </si>
  <si>
    <t>LOAD</t>
  </si>
  <si>
    <t>STORE</t>
  </si>
  <si>
    <t>MADD</t>
  </si>
  <si>
    <t>BRANCH</t>
  </si>
  <si>
    <t>LOAD-FP</t>
  </si>
  <si>
    <t>STORE-FP</t>
  </si>
  <si>
    <t>MSUB</t>
  </si>
  <si>
    <t>custom-0</t>
  </si>
  <si>
    <t>custom-1</t>
  </si>
  <si>
    <t>NMSUB</t>
  </si>
  <si>
    <t>reserved</t>
  </si>
  <si>
    <t>OP-IMM</t>
  </si>
  <si>
    <t>OP</t>
  </si>
  <si>
    <t>OP-FP</t>
  </si>
  <si>
    <t>SYSTEM</t>
  </si>
  <si>
    <t>OP-IMM-32</t>
  </si>
  <si>
    <t>OP-32</t>
  </si>
  <si>
    <t>MISC-MEM</t>
  </si>
  <si>
    <t>AMO</t>
  </si>
  <si>
    <t>NMADD</t>
  </si>
  <si>
    <t>custom-2/rv128</t>
  </si>
  <si>
    <t>custom-3/rv128</t>
  </si>
  <si>
    <t>48b</t>
  </si>
  <si>
    <t>64b</t>
  </si>
  <si>
    <t>&gt;80b</t>
  </si>
  <si>
    <t>0000000</t>
  </si>
  <si>
    <t>RDCYCLE</t>
  </si>
  <si>
    <t>RDCYCLEH</t>
  </si>
  <si>
    <t>RDTIME</t>
  </si>
  <si>
    <t>RDTIMEH</t>
  </si>
  <si>
    <t>RDINSTRET</t>
  </si>
  <si>
    <t>RDINSTRETH</t>
  </si>
  <si>
    <t>csr</t>
  </si>
  <si>
    <t>000000000001</t>
  </si>
  <si>
    <t>000000000000</t>
  </si>
  <si>
    <t>110000000000</t>
  </si>
  <si>
    <t>110000000001</t>
  </si>
  <si>
    <t>110010000000</t>
  </si>
  <si>
    <t>110010000001</t>
  </si>
  <si>
    <t>110000000010</t>
  </si>
  <si>
    <t>110010000010</t>
  </si>
  <si>
    <t>0010111</t>
  </si>
  <si>
    <t>0010011</t>
  </si>
  <si>
    <t>RRRRR</t>
  </si>
  <si>
    <t>000</t>
  </si>
  <si>
    <t>IIIIIIIIIIII</t>
  </si>
  <si>
    <t>010</t>
  </si>
  <si>
    <t>011</t>
  </si>
  <si>
    <t>111</t>
  </si>
  <si>
    <t>110</t>
  </si>
  <si>
    <t>100</t>
  </si>
  <si>
    <t>0100000</t>
  </si>
  <si>
    <t>SSSSS</t>
  </si>
  <si>
    <t>001</t>
  </si>
  <si>
    <t>101</t>
  </si>
  <si>
    <t>IIIII</t>
  </si>
  <si>
    <t>IIIIIIIIIIIIIIIIIIII</t>
  </si>
  <si>
    <t>0110111</t>
  </si>
  <si>
    <t>0110011</t>
  </si>
  <si>
    <t>IIIIIIIIII</t>
  </si>
  <si>
    <t>IIIIIIII</t>
  </si>
  <si>
    <t>1101111</t>
  </si>
  <si>
    <t>1100111</t>
  </si>
  <si>
    <t>IIIIII</t>
  </si>
  <si>
    <t>IIII</t>
  </si>
  <si>
    <t>1100011</t>
  </si>
  <si>
    <t>0000011</t>
  </si>
  <si>
    <t>IIIIIII</t>
  </si>
  <si>
    <t>0100011</t>
  </si>
  <si>
    <t>0000PPPPSSSS</t>
  </si>
  <si>
    <t>0001111</t>
  </si>
  <si>
    <t>CCCCCCCCCCCC</t>
  </si>
  <si>
    <t>1110011</t>
  </si>
  <si>
    <t>00000</t>
  </si>
  <si>
    <t>ALU add</t>
  </si>
  <si>
    <t>result to rd</t>
  </si>
  <si>
    <t>SLTI[U]</t>
  </si>
  <si>
    <t>ALU compare s/u</t>
  </si>
  <si>
    <t>ANDI / ORI / XORI</t>
  </si>
  <si>
    <t>ALU logic op</t>
  </si>
  <si>
    <t>SLLI/SRLI/SRAI</t>
  </si>
  <si>
    <t>ALU shift by imm[4:0]</t>
  </si>
  <si>
    <t>ADD/SUB</t>
  </si>
  <si>
    <t>ALU add/sub</t>
  </si>
  <si>
    <t>AND/OR/XOR</t>
  </si>
  <si>
    <t>SLL/SRL/SRA</t>
  </si>
  <si>
    <t>ALU shift by rs2[4:0]</t>
  </si>
  <si>
    <t>result to pc</t>
  </si>
  <si>
    <t>ALU compare</t>
  </si>
  <si>
    <t>BLT[U]</t>
  </si>
  <si>
    <t>ALU compare (s/u)</t>
  </si>
  <si>
    <t>BGE[U]</t>
  </si>
  <si>
    <t>write (width) to memory from rs2</t>
  </si>
  <si>
    <t>add</t>
  </si>
  <si>
    <t>A+B</t>
  </si>
  <si>
    <t>A-B</t>
  </si>
  <si>
    <t>compare using cc</t>
  </si>
  <si>
    <t>and</t>
  </si>
  <si>
    <t>or</t>
  </si>
  <si>
    <t>xor</t>
  </si>
  <si>
    <t>A and B</t>
  </si>
  <si>
    <t>A or B</t>
  </si>
  <si>
    <t>A xor B</t>
  </si>
  <si>
    <t>shift left logic</t>
  </si>
  <si>
    <t>shift right logic</t>
  </si>
  <si>
    <t>A &lt;&lt; B</t>
  </si>
  <si>
    <t>A &gt;&gt; B</t>
  </si>
  <si>
    <t>pass A</t>
  </si>
  <si>
    <t>pass B</t>
  </si>
  <si>
    <t>A</t>
  </si>
  <si>
    <t>B</t>
  </si>
  <si>
    <t>Type</t>
  </si>
  <si>
    <t>Kolom3</t>
  </si>
  <si>
    <t>Kolom4</t>
  </si>
  <si>
    <t>shift right arithmetic</t>
  </si>
  <si>
    <t>A &gt;&gt;&gt; B</t>
  </si>
  <si>
    <t>IMMOUT</t>
  </si>
  <si>
    <t>LOCKA</t>
  </si>
  <si>
    <t>LOCKB</t>
  </si>
  <si>
    <t>LOCKC</t>
  </si>
  <si>
    <t>C0 &amp; OP_IMM</t>
  </si>
  <si>
    <t>CYCLE_RST</t>
  </si>
  <si>
    <t>C0</t>
  </si>
  <si>
    <t>RBUS</t>
  </si>
  <si>
    <t>C1 &amp; OP_IMM</t>
  </si>
  <si>
    <t>C2 &amp; OP_IMM</t>
  </si>
  <si>
    <t>BUSR</t>
  </si>
  <si>
    <t>C1</t>
  </si>
  <si>
    <t>C2</t>
  </si>
  <si>
    <t>C2 &amp; LUI</t>
  </si>
  <si>
    <t>C0 &amp; LUI</t>
  </si>
  <si>
    <t>C1 &amp; LUI</t>
  </si>
  <si>
    <t>PCBUS</t>
  </si>
  <si>
    <t>C0 &amp; AUIPC</t>
  </si>
  <si>
    <t>imm on bus B &amp; lock</t>
  </si>
  <si>
    <t>contents of rs1 on bus A &amp; lock</t>
  </si>
  <si>
    <t>C3</t>
  </si>
  <si>
    <t>load imm high on bus B &amp; lock</t>
  </si>
  <si>
    <t>load pc on bus A &amp; lock</t>
  </si>
  <si>
    <t>contents of rs2 on bus B &amp; lock</t>
  </si>
  <si>
    <t>C4</t>
  </si>
  <si>
    <t>load offset on bus B &amp; lock</t>
  </si>
  <si>
    <t>C5</t>
  </si>
  <si>
    <t>if equals: offset on bus B &amp; lock</t>
  </si>
  <si>
    <t>pc on bus A &amp; lock</t>
  </si>
  <si>
    <t>if not eq: offset on bus B &amp; lock</t>
  </si>
  <si>
    <t>if less: offset on bus B &amp; lock</t>
  </si>
  <si>
    <t>if greater: offset on bus B &amp; lock</t>
  </si>
  <si>
    <t>C1 &amp; AUIPC</t>
  </si>
  <si>
    <t>C2 &amp; AUIPC</t>
  </si>
  <si>
    <t>C0 &amp; OP</t>
  </si>
  <si>
    <t>C1 &amp; OP</t>
  </si>
  <si>
    <t>C2 &amp; OP</t>
  </si>
  <si>
    <t>C3 &amp; OP</t>
  </si>
  <si>
    <t>ALU pass B</t>
  </si>
  <si>
    <t>00001</t>
  </si>
  <si>
    <t>00010</t>
  </si>
  <si>
    <t>00011</t>
  </si>
  <si>
    <t>00100</t>
  </si>
  <si>
    <t>00101</t>
  </si>
  <si>
    <t>00110</t>
  </si>
  <si>
    <t>10000</t>
  </si>
  <si>
    <t>10001</t>
  </si>
  <si>
    <t>10010</t>
  </si>
  <si>
    <t>compare u</t>
  </si>
  <si>
    <t>compare s</t>
  </si>
  <si>
    <t>00111</t>
  </si>
  <si>
    <t>01000</t>
  </si>
  <si>
    <t>impl</t>
  </si>
  <si>
    <t>N</t>
  </si>
  <si>
    <t>Y</t>
  </si>
  <si>
    <t>P</t>
  </si>
  <si>
    <t>C0 &amp; JAL</t>
  </si>
  <si>
    <t>C1 &amp; JAL</t>
  </si>
  <si>
    <t>C2 &amp; JAL</t>
  </si>
  <si>
    <t>C3 &amp; JAL</t>
  </si>
  <si>
    <t>C4 &amp; JAL</t>
  </si>
  <si>
    <t>BUSPC</t>
  </si>
  <si>
    <t>C5 &amp; JAL</t>
  </si>
  <si>
    <t>C0 &amp; JALR</t>
  </si>
  <si>
    <t>C1 &amp; JALR</t>
  </si>
  <si>
    <t>C3 &amp; JALR</t>
  </si>
  <si>
    <t>C4 &amp; JALR</t>
  </si>
  <si>
    <t>C5 &amp; JALR</t>
  </si>
  <si>
    <t>BUSSEL</t>
  </si>
  <si>
    <t>C2 &amp; JALR</t>
  </si>
  <si>
    <t>add 4</t>
  </si>
  <si>
    <t>A + 4</t>
  </si>
  <si>
    <t>01001</t>
  </si>
  <si>
    <t>ALU add 4</t>
  </si>
  <si>
    <t>C1 &amp; BRANCH</t>
  </si>
  <si>
    <t>C0 &amp; BRANCH</t>
  </si>
  <si>
    <t>subtract s</t>
  </si>
  <si>
    <t>subtract u</t>
  </si>
  <si>
    <t>01010</t>
  </si>
  <si>
    <t>C2 &amp; (!BT &amp; BRANCH)</t>
  </si>
  <si>
    <t>C3 &amp; BRANCH</t>
  </si>
  <si>
    <t>C4 &amp; BRANCH</t>
  </si>
  <si>
    <t>C5 &amp; BRANCH</t>
  </si>
  <si>
    <t>bus C op adr &amp; ADS</t>
  </si>
  <si>
    <t>CSRBUS</t>
  </si>
  <si>
    <t>BUSCSR</t>
  </si>
  <si>
    <t>contents of csr on bus A &amp; lock</t>
  </si>
  <si>
    <t>ALU pass A</t>
  </si>
  <si>
    <t>content of rs1 on bus A &amp; lock</t>
  </si>
  <si>
    <t>result to csr</t>
  </si>
  <si>
    <t>ALU or</t>
  </si>
  <si>
    <t>ALU bm clear</t>
  </si>
  <si>
    <t>bm clear</t>
  </si>
  <si>
    <t>A &amp; not B</t>
  </si>
  <si>
    <t>01011</t>
  </si>
  <si>
    <t>contents of rs1 on bus B &amp; lock</t>
  </si>
  <si>
    <t>C0 &amp; CSR</t>
  </si>
  <si>
    <t>C0 &amp; (CSR{S|C})</t>
  </si>
  <si>
    <t>C1 &amp; CSR</t>
  </si>
  <si>
    <t>C2 &amp; (CSR{S|C})</t>
  </si>
  <si>
    <t>C2 &amp; CSRW</t>
  </si>
  <si>
    <t>C3 &amp; CSRW</t>
  </si>
  <si>
    <t>C4 &amp; CSRW</t>
  </si>
  <si>
    <t>C5 &amp; CSRW</t>
  </si>
  <si>
    <t>C0 &amp; LOAD</t>
  </si>
  <si>
    <t>C1 &amp; LOAD</t>
  </si>
  <si>
    <t>SL</t>
  </si>
  <si>
    <t>C2 &amp; LOAD</t>
  </si>
  <si>
    <t>C3 &amp;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</si>
</sst>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49" fontId="2" fillId="2" borderId="0" xfId="1" applyNumberFormat="1"/>
    <xf numFmtId="49" fontId="4" fillId="4" borderId="0" xfId="3" applyNumberFormat="1"/>
    <xf numFmtId="49" fontId="3" fillId="3" borderId="0" xfId="2" applyNumberFormat="1"/>
    <xf numFmtId="20" fontId="0" fillId="0" borderId="0" xfId="0" applyNumberFormat="1"/>
    <xf numFmtId="0" fontId="2" fillId="2" borderId="0" xfId="1"/>
    <xf numFmtId="0" fontId="3" fillId="3" borderId="0" xfId="2"/>
    <xf numFmtId="0" fontId="4" fillId="4" borderId="0" xfId="3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33">
    <dxf>
      <font>
        <color auto="1"/>
      </font>
      <fill>
        <patternFill patternType="solid">
          <fgColor auto="1"/>
          <bgColor rgb="FF92D050"/>
        </patternFill>
      </fill>
    </dxf>
    <dxf>
      <font>
        <b/>
        <i val="0"/>
        <color theme="0"/>
      </font>
      <fill>
        <patternFill patternType="solid">
          <fgColor auto="1"/>
          <bgColor rgb="FFFF0000"/>
        </patternFill>
      </fill>
    </dxf>
    <dxf>
      <font>
        <color auto="1"/>
      </font>
      <fill>
        <patternFill>
          <bgColor rgb="FFFFB1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colors>
    <mruColors>
      <color rgb="FFFFB100"/>
      <color rgb="FF9C6500"/>
      <color rgb="FFFF0101"/>
      <color rgb="FF9C0006"/>
      <color rgb="FF0061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2" displayName="Tabel2" ref="A2:N55" totalsRowShown="0" headerRowDxfId="32">
  <autoFilter ref="A2:N55"/>
  <sortState ref="A40:N41">
    <sortCondition ref="B2:B55"/>
  </sortState>
  <tableColumns count="14">
    <tableColumn id="1" name="if" dataDxfId="31"/>
    <tableColumn id="2" name="impl" dataDxfId="30"/>
    <tableColumn id="3" name="mnem" dataDxfId="29"/>
    <tableColumn id="4" name="Kolom2" dataDxfId="28"/>
    <tableColumn id="5" name="op" dataDxfId="27">
      <calculatedColumnFormula>DEC2BIN(I3, 7)</calculatedColumnFormula>
    </tableColumn>
    <tableColumn id="6" name="func3" dataDxfId="26">
      <calculatedColumnFormula>IF(J3="","",DEC2BIN(J3, 3))</calculatedColumnFormula>
    </tableColumn>
    <tableColumn id="7" name="func7" dataDxfId="25">
      <calculatedColumnFormula>IF(K3="","",DEC2BIN(K3, 7))</calculatedColumnFormula>
    </tableColumn>
    <tableColumn id="12" name="csr" dataDxfId="24"/>
    <tableColumn id="8" name="op-dec" dataDxfId="23"/>
    <tableColumn id="9" name="func3-dec" dataDxfId="22"/>
    <tableColumn id="10" name="func7-dec" dataDxfId="21"/>
    <tableColumn id="14" name="Kolom4" dataDxfId="20">
      <calculatedColumnFormula>BIN2DEC(LEFT(Tabel2[[#This Row],[op]], 2)) + 1</calculatedColumnFormula>
    </tableColumn>
    <tableColumn id="13" name="Kolom3" dataDxfId="19">
      <calculatedColumnFormula>BIN2DEC(LEFT(RIGHT(Tabel2[[#This Row],[op]], 5),3)) + 1</calculatedColumnFormula>
    </tableColumn>
    <tableColumn id="11" name="Type" dataDxfId="18">
      <calculatedColumnFormula>INDEX(lookup!$F$9:$M$12,Tabel2[[#This Row],[Kolom4]],Tabel2[[#This Row],[Kolom3]])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22" displayName="Tabel22" ref="A2:N55" totalsRowShown="0" headerRowDxfId="17">
  <autoFilter ref="A2:N55">
    <filterColumn colId="13">
      <filters>
        <filter val="AUIPC"/>
        <filter val="LUI"/>
      </filters>
    </filterColumn>
  </autoFilter>
  <sortState ref="A10:N32">
    <sortCondition ref="J2:J55"/>
  </sortState>
  <tableColumns count="14">
    <tableColumn id="1" name="if" dataDxfId="16"/>
    <tableColumn id="2" name="Kolom1" dataDxfId="15"/>
    <tableColumn id="3" name="mnem" dataDxfId="14"/>
    <tableColumn id="4" name="Kolom2" dataDxfId="13"/>
    <tableColumn id="5" name="op" dataDxfId="12">
      <calculatedColumnFormula>DEC2BIN(I3, 7)</calculatedColumnFormula>
    </tableColumn>
    <tableColumn id="6" name="func3" dataDxfId="11">
      <calculatedColumnFormula>IF(J3="","",DEC2BIN(J3, 3))</calculatedColumnFormula>
    </tableColumn>
    <tableColumn id="7" name="func7" dataDxfId="10">
      <calculatedColumnFormula>IF(K3="","",DEC2BIN(K3, 7))</calculatedColumnFormula>
    </tableColumn>
    <tableColumn id="12" name="csr" dataDxfId="9"/>
    <tableColumn id="8" name="op-dec" dataDxfId="8"/>
    <tableColumn id="9" name="func3-dec" dataDxfId="7"/>
    <tableColumn id="10" name="func7-dec" dataDxfId="6"/>
    <tableColumn id="14" name="Kolom4" dataDxfId="5">
      <calculatedColumnFormula>BIN2DEC(LEFT(Tabel22[[#This Row],[op]], 2)) + 1</calculatedColumnFormula>
    </tableColumn>
    <tableColumn id="13" name="Kolom3" dataDxfId="4">
      <calculatedColumnFormula>BIN2DEC(LEFT(RIGHT(Tabel22[[#This Row],[op]], 5),3)) + 1</calculatedColumnFormula>
    </tableColumn>
    <tableColumn id="11" name="Type" dataDxfId="3">
      <calculatedColumnFormula>INDEX(lookup!$F$9:$M$12,Tabel22[[#This Row],[Kolom4]],Tabel22[[#This Row],[Kolom3]])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2:Q61"/>
  <sheetViews>
    <sheetView tabSelected="1" topLeftCell="A19" workbookViewId="0">
      <selection activeCell="B55" sqref="B55"/>
    </sheetView>
  </sheetViews>
  <sheetFormatPr defaultRowHeight="15" x14ac:dyDescent="0.25"/>
  <cols>
    <col min="1" max="2" width="9.85546875" style="1" customWidth="1"/>
    <col min="3" max="3" width="11.85546875" style="1" bestFit="1" customWidth="1"/>
    <col min="4" max="4" width="9.85546875" style="1" customWidth="1"/>
    <col min="5" max="5" width="10.42578125" style="1" customWidth="1"/>
    <col min="6" max="7" width="9.85546875" style="1" customWidth="1"/>
    <col min="8" max="8" width="25.140625" style="1" customWidth="1"/>
    <col min="9" max="13" width="9.140625" style="1"/>
    <col min="14" max="14" width="10.5703125" style="1" bestFit="1" customWidth="1"/>
    <col min="15" max="16" width="9.140625" style="1"/>
    <col min="17" max="17" width="10.5703125" style="1" bestFit="1" customWidth="1"/>
    <col min="18" max="16384" width="9.140625" style="1"/>
  </cols>
  <sheetData>
    <row r="2" spans="1:17" x14ac:dyDescent="0.25">
      <c r="A2" s="1" t="s">
        <v>70</v>
      </c>
      <c r="B2" s="1" t="s">
        <v>247</v>
      </c>
      <c r="C2" s="1" t="s">
        <v>69</v>
      </c>
      <c r="D2" s="1" t="s">
        <v>72</v>
      </c>
      <c r="E2" s="2" t="s">
        <v>68</v>
      </c>
      <c r="F2" s="2" t="s">
        <v>66</v>
      </c>
      <c r="G2" s="2" t="s">
        <v>67</v>
      </c>
      <c r="H2" s="2" t="s">
        <v>111</v>
      </c>
      <c r="I2" s="2" t="s">
        <v>74</v>
      </c>
      <c r="J2" s="2" t="s">
        <v>75</v>
      </c>
      <c r="K2" s="2" t="s">
        <v>76</v>
      </c>
      <c r="L2" s="2" t="s">
        <v>192</v>
      </c>
      <c r="M2" s="2" t="s">
        <v>191</v>
      </c>
      <c r="N2" s="2" t="s">
        <v>190</v>
      </c>
    </row>
    <row r="3" spans="1:17" x14ac:dyDescent="0.25">
      <c r="A3" s="1" t="s">
        <v>8</v>
      </c>
      <c r="B3" s="7" t="s">
        <v>250</v>
      </c>
      <c r="C3" s="1" t="s">
        <v>16</v>
      </c>
      <c r="E3" s="2" t="str">
        <f t="shared" ref="E3:E34" si="0">DEC2BIN(I3, 7)</f>
        <v>0000011</v>
      </c>
      <c r="F3" s="2" t="str">
        <f t="shared" ref="F3:F34" si="1">IF(J3="","",DEC2BIN(J3, 3))</f>
        <v>000</v>
      </c>
      <c r="G3" s="2" t="str">
        <f t="shared" ref="G3:G34" si="2">IF(K3="","",DEC2BIN(K3, 7))</f>
        <v/>
      </c>
      <c r="I3" s="1" t="s">
        <v>24</v>
      </c>
      <c r="J3" s="1" t="s">
        <v>1</v>
      </c>
      <c r="L3" s="2">
        <f>BIN2DEC(LEFT(Tabel2[[#This Row],[op]], 2)) + 1</f>
        <v>1</v>
      </c>
      <c r="M3" s="2">
        <f>BIN2DEC(LEFT(RIGHT(Tabel2[[#This Row],[op]], 5),3)) + 1</f>
        <v>1</v>
      </c>
      <c r="N3" s="2" t="str">
        <f>INDEX(lookup!$F$9:$M$12,Tabel2[[#This Row],[Kolom4]],Tabel2[[#This Row],[Kolom3]])</f>
        <v>LOAD</v>
      </c>
    </row>
    <row r="4" spans="1:17" x14ac:dyDescent="0.25">
      <c r="A4" s="1" t="s">
        <v>8</v>
      </c>
      <c r="B4" s="7" t="s">
        <v>250</v>
      </c>
      <c r="C4" s="1" t="s">
        <v>17</v>
      </c>
      <c r="E4" s="2" t="str">
        <f t="shared" si="0"/>
        <v>0000011</v>
      </c>
      <c r="F4" s="2" t="str">
        <f t="shared" si="1"/>
        <v>001</v>
      </c>
      <c r="G4" s="2" t="str">
        <f t="shared" si="2"/>
        <v/>
      </c>
      <c r="I4" s="1" t="s">
        <v>24</v>
      </c>
      <c r="J4" s="1" t="s">
        <v>15</v>
      </c>
      <c r="L4" s="2">
        <f>BIN2DEC(LEFT(Tabel2[[#This Row],[op]], 2)) + 1</f>
        <v>1</v>
      </c>
      <c r="M4" s="2">
        <f>BIN2DEC(LEFT(RIGHT(Tabel2[[#This Row],[op]], 5),3)) + 1</f>
        <v>1</v>
      </c>
      <c r="N4" s="2" t="str">
        <f>INDEX(lookup!$F$9:$M$12,Tabel2[[#This Row],[Kolom4]],Tabel2[[#This Row],[Kolom3]])</f>
        <v>LOAD</v>
      </c>
    </row>
    <row r="5" spans="1:17" x14ac:dyDescent="0.25">
      <c r="A5" s="1" t="s">
        <v>8</v>
      </c>
      <c r="B5" s="7" t="s">
        <v>250</v>
      </c>
      <c r="C5" s="1" t="s">
        <v>19</v>
      </c>
      <c r="E5" s="2" t="str">
        <f t="shared" si="0"/>
        <v>0000011</v>
      </c>
      <c r="F5" s="2" t="str">
        <f t="shared" si="1"/>
        <v>100</v>
      </c>
      <c r="G5" s="2" t="str">
        <f t="shared" si="2"/>
        <v/>
      </c>
      <c r="I5" s="1" t="s">
        <v>24</v>
      </c>
      <c r="J5" s="1" t="s">
        <v>26</v>
      </c>
      <c r="L5" s="2">
        <f>BIN2DEC(LEFT(Tabel2[[#This Row],[op]], 2)) + 1</f>
        <v>1</v>
      </c>
      <c r="M5" s="2">
        <f>BIN2DEC(LEFT(RIGHT(Tabel2[[#This Row],[op]], 5),3)) + 1</f>
        <v>1</v>
      </c>
      <c r="N5" s="2" t="str">
        <f>INDEX(lookup!$F$9:$M$12,Tabel2[[#This Row],[Kolom4]],Tabel2[[#This Row],[Kolom3]])</f>
        <v>LOAD</v>
      </c>
    </row>
    <row r="6" spans="1:17" x14ac:dyDescent="0.25">
      <c r="A6" s="1" t="s">
        <v>8</v>
      </c>
      <c r="B6" s="7" t="s">
        <v>250</v>
      </c>
      <c r="C6" s="1" t="s">
        <v>20</v>
      </c>
      <c r="E6" s="2" t="str">
        <f t="shared" si="0"/>
        <v>0000011</v>
      </c>
      <c r="F6" s="2" t="str">
        <f t="shared" si="1"/>
        <v>101</v>
      </c>
      <c r="G6" s="2" t="str">
        <f t="shared" si="2"/>
        <v/>
      </c>
      <c r="I6" s="1" t="s">
        <v>24</v>
      </c>
      <c r="J6" s="1" t="s">
        <v>27</v>
      </c>
      <c r="L6" s="2">
        <f>BIN2DEC(LEFT(Tabel2[[#This Row],[op]], 2)) + 1</f>
        <v>1</v>
      </c>
      <c r="M6" s="2">
        <f>BIN2DEC(LEFT(RIGHT(Tabel2[[#This Row],[op]], 5),3)) + 1</f>
        <v>1</v>
      </c>
      <c r="N6" s="2" t="str">
        <f>INDEX(lookup!$F$9:$M$12,Tabel2[[#This Row],[Kolom4]],Tabel2[[#This Row],[Kolom3]])</f>
        <v>LOAD</v>
      </c>
    </row>
    <row r="7" spans="1:17" x14ac:dyDescent="0.25">
      <c r="A7" s="1" t="s">
        <v>8</v>
      </c>
      <c r="B7" s="5" t="s">
        <v>249</v>
      </c>
      <c r="C7" s="1" t="s">
        <v>18</v>
      </c>
      <c r="E7" s="2" t="str">
        <f t="shared" si="0"/>
        <v>0000011</v>
      </c>
      <c r="F7" s="2" t="str">
        <f t="shared" si="1"/>
        <v>010</v>
      </c>
      <c r="G7" s="2" t="str">
        <f t="shared" si="2"/>
        <v/>
      </c>
      <c r="I7" s="1" t="s">
        <v>24</v>
      </c>
      <c r="J7" s="1" t="s">
        <v>30</v>
      </c>
      <c r="L7" s="2">
        <f>BIN2DEC(LEFT(Tabel2[[#This Row],[op]], 2)) + 1</f>
        <v>1</v>
      </c>
      <c r="M7" s="2">
        <f>BIN2DEC(LEFT(RIGHT(Tabel2[[#This Row],[op]], 5),3)) + 1</f>
        <v>1</v>
      </c>
      <c r="N7" s="2" t="str">
        <f>INDEX(lookup!$F$9:$M$12,Tabel2[[#This Row],[Kolom4]],Tabel2[[#This Row],[Kolom3]])</f>
        <v>LOAD</v>
      </c>
    </row>
    <row r="8" spans="1:17" x14ac:dyDescent="0.25">
      <c r="A8" s="1" t="s">
        <v>8</v>
      </c>
      <c r="B8" s="7" t="s">
        <v>248</v>
      </c>
      <c r="C8" s="1" t="s">
        <v>54</v>
      </c>
      <c r="E8" s="2" t="str">
        <f t="shared" si="0"/>
        <v>0001111</v>
      </c>
      <c r="F8" s="2" t="str">
        <f t="shared" si="1"/>
        <v>000</v>
      </c>
      <c r="G8" s="2" t="str">
        <f t="shared" si="2"/>
        <v/>
      </c>
      <c r="I8" s="1" t="s">
        <v>64</v>
      </c>
      <c r="J8" s="1" t="s">
        <v>1</v>
      </c>
      <c r="L8" s="2">
        <f>BIN2DEC(LEFT(Tabel2[[#This Row],[op]], 2)) + 1</f>
        <v>1</v>
      </c>
      <c r="M8" s="2">
        <f>BIN2DEC(LEFT(RIGHT(Tabel2[[#This Row],[op]], 5),3)) + 1</f>
        <v>4</v>
      </c>
      <c r="N8" s="2" t="str">
        <f>INDEX(lookup!$F$9:$M$12,Tabel2[[#This Row],[Kolom4]],Tabel2[[#This Row],[Kolom3]])</f>
        <v>MISC-MEM</v>
      </c>
      <c r="Q8"/>
    </row>
    <row r="9" spans="1:17" x14ac:dyDescent="0.25">
      <c r="A9" s="1" t="s">
        <v>8</v>
      </c>
      <c r="B9" s="7" t="s">
        <v>248</v>
      </c>
      <c r="C9" s="1" t="s">
        <v>55</v>
      </c>
      <c r="E9" s="2" t="str">
        <f t="shared" si="0"/>
        <v>0001111</v>
      </c>
      <c r="F9" s="2" t="str">
        <f t="shared" si="1"/>
        <v>001</v>
      </c>
      <c r="G9" s="2" t="str">
        <f t="shared" si="2"/>
        <v/>
      </c>
      <c r="I9" s="1" t="s">
        <v>64</v>
      </c>
      <c r="J9" s="1" t="s">
        <v>15</v>
      </c>
      <c r="L9" s="2">
        <f>BIN2DEC(LEFT(Tabel2[[#This Row],[op]], 2)) + 1</f>
        <v>1</v>
      </c>
      <c r="M9" s="2">
        <f>BIN2DEC(LEFT(RIGHT(Tabel2[[#This Row],[op]], 5),3)) + 1</f>
        <v>4</v>
      </c>
      <c r="N9" s="2" t="str">
        <f>INDEX(lookup!$F$9:$M$12,Tabel2[[#This Row],[Kolom4]],Tabel2[[#This Row],[Kolom3]])</f>
        <v>MISC-MEM</v>
      </c>
    </row>
    <row r="10" spans="1:17" x14ac:dyDescent="0.25">
      <c r="A10" s="1" t="s">
        <v>8</v>
      </c>
      <c r="B10" s="5" t="s">
        <v>249</v>
      </c>
      <c r="C10" s="1" t="s">
        <v>36</v>
      </c>
      <c r="E10" s="2" t="str">
        <f t="shared" si="0"/>
        <v>0010011</v>
      </c>
      <c r="F10" s="2" t="str">
        <f t="shared" si="1"/>
        <v>111</v>
      </c>
      <c r="G10" s="2" t="str">
        <f t="shared" si="2"/>
        <v/>
      </c>
      <c r="I10" s="1" t="s">
        <v>46</v>
      </c>
      <c r="J10" s="1" t="s">
        <v>29</v>
      </c>
      <c r="L10" s="2">
        <f>BIN2DEC(LEFT(Tabel2[[#This Row],[op]], 2)) + 1</f>
        <v>1</v>
      </c>
      <c r="M10" s="2">
        <f>BIN2DEC(LEFT(RIGHT(Tabel2[[#This Row],[op]], 5),3)) + 1</f>
        <v>5</v>
      </c>
      <c r="N10" s="2" t="str">
        <f>INDEX(lookup!$F$9:$M$12,Tabel2[[#This Row],[Kolom4]],Tabel2[[#This Row],[Kolom3]])</f>
        <v>OP-IMM</v>
      </c>
    </row>
    <row r="11" spans="1:17" x14ac:dyDescent="0.25">
      <c r="A11" s="1" t="s">
        <v>8</v>
      </c>
      <c r="B11" s="5" t="s">
        <v>249</v>
      </c>
      <c r="C11" s="1" t="s">
        <v>31</v>
      </c>
      <c r="E11" s="2" t="str">
        <f t="shared" si="0"/>
        <v>0010011</v>
      </c>
      <c r="F11" s="2" t="str">
        <f t="shared" si="1"/>
        <v>000</v>
      </c>
      <c r="G11" s="2" t="str">
        <f t="shared" si="2"/>
        <v/>
      </c>
      <c r="I11" s="1" t="s">
        <v>46</v>
      </c>
      <c r="J11" s="1" t="s">
        <v>1</v>
      </c>
      <c r="L11" s="2">
        <f>BIN2DEC(LEFT(Tabel2[[#This Row],[op]], 2)) + 1</f>
        <v>1</v>
      </c>
      <c r="M11" s="2">
        <f>BIN2DEC(LEFT(RIGHT(Tabel2[[#This Row],[op]], 5),3)) + 1</f>
        <v>5</v>
      </c>
      <c r="N11" s="2" t="str">
        <f>INDEX(lookup!$F$9:$M$12,Tabel2[[#This Row],[Kolom4]],Tabel2[[#This Row],[Kolom3]])</f>
        <v>OP-IMM</v>
      </c>
    </row>
    <row r="12" spans="1:17" x14ac:dyDescent="0.25">
      <c r="A12" s="1" t="s">
        <v>8</v>
      </c>
      <c r="B12" s="5" t="s">
        <v>249</v>
      </c>
      <c r="C12" s="1" t="s">
        <v>38</v>
      </c>
      <c r="E12" s="2" t="str">
        <f t="shared" si="0"/>
        <v>0010011</v>
      </c>
      <c r="F12" s="2" t="str">
        <f t="shared" si="1"/>
        <v>101</v>
      </c>
      <c r="G12" s="2" t="str">
        <f t="shared" si="2"/>
        <v>0000000</v>
      </c>
      <c r="I12" s="1" t="s">
        <v>46</v>
      </c>
      <c r="J12" s="1" t="s">
        <v>27</v>
      </c>
      <c r="K12" s="1" t="s">
        <v>1</v>
      </c>
      <c r="L12" s="2">
        <f>BIN2DEC(LEFT(Tabel2[[#This Row],[op]], 2)) + 1</f>
        <v>1</v>
      </c>
      <c r="M12" s="2">
        <f>BIN2DEC(LEFT(RIGHT(Tabel2[[#This Row],[op]], 5),3)) + 1</f>
        <v>5</v>
      </c>
      <c r="N12" s="2" t="str">
        <f>INDEX(lookup!$F$9:$M$12,Tabel2[[#This Row],[Kolom4]],Tabel2[[#This Row],[Kolom3]])</f>
        <v>OP-IMM</v>
      </c>
    </row>
    <row r="13" spans="1:17" x14ac:dyDescent="0.25">
      <c r="A13" s="1" t="s">
        <v>8</v>
      </c>
      <c r="B13" s="5" t="s">
        <v>249</v>
      </c>
      <c r="C13" s="1" t="s">
        <v>39</v>
      </c>
      <c r="E13" s="2" t="str">
        <f t="shared" si="0"/>
        <v>0010011</v>
      </c>
      <c r="F13" s="2" t="str">
        <f t="shared" si="1"/>
        <v>101</v>
      </c>
      <c r="G13" s="2" t="str">
        <f t="shared" si="2"/>
        <v>0100000</v>
      </c>
      <c r="I13" s="1" t="s">
        <v>46</v>
      </c>
      <c r="J13" s="1" t="s">
        <v>27</v>
      </c>
      <c r="K13" s="1" t="s">
        <v>53</v>
      </c>
      <c r="L13" s="2">
        <f>BIN2DEC(LEFT(Tabel2[[#This Row],[op]], 2)) + 1</f>
        <v>1</v>
      </c>
      <c r="M13" s="2">
        <f>BIN2DEC(LEFT(RIGHT(Tabel2[[#This Row],[op]], 5),3)) + 1</f>
        <v>5</v>
      </c>
      <c r="N13" s="2" t="str">
        <f>INDEX(lookup!$F$9:$M$12,Tabel2[[#This Row],[Kolom4]],Tabel2[[#This Row],[Kolom3]])</f>
        <v>OP-IMM</v>
      </c>
    </row>
    <row r="14" spans="1:17" x14ac:dyDescent="0.25">
      <c r="A14" s="1" t="s">
        <v>8</v>
      </c>
      <c r="B14" s="5" t="s">
        <v>249</v>
      </c>
      <c r="C14" s="1" t="s">
        <v>37</v>
      </c>
      <c r="E14" s="2" t="str">
        <f t="shared" si="0"/>
        <v>0010011</v>
      </c>
      <c r="F14" s="2" t="str">
        <f t="shared" si="1"/>
        <v>001</v>
      </c>
      <c r="G14" s="2" t="str">
        <f t="shared" si="2"/>
        <v>0000000</v>
      </c>
      <c r="I14" s="1" t="s">
        <v>46</v>
      </c>
      <c r="J14" s="1" t="s">
        <v>15</v>
      </c>
      <c r="K14" s="1" t="s">
        <v>1</v>
      </c>
      <c r="L14" s="2">
        <f>BIN2DEC(LEFT(Tabel2[[#This Row],[op]], 2)) + 1</f>
        <v>1</v>
      </c>
      <c r="M14" s="2">
        <f>BIN2DEC(LEFT(RIGHT(Tabel2[[#This Row],[op]], 5),3)) + 1</f>
        <v>5</v>
      </c>
      <c r="N14" s="2" t="str">
        <f>INDEX(lookup!$F$9:$M$12,Tabel2[[#This Row],[Kolom4]],Tabel2[[#This Row],[Kolom3]])</f>
        <v>OP-IMM</v>
      </c>
    </row>
    <row r="15" spans="1:17" x14ac:dyDescent="0.25">
      <c r="A15" s="1" t="s">
        <v>8</v>
      </c>
      <c r="B15" s="5" t="s">
        <v>249</v>
      </c>
      <c r="C15" s="1" t="s">
        <v>34</v>
      </c>
      <c r="E15" s="2" t="str">
        <f t="shared" si="0"/>
        <v>0010011</v>
      </c>
      <c r="F15" s="2" t="str">
        <f t="shared" si="1"/>
        <v>100</v>
      </c>
      <c r="G15" s="2" t="str">
        <f t="shared" si="2"/>
        <v/>
      </c>
      <c r="I15" s="1" t="s">
        <v>46</v>
      </c>
      <c r="J15" s="1" t="s">
        <v>26</v>
      </c>
      <c r="L15" s="2">
        <f>BIN2DEC(LEFT(Tabel2[[#This Row],[op]], 2)) + 1</f>
        <v>1</v>
      </c>
      <c r="M15" s="2">
        <f>BIN2DEC(LEFT(RIGHT(Tabel2[[#This Row],[op]], 5),3)) + 1</f>
        <v>5</v>
      </c>
      <c r="N15" s="2" t="str">
        <f>INDEX(lookup!$F$9:$M$12,Tabel2[[#This Row],[Kolom4]],Tabel2[[#This Row],[Kolom3]])</f>
        <v>OP-IMM</v>
      </c>
    </row>
    <row r="16" spans="1:17" x14ac:dyDescent="0.25">
      <c r="A16" s="1" t="s">
        <v>8</v>
      </c>
      <c r="B16" s="5" t="s">
        <v>249</v>
      </c>
      <c r="C16" s="1" t="s">
        <v>35</v>
      </c>
      <c r="E16" s="2" t="str">
        <f t="shared" si="0"/>
        <v>0010011</v>
      </c>
      <c r="F16" s="2" t="str">
        <f t="shared" si="1"/>
        <v>110</v>
      </c>
      <c r="G16" s="2" t="str">
        <f t="shared" si="2"/>
        <v/>
      </c>
      <c r="I16" s="1" t="s">
        <v>46</v>
      </c>
      <c r="J16" s="1" t="s">
        <v>28</v>
      </c>
      <c r="L16" s="2">
        <f>BIN2DEC(LEFT(Tabel2[[#This Row],[op]], 2)) + 1</f>
        <v>1</v>
      </c>
      <c r="M16" s="2">
        <f>BIN2DEC(LEFT(RIGHT(Tabel2[[#This Row],[op]], 5),3)) + 1</f>
        <v>5</v>
      </c>
      <c r="N16" s="2" t="str">
        <f>INDEX(lookup!$F$9:$M$12,Tabel2[[#This Row],[Kolom4]],Tabel2[[#This Row],[Kolom3]])</f>
        <v>OP-IMM</v>
      </c>
    </row>
    <row r="17" spans="1:14" x14ac:dyDescent="0.25">
      <c r="A17" s="1" t="s">
        <v>8</v>
      </c>
      <c r="B17" s="5" t="s">
        <v>249</v>
      </c>
      <c r="C17" s="1" t="s">
        <v>32</v>
      </c>
      <c r="E17" s="2" t="str">
        <f t="shared" si="0"/>
        <v>0010011</v>
      </c>
      <c r="F17" s="2" t="str">
        <f t="shared" si="1"/>
        <v>010</v>
      </c>
      <c r="G17" s="2" t="str">
        <f t="shared" si="2"/>
        <v/>
      </c>
      <c r="I17" s="1" t="s">
        <v>46</v>
      </c>
      <c r="J17" s="1" t="s">
        <v>30</v>
      </c>
      <c r="L17" s="2">
        <f>BIN2DEC(LEFT(Tabel2[[#This Row],[op]], 2)) + 1</f>
        <v>1</v>
      </c>
      <c r="M17" s="2">
        <f>BIN2DEC(LEFT(RIGHT(Tabel2[[#This Row],[op]], 5),3)) + 1</f>
        <v>5</v>
      </c>
      <c r="N17" s="2" t="str">
        <f>INDEX(lookup!$F$9:$M$12,Tabel2[[#This Row],[Kolom4]],Tabel2[[#This Row],[Kolom3]])</f>
        <v>OP-IMM</v>
      </c>
    </row>
    <row r="18" spans="1:14" x14ac:dyDescent="0.25">
      <c r="A18" s="1" t="s">
        <v>8</v>
      </c>
      <c r="B18" s="5" t="s">
        <v>249</v>
      </c>
      <c r="C18" s="1" t="s">
        <v>33</v>
      </c>
      <c r="E18" s="2" t="str">
        <f t="shared" si="0"/>
        <v>0010011</v>
      </c>
      <c r="F18" s="2" t="str">
        <f t="shared" si="1"/>
        <v>011</v>
      </c>
      <c r="G18" s="2" t="str">
        <f t="shared" si="2"/>
        <v/>
      </c>
      <c r="I18" s="1" t="s">
        <v>46</v>
      </c>
      <c r="J18" s="1" t="s">
        <v>24</v>
      </c>
      <c r="L18" s="2">
        <f>BIN2DEC(LEFT(Tabel2[[#This Row],[op]], 2)) + 1</f>
        <v>1</v>
      </c>
      <c r="M18" s="2">
        <f>BIN2DEC(LEFT(RIGHT(Tabel2[[#This Row],[op]], 5),3)) + 1</f>
        <v>5</v>
      </c>
      <c r="N18" s="2" t="str">
        <f>INDEX(lookup!$F$9:$M$12,Tabel2[[#This Row],[Kolom4]],Tabel2[[#This Row],[Kolom3]])</f>
        <v>OP-IMM</v>
      </c>
    </row>
    <row r="19" spans="1:14" x14ac:dyDescent="0.25">
      <c r="A19" s="1" t="s">
        <v>6</v>
      </c>
      <c r="B19" s="5" t="s">
        <v>249</v>
      </c>
      <c r="C19" s="1" t="s">
        <v>2</v>
      </c>
      <c r="E19" s="2" t="str">
        <f t="shared" si="0"/>
        <v>0010111</v>
      </c>
      <c r="F19" s="2" t="str">
        <f t="shared" si="1"/>
        <v/>
      </c>
      <c r="G19" s="2" t="str">
        <f t="shared" si="2"/>
        <v/>
      </c>
      <c r="I19" s="1">
        <v>23</v>
      </c>
      <c r="L19" s="2">
        <f>BIN2DEC(LEFT(Tabel2[[#This Row],[op]], 2)) + 1</f>
        <v>1</v>
      </c>
      <c r="M19" s="2">
        <f>BIN2DEC(LEFT(RIGHT(Tabel2[[#This Row],[op]], 5),3)) + 1</f>
        <v>6</v>
      </c>
      <c r="N19" s="2" t="str">
        <f>INDEX(lookup!$F$9:$M$12,Tabel2[[#This Row],[Kolom4]],Tabel2[[#This Row],[Kolom3]])</f>
        <v>AUIPC</v>
      </c>
    </row>
    <row r="20" spans="1:14" x14ac:dyDescent="0.25">
      <c r="A20" s="1" t="s">
        <v>23</v>
      </c>
      <c r="B20" s="7" t="s">
        <v>248</v>
      </c>
      <c r="C20" s="1" t="s">
        <v>9</v>
      </c>
      <c r="E20" s="2" t="str">
        <f t="shared" si="0"/>
        <v>0100011</v>
      </c>
      <c r="F20" s="2" t="str">
        <f t="shared" si="1"/>
        <v>000</v>
      </c>
      <c r="G20" s="2" t="str">
        <f t="shared" si="2"/>
        <v/>
      </c>
      <c r="I20" s="1" t="s">
        <v>25</v>
      </c>
      <c r="J20" s="1" t="s">
        <v>1</v>
      </c>
      <c r="L20" s="2">
        <f>BIN2DEC(LEFT(Tabel2[[#This Row],[op]], 2)) + 1</f>
        <v>2</v>
      </c>
      <c r="M20" s="2">
        <f>BIN2DEC(LEFT(RIGHT(Tabel2[[#This Row],[op]], 5),3)) + 1</f>
        <v>1</v>
      </c>
      <c r="N20" s="2" t="str">
        <f>INDEX(lookup!$F$9:$M$12,Tabel2[[#This Row],[Kolom4]],Tabel2[[#This Row],[Kolom3]])</f>
        <v>STORE</v>
      </c>
    </row>
    <row r="21" spans="1:14" x14ac:dyDescent="0.25">
      <c r="A21" s="1" t="s">
        <v>23</v>
      </c>
      <c r="B21" s="7" t="s">
        <v>248</v>
      </c>
      <c r="C21" s="1" t="s">
        <v>21</v>
      </c>
      <c r="E21" s="2" t="str">
        <f t="shared" si="0"/>
        <v>0100011</v>
      </c>
      <c r="F21" s="2" t="str">
        <f t="shared" si="1"/>
        <v>001</v>
      </c>
      <c r="G21" s="2" t="str">
        <f t="shared" si="2"/>
        <v/>
      </c>
      <c r="I21" s="1" t="s">
        <v>25</v>
      </c>
      <c r="J21" s="1" t="s">
        <v>15</v>
      </c>
      <c r="L21" s="2">
        <f>BIN2DEC(LEFT(Tabel2[[#This Row],[op]], 2)) + 1</f>
        <v>2</v>
      </c>
      <c r="M21" s="2">
        <f>BIN2DEC(LEFT(RIGHT(Tabel2[[#This Row],[op]], 5),3)) + 1</f>
        <v>1</v>
      </c>
      <c r="N21" s="2" t="str">
        <f>INDEX(lookup!$F$9:$M$12,Tabel2[[#This Row],[Kolom4]],Tabel2[[#This Row],[Kolom3]])</f>
        <v>STORE</v>
      </c>
    </row>
    <row r="22" spans="1:14" x14ac:dyDescent="0.25">
      <c r="A22" s="1" t="s">
        <v>23</v>
      </c>
      <c r="B22" s="7" t="s">
        <v>248</v>
      </c>
      <c r="C22" s="1" t="s">
        <v>22</v>
      </c>
      <c r="E22" s="2" t="str">
        <f t="shared" si="0"/>
        <v>0100011</v>
      </c>
      <c r="F22" s="2" t="str">
        <f t="shared" si="1"/>
        <v>010</v>
      </c>
      <c r="G22" s="2" t="str">
        <f t="shared" si="2"/>
        <v/>
      </c>
      <c r="I22" s="1" t="s">
        <v>25</v>
      </c>
      <c r="J22" s="1" t="s">
        <v>30</v>
      </c>
      <c r="L22" s="2">
        <f>BIN2DEC(LEFT(Tabel2[[#This Row],[op]], 2)) + 1</f>
        <v>2</v>
      </c>
      <c r="M22" s="2">
        <f>BIN2DEC(LEFT(RIGHT(Tabel2[[#This Row],[op]], 5),3)) + 1</f>
        <v>1</v>
      </c>
      <c r="N22" s="2" t="str">
        <f>INDEX(lookup!$F$9:$M$12,Tabel2[[#This Row],[Kolom4]],Tabel2[[#This Row],[Kolom3]])</f>
        <v>STORE</v>
      </c>
    </row>
    <row r="23" spans="1:14" x14ac:dyDescent="0.25">
      <c r="A23" s="1" t="s">
        <v>48</v>
      </c>
      <c r="B23" s="5" t="s">
        <v>249</v>
      </c>
      <c r="C23" s="1" t="s">
        <v>40</v>
      </c>
      <c r="E23" s="2" t="str">
        <f t="shared" si="0"/>
        <v>0110011</v>
      </c>
      <c r="F23" s="2" t="str">
        <f t="shared" si="1"/>
        <v>000</v>
      </c>
      <c r="G23" s="2" t="str">
        <f t="shared" si="2"/>
        <v>0000000</v>
      </c>
      <c r="I23" s="1" t="s">
        <v>47</v>
      </c>
      <c r="J23" s="1" t="s">
        <v>1</v>
      </c>
      <c r="K23" s="1" t="s">
        <v>1</v>
      </c>
      <c r="L23" s="2">
        <f>BIN2DEC(LEFT(Tabel2[[#This Row],[op]], 2)) + 1</f>
        <v>2</v>
      </c>
      <c r="M23" s="2">
        <f>BIN2DEC(LEFT(RIGHT(Tabel2[[#This Row],[op]], 5),3)) + 1</f>
        <v>5</v>
      </c>
      <c r="N23" s="2" t="str">
        <f>INDEX(lookup!$F$9:$M$12,Tabel2[[#This Row],[Kolom4]],Tabel2[[#This Row],[Kolom3]])</f>
        <v>OP</v>
      </c>
    </row>
    <row r="24" spans="1:14" x14ac:dyDescent="0.25">
      <c r="A24" s="1" t="s">
        <v>48</v>
      </c>
      <c r="B24" s="6" t="s">
        <v>250</v>
      </c>
      <c r="C24" s="1" t="s">
        <v>41</v>
      </c>
      <c r="E24" s="2" t="str">
        <f t="shared" si="0"/>
        <v>0110011</v>
      </c>
      <c r="F24" s="2" t="str">
        <f t="shared" si="1"/>
        <v>000</v>
      </c>
      <c r="G24" s="2" t="str">
        <f t="shared" si="2"/>
        <v>0100000</v>
      </c>
      <c r="I24" s="1" t="s">
        <v>47</v>
      </c>
      <c r="J24" s="1" t="s">
        <v>1</v>
      </c>
      <c r="K24" s="1" t="s">
        <v>53</v>
      </c>
      <c r="L24" s="2">
        <f>BIN2DEC(LEFT(Tabel2[[#This Row],[op]], 2)) + 1</f>
        <v>2</v>
      </c>
      <c r="M24" s="2">
        <f>BIN2DEC(LEFT(RIGHT(Tabel2[[#This Row],[op]], 5),3)) + 1</f>
        <v>5</v>
      </c>
      <c r="N24" s="2" t="str">
        <f>INDEX(lookup!$F$9:$M$12,Tabel2[[#This Row],[Kolom4]],Tabel2[[#This Row],[Kolom3]])</f>
        <v>OP</v>
      </c>
    </row>
    <row r="25" spans="1:14" x14ac:dyDescent="0.25">
      <c r="A25" s="1" t="s">
        <v>48</v>
      </c>
      <c r="B25" s="5" t="s">
        <v>249</v>
      </c>
      <c r="C25" s="1" t="s">
        <v>42</v>
      </c>
      <c r="E25" s="2" t="str">
        <f t="shared" si="0"/>
        <v>0110011</v>
      </c>
      <c r="F25" s="2" t="str">
        <f t="shared" si="1"/>
        <v>001</v>
      </c>
      <c r="G25" s="2" t="str">
        <f t="shared" si="2"/>
        <v>0000000</v>
      </c>
      <c r="I25" s="1" t="s">
        <v>47</v>
      </c>
      <c r="J25" s="1" t="s">
        <v>15</v>
      </c>
      <c r="K25" s="1" t="s">
        <v>1</v>
      </c>
      <c r="L25" s="2">
        <f>BIN2DEC(LEFT(Tabel2[[#This Row],[op]], 2)) + 1</f>
        <v>2</v>
      </c>
      <c r="M25" s="2">
        <f>BIN2DEC(LEFT(RIGHT(Tabel2[[#This Row],[op]], 5),3)) + 1</f>
        <v>5</v>
      </c>
      <c r="N25" s="2" t="str">
        <f>INDEX(lookup!$F$9:$M$12,Tabel2[[#This Row],[Kolom4]],Tabel2[[#This Row],[Kolom3]])</f>
        <v>OP</v>
      </c>
    </row>
    <row r="26" spans="1:14" x14ac:dyDescent="0.25">
      <c r="A26" s="1" t="s">
        <v>48</v>
      </c>
      <c r="B26" s="5" t="s">
        <v>249</v>
      </c>
      <c r="C26" s="1" t="s">
        <v>43</v>
      </c>
      <c r="E26" s="2" t="str">
        <f t="shared" si="0"/>
        <v>0110011</v>
      </c>
      <c r="F26" s="2" t="str">
        <f t="shared" si="1"/>
        <v>010</v>
      </c>
      <c r="G26" s="2" t="str">
        <f t="shared" si="2"/>
        <v>0000000</v>
      </c>
      <c r="I26" s="1" t="s">
        <v>47</v>
      </c>
      <c r="J26" s="1" t="s">
        <v>30</v>
      </c>
      <c r="K26" s="1" t="s">
        <v>1</v>
      </c>
      <c r="L26" s="2">
        <f>BIN2DEC(LEFT(Tabel2[[#This Row],[op]], 2)) + 1</f>
        <v>2</v>
      </c>
      <c r="M26" s="2">
        <f>BIN2DEC(LEFT(RIGHT(Tabel2[[#This Row],[op]], 5),3)) + 1</f>
        <v>5</v>
      </c>
      <c r="N26" s="2" t="str">
        <f>INDEX(lookup!$F$9:$M$12,Tabel2[[#This Row],[Kolom4]],Tabel2[[#This Row],[Kolom3]])</f>
        <v>OP</v>
      </c>
    </row>
    <row r="27" spans="1:14" x14ac:dyDescent="0.25">
      <c r="A27" s="1" t="s">
        <v>48</v>
      </c>
      <c r="B27" s="5" t="s">
        <v>249</v>
      </c>
      <c r="C27" s="1" t="s">
        <v>44</v>
      </c>
      <c r="E27" s="2" t="str">
        <f t="shared" si="0"/>
        <v>0110011</v>
      </c>
      <c r="F27" s="2" t="str">
        <f t="shared" si="1"/>
        <v>011</v>
      </c>
      <c r="G27" s="2" t="str">
        <f t="shared" si="2"/>
        <v>0000000</v>
      </c>
      <c r="I27" s="1" t="s">
        <v>47</v>
      </c>
      <c r="J27" s="1" t="s">
        <v>24</v>
      </c>
      <c r="K27" s="1" t="s">
        <v>1</v>
      </c>
      <c r="L27" s="2">
        <f>BIN2DEC(LEFT(Tabel2[[#This Row],[op]], 2)) + 1</f>
        <v>2</v>
      </c>
      <c r="M27" s="2">
        <f>BIN2DEC(LEFT(RIGHT(Tabel2[[#This Row],[op]], 5),3)) + 1</f>
        <v>5</v>
      </c>
      <c r="N27" s="2" t="str">
        <f>INDEX(lookup!$F$9:$M$12,Tabel2[[#This Row],[Kolom4]],Tabel2[[#This Row],[Kolom3]])</f>
        <v>OP</v>
      </c>
    </row>
    <row r="28" spans="1:14" x14ac:dyDescent="0.25">
      <c r="A28" s="1" t="s">
        <v>48</v>
      </c>
      <c r="B28" s="5" t="s">
        <v>249</v>
      </c>
      <c r="C28" s="1" t="s">
        <v>45</v>
      </c>
      <c r="E28" s="2" t="str">
        <f t="shared" si="0"/>
        <v>0110011</v>
      </c>
      <c r="F28" s="2" t="str">
        <f t="shared" si="1"/>
        <v>100</v>
      </c>
      <c r="G28" s="2" t="str">
        <f t="shared" si="2"/>
        <v>0000000</v>
      </c>
      <c r="I28" s="1" t="s">
        <v>47</v>
      </c>
      <c r="J28" s="1" t="s">
        <v>26</v>
      </c>
      <c r="K28" s="1" t="s">
        <v>1</v>
      </c>
      <c r="L28" s="2">
        <f>BIN2DEC(LEFT(Tabel2[[#This Row],[op]], 2)) + 1</f>
        <v>2</v>
      </c>
      <c r="M28" s="2">
        <f>BIN2DEC(LEFT(RIGHT(Tabel2[[#This Row],[op]], 5),3)) + 1</f>
        <v>5</v>
      </c>
      <c r="N28" s="2" t="str">
        <f>INDEX(lookup!$F$9:$M$12,Tabel2[[#This Row],[Kolom4]],Tabel2[[#This Row],[Kolom3]])</f>
        <v>OP</v>
      </c>
    </row>
    <row r="29" spans="1:14" x14ac:dyDescent="0.25">
      <c r="A29" s="1" t="s">
        <v>48</v>
      </c>
      <c r="B29" s="5" t="s">
        <v>249</v>
      </c>
      <c r="C29" s="1" t="s">
        <v>50</v>
      </c>
      <c r="E29" s="2" t="str">
        <f t="shared" si="0"/>
        <v>0110011</v>
      </c>
      <c r="F29" s="2" t="str">
        <f t="shared" si="1"/>
        <v>101</v>
      </c>
      <c r="G29" s="2" t="str">
        <f t="shared" si="2"/>
        <v>0100000</v>
      </c>
      <c r="I29" s="1" t="s">
        <v>47</v>
      </c>
      <c r="J29" s="1" t="s">
        <v>27</v>
      </c>
      <c r="K29" s="1" t="s">
        <v>53</v>
      </c>
      <c r="L29" s="2">
        <f>BIN2DEC(LEFT(Tabel2[[#This Row],[op]], 2)) + 1</f>
        <v>2</v>
      </c>
      <c r="M29" s="2">
        <f>BIN2DEC(LEFT(RIGHT(Tabel2[[#This Row],[op]], 5),3)) + 1</f>
        <v>5</v>
      </c>
      <c r="N29" s="2" t="str">
        <f>INDEX(lookup!$F$9:$M$12,Tabel2[[#This Row],[Kolom4]],Tabel2[[#This Row],[Kolom3]])</f>
        <v>OP</v>
      </c>
    </row>
    <row r="30" spans="1:14" x14ac:dyDescent="0.25">
      <c r="A30" s="1" t="s">
        <v>48</v>
      </c>
      <c r="B30" s="5" t="s">
        <v>249</v>
      </c>
      <c r="C30" s="1" t="s">
        <v>49</v>
      </c>
      <c r="E30" s="2" t="str">
        <f t="shared" si="0"/>
        <v>0110011</v>
      </c>
      <c r="F30" s="2" t="str">
        <f t="shared" si="1"/>
        <v>101</v>
      </c>
      <c r="G30" s="2" t="str">
        <f t="shared" si="2"/>
        <v>0000000</v>
      </c>
      <c r="I30" s="1" t="s">
        <v>47</v>
      </c>
      <c r="J30" s="1" t="s">
        <v>27</v>
      </c>
      <c r="K30" s="1" t="s">
        <v>1</v>
      </c>
      <c r="L30" s="2">
        <f>BIN2DEC(LEFT(Tabel2[[#This Row],[op]], 2)) + 1</f>
        <v>2</v>
      </c>
      <c r="M30" s="2">
        <f>BIN2DEC(LEFT(RIGHT(Tabel2[[#This Row],[op]], 5),3)) + 1</f>
        <v>5</v>
      </c>
      <c r="N30" s="2" t="str">
        <f>INDEX(lookup!$F$9:$M$12,Tabel2[[#This Row],[Kolom4]],Tabel2[[#This Row],[Kolom3]])</f>
        <v>OP</v>
      </c>
    </row>
    <row r="31" spans="1:14" x14ac:dyDescent="0.25">
      <c r="A31" s="1" t="s">
        <v>48</v>
      </c>
      <c r="B31" s="5" t="s">
        <v>249</v>
      </c>
      <c r="C31" s="1" t="s">
        <v>51</v>
      </c>
      <c r="E31" s="2" t="str">
        <f t="shared" si="0"/>
        <v>0110011</v>
      </c>
      <c r="F31" s="2" t="str">
        <f t="shared" si="1"/>
        <v>110</v>
      </c>
      <c r="G31" s="2" t="str">
        <f t="shared" si="2"/>
        <v>0000000</v>
      </c>
      <c r="I31" s="1" t="s">
        <v>47</v>
      </c>
      <c r="J31" s="1" t="s">
        <v>28</v>
      </c>
      <c r="K31" s="1" t="s">
        <v>1</v>
      </c>
      <c r="L31" s="2">
        <f>BIN2DEC(LEFT(Tabel2[[#This Row],[op]], 2)) + 1</f>
        <v>2</v>
      </c>
      <c r="M31" s="2">
        <f>BIN2DEC(LEFT(RIGHT(Tabel2[[#This Row],[op]], 5),3)) + 1</f>
        <v>5</v>
      </c>
      <c r="N31" s="2" t="str">
        <f>INDEX(lookup!$F$9:$M$12,Tabel2[[#This Row],[Kolom4]],Tabel2[[#This Row],[Kolom3]])</f>
        <v>OP</v>
      </c>
    </row>
    <row r="32" spans="1:14" x14ac:dyDescent="0.25">
      <c r="A32" s="1" t="s">
        <v>48</v>
      </c>
      <c r="B32" s="5" t="s">
        <v>249</v>
      </c>
      <c r="C32" s="1" t="s">
        <v>52</v>
      </c>
      <c r="E32" s="2" t="str">
        <f t="shared" si="0"/>
        <v>0110011</v>
      </c>
      <c r="F32" s="2" t="str">
        <f t="shared" si="1"/>
        <v>111</v>
      </c>
      <c r="G32" s="2" t="str">
        <f t="shared" si="2"/>
        <v>0000000</v>
      </c>
      <c r="I32" s="1" t="s">
        <v>47</v>
      </c>
      <c r="J32" s="1" t="s">
        <v>29</v>
      </c>
      <c r="K32" s="1" t="s">
        <v>1</v>
      </c>
      <c r="L32" s="2">
        <f>BIN2DEC(LEFT(Tabel2[[#This Row],[op]], 2)) + 1</f>
        <v>2</v>
      </c>
      <c r="M32" s="2">
        <f>BIN2DEC(LEFT(RIGHT(Tabel2[[#This Row],[op]], 5),3)) + 1</f>
        <v>5</v>
      </c>
      <c r="N32" s="2" t="str">
        <f>INDEX(lookup!$F$9:$M$12,Tabel2[[#This Row],[Kolom4]],Tabel2[[#This Row],[Kolom3]])</f>
        <v>OP</v>
      </c>
    </row>
    <row r="33" spans="1:14" x14ac:dyDescent="0.25">
      <c r="A33" s="1" t="s">
        <v>6</v>
      </c>
      <c r="B33" s="5" t="s">
        <v>249</v>
      </c>
      <c r="C33" s="1" t="s">
        <v>0</v>
      </c>
      <c r="E33" s="2" t="str">
        <f t="shared" si="0"/>
        <v>0110111</v>
      </c>
      <c r="F33" s="2" t="str">
        <f t="shared" si="1"/>
        <v/>
      </c>
      <c r="G33" s="2" t="str">
        <f t="shared" si="2"/>
        <v/>
      </c>
      <c r="I33" s="1" t="s">
        <v>73</v>
      </c>
      <c r="J33" s="2"/>
      <c r="L33" s="2">
        <f>BIN2DEC(LEFT(Tabel2[[#This Row],[op]], 2)) + 1</f>
        <v>2</v>
      </c>
      <c r="M33" s="2">
        <f>BIN2DEC(LEFT(RIGHT(Tabel2[[#This Row],[op]], 5),3)) + 1</f>
        <v>6</v>
      </c>
      <c r="N33" s="2" t="str">
        <f>INDEX(lookup!$F$9:$M$12,Tabel2[[#This Row],[Kolom4]],Tabel2[[#This Row],[Kolom3]])</f>
        <v>LUI</v>
      </c>
    </row>
    <row r="34" spans="1:14" x14ac:dyDescent="0.25">
      <c r="A34" s="1" t="s">
        <v>9</v>
      </c>
      <c r="B34" s="7" t="s">
        <v>249</v>
      </c>
      <c r="C34" s="1" t="s">
        <v>5</v>
      </c>
      <c r="E34" s="2" t="str">
        <f t="shared" si="0"/>
        <v>1100011</v>
      </c>
      <c r="F34" s="2" t="str">
        <f t="shared" si="1"/>
        <v>000</v>
      </c>
      <c r="G34" s="2" t="str">
        <f t="shared" si="2"/>
        <v/>
      </c>
      <c r="I34" s="1" t="s">
        <v>78</v>
      </c>
      <c r="J34" s="1" t="s">
        <v>1</v>
      </c>
      <c r="L34" s="2">
        <f>BIN2DEC(LEFT(Tabel2[[#This Row],[op]], 2)) + 1</f>
        <v>4</v>
      </c>
      <c r="M34" s="2">
        <f>BIN2DEC(LEFT(RIGHT(Tabel2[[#This Row],[op]], 5),3)) + 1</f>
        <v>1</v>
      </c>
      <c r="N34" s="2" t="str">
        <f>INDEX(lookup!$F$9:$M$12,Tabel2[[#This Row],[Kolom4]],Tabel2[[#This Row],[Kolom3]])</f>
        <v>BRANCH</v>
      </c>
    </row>
    <row r="35" spans="1:14" x14ac:dyDescent="0.25">
      <c r="A35" s="1" t="s">
        <v>9</v>
      </c>
      <c r="B35" s="7" t="s">
        <v>250</v>
      </c>
      <c r="C35" s="1" t="s">
        <v>14</v>
      </c>
      <c r="E35" s="2" t="str">
        <f t="shared" ref="E35:E55" si="3">DEC2BIN(I35, 7)</f>
        <v>1100011</v>
      </c>
      <c r="F35" s="2" t="str">
        <f t="shared" ref="F35:F55" si="4">IF(J35="","",DEC2BIN(J35, 3))</f>
        <v>111</v>
      </c>
      <c r="G35" s="2" t="str">
        <f t="shared" ref="G35:G55" si="5">IF(K35="","",DEC2BIN(K35, 7))</f>
        <v/>
      </c>
      <c r="I35" s="1" t="s">
        <v>78</v>
      </c>
      <c r="J35" s="1" t="s">
        <v>29</v>
      </c>
      <c r="L35" s="2">
        <f>BIN2DEC(LEFT(Tabel2[[#This Row],[op]], 2)) + 1</f>
        <v>4</v>
      </c>
      <c r="M35" s="2">
        <f>BIN2DEC(LEFT(RIGHT(Tabel2[[#This Row],[op]], 5),3)) + 1</f>
        <v>1</v>
      </c>
      <c r="N35" s="2" t="str">
        <f>INDEX(lookup!$F$9:$M$12,Tabel2[[#This Row],[Kolom4]],Tabel2[[#This Row],[Kolom3]])</f>
        <v>BRANCH</v>
      </c>
    </row>
    <row r="36" spans="1:14" x14ac:dyDescent="0.25">
      <c r="A36" s="1" t="s">
        <v>9</v>
      </c>
      <c r="B36" s="7" t="s">
        <v>249</v>
      </c>
      <c r="C36" s="1" t="s">
        <v>11</v>
      </c>
      <c r="E36" s="2" t="str">
        <f t="shared" si="3"/>
        <v>1100011</v>
      </c>
      <c r="F36" s="2" t="str">
        <f t="shared" si="4"/>
        <v>100</v>
      </c>
      <c r="G36" s="2" t="str">
        <f t="shared" si="5"/>
        <v/>
      </c>
      <c r="I36" s="1" t="s">
        <v>78</v>
      </c>
      <c r="J36" s="1" t="s">
        <v>26</v>
      </c>
      <c r="L36" s="2">
        <f>BIN2DEC(LEFT(Tabel2[[#This Row],[op]], 2)) + 1</f>
        <v>4</v>
      </c>
      <c r="M36" s="2">
        <f>BIN2DEC(LEFT(RIGHT(Tabel2[[#This Row],[op]], 5),3)) + 1</f>
        <v>1</v>
      </c>
      <c r="N36" s="2" t="str">
        <f>INDEX(lookup!$F$9:$M$12,Tabel2[[#This Row],[Kolom4]],Tabel2[[#This Row],[Kolom3]])</f>
        <v>BRANCH</v>
      </c>
    </row>
    <row r="37" spans="1:14" x14ac:dyDescent="0.25">
      <c r="A37" s="1" t="s">
        <v>9</v>
      </c>
      <c r="B37" s="7" t="s">
        <v>249</v>
      </c>
      <c r="C37" s="1" t="s">
        <v>10</v>
      </c>
      <c r="E37" s="2" t="str">
        <f t="shared" si="3"/>
        <v>1100011</v>
      </c>
      <c r="F37" s="2" t="str">
        <f t="shared" si="4"/>
        <v>001</v>
      </c>
      <c r="G37" s="2" t="str">
        <f t="shared" si="5"/>
        <v/>
      </c>
      <c r="I37" s="1" t="s">
        <v>78</v>
      </c>
      <c r="J37" s="1" t="s">
        <v>15</v>
      </c>
      <c r="L37" s="2">
        <f>BIN2DEC(LEFT(Tabel2[[#This Row],[op]], 2)) + 1</f>
        <v>4</v>
      </c>
      <c r="M37" s="2">
        <f>BIN2DEC(LEFT(RIGHT(Tabel2[[#This Row],[op]], 5),3)) + 1</f>
        <v>1</v>
      </c>
      <c r="N37" s="2" t="str">
        <f>INDEX(lookup!$F$9:$M$12,Tabel2[[#This Row],[Kolom4]],Tabel2[[#This Row],[Kolom3]])</f>
        <v>BRANCH</v>
      </c>
    </row>
    <row r="38" spans="1:14" x14ac:dyDescent="0.25">
      <c r="A38" s="1" t="s">
        <v>9</v>
      </c>
      <c r="B38" s="7" t="s">
        <v>249</v>
      </c>
      <c r="C38" s="1" t="s">
        <v>12</v>
      </c>
      <c r="E38" s="2" t="str">
        <f t="shared" si="3"/>
        <v>1100011</v>
      </c>
      <c r="F38" s="2" t="str">
        <f t="shared" si="4"/>
        <v>101</v>
      </c>
      <c r="G38" s="2" t="str">
        <f t="shared" si="5"/>
        <v/>
      </c>
      <c r="I38" s="1" t="s">
        <v>78</v>
      </c>
      <c r="J38" s="1" t="s">
        <v>27</v>
      </c>
      <c r="L38" s="2">
        <f>BIN2DEC(LEFT(Tabel2[[#This Row],[op]], 2)) + 1</f>
        <v>4</v>
      </c>
      <c r="M38" s="2">
        <f>BIN2DEC(LEFT(RIGHT(Tabel2[[#This Row],[op]], 5),3)) + 1</f>
        <v>1</v>
      </c>
      <c r="N38" s="2" t="str">
        <f>INDEX(lookup!$F$9:$M$12,Tabel2[[#This Row],[Kolom4]],Tabel2[[#This Row],[Kolom3]])</f>
        <v>BRANCH</v>
      </c>
    </row>
    <row r="39" spans="1:14" x14ac:dyDescent="0.25">
      <c r="A39" s="1" t="s">
        <v>9</v>
      </c>
      <c r="B39" s="7" t="s">
        <v>250</v>
      </c>
      <c r="C39" s="1" t="s">
        <v>13</v>
      </c>
      <c r="E39" s="2" t="str">
        <f t="shared" si="3"/>
        <v>1100011</v>
      </c>
      <c r="F39" s="2" t="str">
        <f t="shared" si="4"/>
        <v>110</v>
      </c>
      <c r="G39" s="2" t="str">
        <f t="shared" si="5"/>
        <v/>
      </c>
      <c r="I39" s="1" t="s">
        <v>78</v>
      </c>
      <c r="J39" s="1" t="s">
        <v>28</v>
      </c>
      <c r="L39" s="2">
        <f>BIN2DEC(LEFT(Tabel2[[#This Row],[op]], 2)) + 1</f>
        <v>4</v>
      </c>
      <c r="M39" s="2">
        <f>BIN2DEC(LEFT(RIGHT(Tabel2[[#This Row],[op]], 5),3)) + 1</f>
        <v>1</v>
      </c>
      <c r="N39" s="2" t="str">
        <f>INDEX(lookup!$F$9:$M$12,Tabel2[[#This Row],[Kolom4]],Tabel2[[#This Row],[Kolom3]])</f>
        <v>BRANCH</v>
      </c>
    </row>
    <row r="40" spans="1:14" x14ac:dyDescent="0.25">
      <c r="A40" s="1" t="s">
        <v>8</v>
      </c>
      <c r="B40" s="5" t="s">
        <v>249</v>
      </c>
      <c r="C40" s="1" t="s">
        <v>4</v>
      </c>
      <c r="E40" s="2" t="str">
        <f>DEC2BIN(I40, 7)</f>
        <v>1100111</v>
      </c>
      <c r="F40" s="2" t="str">
        <f>IF(J40="","",DEC2BIN(J40, 3))</f>
        <v>000</v>
      </c>
      <c r="G40" s="2" t="str">
        <f>IF(K40="","",DEC2BIN(K40, 7))</f>
        <v/>
      </c>
      <c r="I40" s="1" t="s">
        <v>77</v>
      </c>
      <c r="J40" s="1" t="s">
        <v>1</v>
      </c>
      <c r="L40" s="2">
        <f>BIN2DEC(LEFT(Tabel2[[#This Row],[op]], 2)) + 1</f>
        <v>4</v>
      </c>
      <c r="M40" s="2">
        <f>BIN2DEC(LEFT(RIGHT(Tabel2[[#This Row],[op]], 5),3)) + 1</f>
        <v>2</v>
      </c>
      <c r="N40" s="2" t="str">
        <f>INDEX(lookup!$F$9:$M$12,Tabel2[[#This Row],[Kolom4]],Tabel2[[#This Row],[Kolom3]])</f>
        <v>JALR</v>
      </c>
    </row>
    <row r="41" spans="1:14" x14ac:dyDescent="0.25">
      <c r="A41" s="1" t="s">
        <v>7</v>
      </c>
      <c r="B41" s="5" t="s">
        <v>249</v>
      </c>
      <c r="C41" s="1" t="s">
        <v>3</v>
      </c>
      <c r="E41" s="2" t="str">
        <f>DEC2BIN(I41, 7)</f>
        <v>1101111</v>
      </c>
      <c r="F41" s="2" t="str">
        <f>IF(J41="","",DEC2BIN(J41, 3))</f>
        <v/>
      </c>
      <c r="G41" s="2" t="str">
        <f>IF(K41="","",DEC2BIN(K41, 7))</f>
        <v/>
      </c>
      <c r="I41" s="1">
        <v>111</v>
      </c>
      <c r="L41" s="2">
        <f>BIN2DEC(LEFT(Tabel2[[#This Row],[op]], 2)) + 1</f>
        <v>4</v>
      </c>
      <c r="M41" s="2">
        <f>BIN2DEC(LEFT(RIGHT(Tabel2[[#This Row],[op]], 5),3)) + 1</f>
        <v>4</v>
      </c>
      <c r="N41" s="2" t="str">
        <f>INDEX(lookup!$F$9:$M$12,Tabel2[[#This Row],[Kolom4]],Tabel2[[#This Row],[Kolom3]])</f>
        <v>JAL</v>
      </c>
    </row>
    <row r="42" spans="1:14" x14ac:dyDescent="0.25">
      <c r="A42" s="1" t="s">
        <v>8</v>
      </c>
      <c r="B42" s="7" t="s">
        <v>250</v>
      </c>
      <c r="C42" s="1" t="s">
        <v>60</v>
      </c>
      <c r="E42" s="2" t="str">
        <f t="shared" si="3"/>
        <v>1110011</v>
      </c>
      <c r="F42" s="2" t="str">
        <f t="shared" si="4"/>
        <v>011</v>
      </c>
      <c r="G42" s="2" t="str">
        <f t="shared" si="5"/>
        <v/>
      </c>
      <c r="I42" s="1" t="s">
        <v>65</v>
      </c>
      <c r="J42" s="1" t="s">
        <v>24</v>
      </c>
      <c r="L42" s="2">
        <f>BIN2DEC(LEFT(Tabel2[[#This Row],[op]], 2)) + 1</f>
        <v>4</v>
      </c>
      <c r="M42" s="2">
        <f>BIN2DEC(LEFT(RIGHT(Tabel2[[#This Row],[op]], 5),3)) + 1</f>
        <v>5</v>
      </c>
      <c r="N42" s="2" t="str">
        <f>INDEX(lookup!$F$9:$M$12,Tabel2[[#This Row],[Kolom4]],Tabel2[[#This Row],[Kolom3]])</f>
        <v>SYSTEM</v>
      </c>
    </row>
    <row r="43" spans="1:14" x14ac:dyDescent="0.25">
      <c r="A43" s="1" t="s">
        <v>8</v>
      </c>
      <c r="B43" s="7" t="s">
        <v>248</v>
      </c>
      <c r="C43" s="1" t="s">
        <v>63</v>
      </c>
      <c r="E43" s="2" t="str">
        <f t="shared" si="3"/>
        <v>1110011</v>
      </c>
      <c r="F43" s="2" t="str">
        <f t="shared" si="4"/>
        <v>111</v>
      </c>
      <c r="G43" s="2" t="str">
        <f t="shared" si="5"/>
        <v/>
      </c>
      <c r="I43" s="1" t="s">
        <v>65</v>
      </c>
      <c r="J43" s="1" t="s">
        <v>29</v>
      </c>
      <c r="L43" s="2">
        <f>BIN2DEC(LEFT(Tabel2[[#This Row],[op]], 2)) + 1</f>
        <v>4</v>
      </c>
      <c r="M43" s="2">
        <f>BIN2DEC(LEFT(RIGHT(Tabel2[[#This Row],[op]], 5),3)) + 1</f>
        <v>5</v>
      </c>
      <c r="N43" s="2" t="str">
        <f>INDEX(lookup!$F$9:$M$12,Tabel2[[#This Row],[Kolom4]],Tabel2[[#This Row],[Kolom3]])</f>
        <v>SYSTEM</v>
      </c>
    </row>
    <row r="44" spans="1:14" x14ac:dyDescent="0.25">
      <c r="A44" s="1" t="s">
        <v>8</v>
      </c>
      <c r="B44" s="7" t="s">
        <v>250</v>
      </c>
      <c r="C44" s="1" t="s">
        <v>59</v>
      </c>
      <c r="E44" s="2" t="str">
        <f t="shared" si="3"/>
        <v>1110011</v>
      </c>
      <c r="F44" s="2" t="str">
        <f t="shared" si="4"/>
        <v>010</v>
      </c>
      <c r="G44" s="2" t="str">
        <f t="shared" si="5"/>
        <v/>
      </c>
      <c r="I44" s="1" t="s">
        <v>65</v>
      </c>
      <c r="J44" s="1" t="s">
        <v>30</v>
      </c>
      <c r="L44" s="2">
        <f>BIN2DEC(LEFT(Tabel2[[#This Row],[op]], 2)) + 1</f>
        <v>4</v>
      </c>
      <c r="M44" s="2">
        <f>BIN2DEC(LEFT(RIGHT(Tabel2[[#This Row],[op]], 5),3)) + 1</f>
        <v>5</v>
      </c>
      <c r="N44" s="2" t="str">
        <f>INDEX(lookup!$F$9:$M$12,Tabel2[[#This Row],[Kolom4]],Tabel2[[#This Row],[Kolom3]])</f>
        <v>SYSTEM</v>
      </c>
    </row>
    <row r="45" spans="1:14" x14ac:dyDescent="0.25">
      <c r="A45" s="1" t="s">
        <v>8</v>
      </c>
      <c r="B45" s="7" t="s">
        <v>248</v>
      </c>
      <c r="C45" s="1" t="s">
        <v>62</v>
      </c>
      <c r="E45" s="2" t="str">
        <f t="shared" si="3"/>
        <v>1110011</v>
      </c>
      <c r="F45" s="2" t="str">
        <f t="shared" si="4"/>
        <v>110</v>
      </c>
      <c r="G45" s="2" t="str">
        <f t="shared" si="5"/>
        <v/>
      </c>
      <c r="I45" s="1" t="s">
        <v>65</v>
      </c>
      <c r="J45" s="1" t="s">
        <v>28</v>
      </c>
      <c r="L45" s="2">
        <f>BIN2DEC(LEFT(Tabel2[[#This Row],[op]], 2)) + 1</f>
        <v>4</v>
      </c>
      <c r="M45" s="2">
        <f>BIN2DEC(LEFT(RIGHT(Tabel2[[#This Row],[op]], 5),3)) + 1</f>
        <v>5</v>
      </c>
      <c r="N45" s="2" t="str">
        <f>INDEX(lookup!$F$9:$M$12,Tabel2[[#This Row],[Kolom4]],Tabel2[[#This Row],[Kolom3]])</f>
        <v>SYSTEM</v>
      </c>
    </row>
    <row r="46" spans="1:14" x14ac:dyDescent="0.25">
      <c r="A46" s="1" t="s">
        <v>8</v>
      </c>
      <c r="B46" s="7" t="s">
        <v>250</v>
      </c>
      <c r="C46" s="1" t="s">
        <v>58</v>
      </c>
      <c r="E46" s="2" t="str">
        <f t="shared" si="3"/>
        <v>1110011</v>
      </c>
      <c r="F46" s="2" t="str">
        <f t="shared" si="4"/>
        <v>001</v>
      </c>
      <c r="G46" s="2" t="str">
        <f t="shared" si="5"/>
        <v/>
      </c>
      <c r="I46" s="1" t="s">
        <v>65</v>
      </c>
      <c r="J46" s="1" t="s">
        <v>15</v>
      </c>
      <c r="L46" s="2">
        <f>BIN2DEC(LEFT(Tabel2[[#This Row],[op]], 2)) + 1</f>
        <v>4</v>
      </c>
      <c r="M46" s="2">
        <f>BIN2DEC(LEFT(RIGHT(Tabel2[[#This Row],[op]], 5),3)) + 1</f>
        <v>5</v>
      </c>
      <c r="N46" s="2" t="str">
        <f>INDEX(lookup!$F$9:$M$12,Tabel2[[#This Row],[Kolom4]],Tabel2[[#This Row],[Kolom3]])</f>
        <v>SYSTEM</v>
      </c>
    </row>
    <row r="47" spans="1:14" x14ac:dyDescent="0.25">
      <c r="A47" s="1" t="s">
        <v>8</v>
      </c>
      <c r="B47" s="7" t="s">
        <v>248</v>
      </c>
      <c r="C47" s="1" t="s">
        <v>56</v>
      </c>
      <c r="E47" s="2" t="str">
        <f t="shared" si="3"/>
        <v>1110011</v>
      </c>
      <c r="F47" s="2" t="str">
        <f t="shared" si="4"/>
        <v>000</v>
      </c>
      <c r="G47" s="2" t="str">
        <f t="shared" si="5"/>
        <v/>
      </c>
      <c r="H47" s="1" t="s">
        <v>113</v>
      </c>
      <c r="I47" s="1" t="s">
        <v>65</v>
      </c>
      <c r="J47" s="1" t="s">
        <v>1</v>
      </c>
      <c r="L47" s="2">
        <f>BIN2DEC(LEFT(Tabel2[[#This Row],[op]], 2)) + 1</f>
        <v>4</v>
      </c>
      <c r="M47" s="2">
        <f>BIN2DEC(LEFT(RIGHT(Tabel2[[#This Row],[op]], 5),3)) + 1</f>
        <v>5</v>
      </c>
      <c r="N47" s="2" t="str">
        <f>INDEX(lookup!$F$9:$M$12,Tabel2[[#This Row],[Kolom4]],Tabel2[[#This Row],[Kolom3]])</f>
        <v>SYSTEM</v>
      </c>
    </row>
    <row r="48" spans="1:14" x14ac:dyDescent="0.25">
      <c r="A48" s="1" t="s">
        <v>8</v>
      </c>
      <c r="B48" s="7" t="s">
        <v>248</v>
      </c>
      <c r="C48" s="1" t="s">
        <v>61</v>
      </c>
      <c r="E48" s="2" t="str">
        <f t="shared" si="3"/>
        <v>1110011</v>
      </c>
      <c r="F48" s="2" t="str">
        <f t="shared" si="4"/>
        <v>101</v>
      </c>
      <c r="G48" s="2" t="str">
        <f t="shared" si="5"/>
        <v/>
      </c>
      <c r="I48" s="1" t="s">
        <v>65</v>
      </c>
      <c r="J48" s="1" t="s">
        <v>27</v>
      </c>
      <c r="L48" s="2">
        <f>BIN2DEC(LEFT(Tabel2[[#This Row],[op]], 2)) + 1</f>
        <v>4</v>
      </c>
      <c r="M48" s="2">
        <f>BIN2DEC(LEFT(RIGHT(Tabel2[[#This Row],[op]], 5),3)) + 1</f>
        <v>5</v>
      </c>
      <c r="N48" s="2" t="str">
        <f>INDEX(lookup!$F$9:$M$12,Tabel2[[#This Row],[Kolom4]],Tabel2[[#This Row],[Kolom3]])</f>
        <v>SYSTEM</v>
      </c>
    </row>
    <row r="49" spans="1:14" x14ac:dyDescent="0.25">
      <c r="A49" s="1" t="s">
        <v>8</v>
      </c>
      <c r="B49" s="7" t="s">
        <v>248</v>
      </c>
      <c r="C49" s="1" t="s">
        <v>57</v>
      </c>
      <c r="E49" s="2" t="str">
        <f t="shared" si="3"/>
        <v>1110011</v>
      </c>
      <c r="F49" s="2" t="str">
        <f t="shared" si="4"/>
        <v>000</v>
      </c>
      <c r="G49" s="2" t="str">
        <f t="shared" si="5"/>
        <v/>
      </c>
      <c r="H49" s="1" t="s">
        <v>112</v>
      </c>
      <c r="I49" s="1" t="s">
        <v>65</v>
      </c>
      <c r="J49" s="1" t="s">
        <v>1</v>
      </c>
      <c r="L49" s="2">
        <f>BIN2DEC(LEFT(Tabel2[[#This Row],[op]], 2)) + 1</f>
        <v>4</v>
      </c>
      <c r="M49" s="2">
        <f>BIN2DEC(LEFT(RIGHT(Tabel2[[#This Row],[op]], 5),3)) + 1</f>
        <v>5</v>
      </c>
      <c r="N49" s="2" t="str">
        <f>INDEX(lookup!$F$9:$M$12,Tabel2[[#This Row],[Kolom4]],Tabel2[[#This Row],[Kolom3]])</f>
        <v>SYSTEM</v>
      </c>
    </row>
    <row r="50" spans="1:14" x14ac:dyDescent="0.25">
      <c r="A50" s="1" t="s">
        <v>8</v>
      </c>
      <c r="B50" s="7" t="s">
        <v>250</v>
      </c>
      <c r="C50" s="1" t="s">
        <v>105</v>
      </c>
      <c r="E50" s="2" t="str">
        <f t="shared" si="3"/>
        <v>1110011</v>
      </c>
      <c r="F50" s="2" t="str">
        <f t="shared" si="4"/>
        <v>010</v>
      </c>
      <c r="G50" s="2" t="str">
        <f t="shared" si="5"/>
        <v/>
      </c>
      <c r="H50" s="1" t="s">
        <v>114</v>
      </c>
      <c r="I50" s="1" t="s">
        <v>65</v>
      </c>
      <c r="J50" s="1" t="s">
        <v>30</v>
      </c>
      <c r="L50" s="2">
        <f>BIN2DEC(LEFT(Tabel2[[#This Row],[op]], 2)) + 1</f>
        <v>4</v>
      </c>
      <c r="M50" s="2">
        <f>BIN2DEC(LEFT(RIGHT(Tabel2[[#This Row],[op]], 5),3)) + 1</f>
        <v>5</v>
      </c>
      <c r="N50" s="2" t="str">
        <f>INDEX(lookup!$F$9:$M$12,Tabel2[[#This Row],[Kolom4]],Tabel2[[#This Row],[Kolom3]])</f>
        <v>SYSTEM</v>
      </c>
    </row>
    <row r="51" spans="1:14" x14ac:dyDescent="0.25">
      <c r="A51" s="1" t="s">
        <v>8</v>
      </c>
      <c r="B51" s="7" t="s">
        <v>250</v>
      </c>
      <c r="C51" s="1" t="s">
        <v>106</v>
      </c>
      <c r="E51" s="2" t="str">
        <f t="shared" si="3"/>
        <v>1110011</v>
      </c>
      <c r="F51" s="2" t="str">
        <f t="shared" si="4"/>
        <v>010</v>
      </c>
      <c r="G51" s="2" t="str">
        <f t="shared" si="5"/>
        <v/>
      </c>
      <c r="H51" s="1" t="s">
        <v>116</v>
      </c>
      <c r="I51" s="1" t="s">
        <v>65</v>
      </c>
      <c r="J51" s="1" t="s">
        <v>30</v>
      </c>
      <c r="L51" s="2">
        <f>BIN2DEC(LEFT(Tabel2[[#This Row],[op]], 2)) + 1</f>
        <v>4</v>
      </c>
      <c r="M51" s="2">
        <f>BIN2DEC(LEFT(RIGHT(Tabel2[[#This Row],[op]], 5),3)) + 1</f>
        <v>5</v>
      </c>
      <c r="N51" s="2" t="str">
        <f>INDEX(lookup!$F$9:$M$12,Tabel2[[#This Row],[Kolom4]],Tabel2[[#This Row],[Kolom3]])</f>
        <v>SYSTEM</v>
      </c>
    </row>
    <row r="52" spans="1:14" x14ac:dyDescent="0.25">
      <c r="A52" s="1" t="s">
        <v>8</v>
      </c>
      <c r="B52" s="7" t="s">
        <v>250</v>
      </c>
      <c r="C52" s="1" t="s">
        <v>107</v>
      </c>
      <c r="E52" s="2" t="str">
        <f t="shared" si="3"/>
        <v>1110011</v>
      </c>
      <c r="F52" s="2" t="str">
        <f t="shared" si="4"/>
        <v>010</v>
      </c>
      <c r="G52" s="2" t="str">
        <f t="shared" si="5"/>
        <v/>
      </c>
      <c r="H52" s="1" t="s">
        <v>115</v>
      </c>
      <c r="I52" s="1" t="s">
        <v>65</v>
      </c>
      <c r="J52" s="1" t="s">
        <v>30</v>
      </c>
      <c r="L52" s="2">
        <f>BIN2DEC(LEFT(Tabel2[[#This Row],[op]], 2)) + 1</f>
        <v>4</v>
      </c>
      <c r="M52" s="2">
        <f>BIN2DEC(LEFT(RIGHT(Tabel2[[#This Row],[op]], 5),3)) + 1</f>
        <v>5</v>
      </c>
      <c r="N52" s="2" t="str">
        <f>INDEX(lookup!$F$9:$M$12,Tabel2[[#This Row],[Kolom4]],Tabel2[[#This Row],[Kolom3]])</f>
        <v>SYSTEM</v>
      </c>
    </row>
    <row r="53" spans="1:14" x14ac:dyDescent="0.25">
      <c r="A53" s="1" t="s">
        <v>8</v>
      </c>
      <c r="B53" s="7" t="s">
        <v>250</v>
      </c>
      <c r="C53" s="1" t="s">
        <v>108</v>
      </c>
      <c r="E53" s="2" t="str">
        <f t="shared" si="3"/>
        <v>1110011</v>
      </c>
      <c r="F53" s="2" t="str">
        <f t="shared" si="4"/>
        <v>010</v>
      </c>
      <c r="G53" s="2" t="str">
        <f t="shared" si="5"/>
        <v/>
      </c>
      <c r="H53" s="1" t="s">
        <v>117</v>
      </c>
      <c r="I53" s="1" t="s">
        <v>65</v>
      </c>
      <c r="J53" s="1" t="s">
        <v>30</v>
      </c>
      <c r="L53" s="2">
        <f>BIN2DEC(LEFT(Tabel2[[#This Row],[op]], 2)) + 1</f>
        <v>4</v>
      </c>
      <c r="M53" s="2">
        <f>BIN2DEC(LEFT(RIGHT(Tabel2[[#This Row],[op]], 5),3)) + 1</f>
        <v>5</v>
      </c>
      <c r="N53" s="2" t="str">
        <f>INDEX(lookup!$F$9:$M$12,Tabel2[[#This Row],[Kolom4]],Tabel2[[#This Row],[Kolom3]])</f>
        <v>SYSTEM</v>
      </c>
    </row>
    <row r="54" spans="1:14" x14ac:dyDescent="0.25">
      <c r="A54" s="1" t="s">
        <v>8</v>
      </c>
      <c r="B54" s="7" t="s">
        <v>250</v>
      </c>
      <c r="C54" s="1" t="s">
        <v>109</v>
      </c>
      <c r="E54" s="2" t="str">
        <f t="shared" si="3"/>
        <v>1110011</v>
      </c>
      <c r="F54" s="2" t="str">
        <f t="shared" si="4"/>
        <v>010</v>
      </c>
      <c r="G54" s="2" t="str">
        <f t="shared" si="5"/>
        <v/>
      </c>
      <c r="H54" s="1" t="s">
        <v>118</v>
      </c>
      <c r="I54" s="1" t="s">
        <v>65</v>
      </c>
      <c r="J54" s="1" t="s">
        <v>30</v>
      </c>
      <c r="L54" s="2">
        <f>BIN2DEC(LEFT(Tabel2[[#This Row],[op]], 2)) + 1</f>
        <v>4</v>
      </c>
      <c r="M54" s="2">
        <f>BIN2DEC(LEFT(RIGHT(Tabel2[[#This Row],[op]], 5),3)) + 1</f>
        <v>5</v>
      </c>
      <c r="N54" s="2" t="str">
        <f>INDEX(lookup!$F$9:$M$12,Tabel2[[#This Row],[Kolom4]],Tabel2[[#This Row],[Kolom3]])</f>
        <v>SYSTEM</v>
      </c>
    </row>
    <row r="55" spans="1:14" x14ac:dyDescent="0.25">
      <c r="A55" s="1" t="s">
        <v>8</v>
      </c>
      <c r="B55" s="7" t="s">
        <v>250</v>
      </c>
      <c r="C55" s="1" t="s">
        <v>110</v>
      </c>
      <c r="E55" s="2" t="str">
        <f t="shared" si="3"/>
        <v>1110011</v>
      </c>
      <c r="F55" s="2" t="str">
        <f t="shared" si="4"/>
        <v>010</v>
      </c>
      <c r="G55" s="2" t="str">
        <f t="shared" si="5"/>
        <v/>
      </c>
      <c r="H55" s="1" t="s">
        <v>119</v>
      </c>
      <c r="I55" s="1" t="s">
        <v>65</v>
      </c>
      <c r="J55" s="1" t="s">
        <v>30</v>
      </c>
      <c r="L55" s="2">
        <f>BIN2DEC(LEFT(Tabel2[[#This Row],[op]], 2)) + 1</f>
        <v>4</v>
      </c>
      <c r="M55" s="2">
        <f>BIN2DEC(LEFT(RIGHT(Tabel2[[#This Row],[op]], 5),3)) + 1</f>
        <v>5</v>
      </c>
      <c r="N55" s="2" t="str">
        <f>INDEX(lookup!$F$9:$M$12,Tabel2[[#This Row],[Kolom4]],Tabel2[[#This Row],[Kolom3]])</f>
        <v>SYSTEM</v>
      </c>
    </row>
    <row r="61" spans="1:14" x14ac:dyDescent="0.25">
      <c r="E61"/>
    </row>
  </sheetData>
  <conditionalFormatting sqref="B3:B55">
    <cfRule type="expression" dxfId="2" priority="1">
      <formula>$B3="P"</formula>
    </cfRule>
    <cfRule type="expression" dxfId="1" priority="2">
      <formula>$B3="N"</formula>
    </cfRule>
    <cfRule type="expression" dxfId="0" priority="3">
      <formula>$B3="Y"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Q55"/>
  <sheetViews>
    <sheetView workbookViewId="0">
      <selection activeCell="C93" sqref="C93"/>
    </sheetView>
  </sheetViews>
  <sheetFormatPr defaultRowHeight="15" x14ac:dyDescent="0.25"/>
  <cols>
    <col min="14" max="14" width="10.5703125" bestFit="1" customWidth="1"/>
    <col min="17" max="17" width="19" customWidth="1"/>
  </cols>
  <sheetData>
    <row r="1" spans="1:17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</row>
    <row r="2" spans="1:17" x14ac:dyDescent="0.25">
      <c r="A2" s="1" t="s">
        <v>70</v>
      </c>
      <c r="B2" s="1" t="s">
        <v>71</v>
      </c>
      <c r="C2" s="1" t="s">
        <v>69</v>
      </c>
      <c r="D2" s="1" t="s">
        <v>72</v>
      </c>
      <c r="E2" s="2" t="s">
        <v>68</v>
      </c>
      <c r="F2" s="2" t="s">
        <v>66</v>
      </c>
      <c r="G2" s="2" t="s">
        <v>67</v>
      </c>
      <c r="H2" s="2" t="s">
        <v>111</v>
      </c>
      <c r="I2" s="2" t="s">
        <v>74</v>
      </c>
      <c r="J2" s="2" t="s">
        <v>75</v>
      </c>
      <c r="K2" s="2" t="s">
        <v>76</v>
      </c>
      <c r="L2" s="2" t="s">
        <v>192</v>
      </c>
      <c r="M2" s="2" t="s">
        <v>191</v>
      </c>
      <c r="N2" s="2" t="s">
        <v>190</v>
      </c>
      <c r="O2" s="1"/>
      <c r="P2" s="1"/>
      <c r="Q2" s="1"/>
    </row>
    <row r="3" spans="1:17" hidden="1" x14ac:dyDescent="0.25">
      <c r="A3" s="1" t="s">
        <v>8</v>
      </c>
      <c r="B3" s="1"/>
      <c r="C3" s="1" t="s">
        <v>16</v>
      </c>
      <c r="D3" s="1"/>
      <c r="E3" s="2" t="str">
        <f t="shared" ref="E3:E9" si="0">DEC2BIN(I3, 7)</f>
        <v>0000011</v>
      </c>
      <c r="F3" s="2" t="str">
        <f t="shared" ref="F3:F9" si="1">IF(J3="","",DEC2BIN(J3, 3))</f>
        <v>000</v>
      </c>
      <c r="G3" s="2" t="str">
        <f t="shared" ref="G3:G9" si="2">IF(K3="","",DEC2BIN(K3, 7))</f>
        <v/>
      </c>
      <c r="H3" s="1"/>
      <c r="I3" s="1" t="s">
        <v>24</v>
      </c>
      <c r="J3" s="1" t="s">
        <v>1</v>
      </c>
      <c r="K3" s="1"/>
      <c r="L3" s="2">
        <f>BIN2DEC(LEFT(Tabel22[[#This Row],[op]], 2)) + 1</f>
        <v>1</v>
      </c>
      <c r="M3" s="2">
        <f>BIN2DEC(LEFT(RIGHT(Tabel22[[#This Row],[op]], 5),3)) + 1</f>
        <v>1</v>
      </c>
      <c r="N3" s="2" t="str">
        <f>INDEX(lookup!$F$9:$M$12,Tabel22[[#This Row],[Kolom4]],Tabel22[[#This Row],[Kolom3]])</f>
        <v>LOAD</v>
      </c>
      <c r="O3" s="2"/>
      <c r="P3" s="2"/>
      <c r="Q3" s="2"/>
    </row>
    <row r="4" spans="1:17" hidden="1" x14ac:dyDescent="0.25">
      <c r="A4" s="1" t="s">
        <v>8</v>
      </c>
      <c r="B4" s="1"/>
      <c r="C4" s="1" t="s">
        <v>17</v>
      </c>
      <c r="D4" s="1"/>
      <c r="E4" s="2" t="str">
        <f t="shared" si="0"/>
        <v>0000011</v>
      </c>
      <c r="F4" s="2" t="str">
        <f t="shared" si="1"/>
        <v>001</v>
      </c>
      <c r="G4" s="2" t="str">
        <f t="shared" si="2"/>
        <v/>
      </c>
      <c r="H4" s="1"/>
      <c r="I4" s="1" t="s">
        <v>24</v>
      </c>
      <c r="J4" s="1" t="s">
        <v>15</v>
      </c>
      <c r="K4" s="1"/>
      <c r="L4" s="2">
        <f>BIN2DEC(LEFT(Tabel22[[#This Row],[op]], 2)) + 1</f>
        <v>1</v>
      </c>
      <c r="M4" s="2">
        <f>BIN2DEC(LEFT(RIGHT(Tabel22[[#This Row],[op]], 5),3)) + 1</f>
        <v>1</v>
      </c>
      <c r="N4" s="2" t="str">
        <f>INDEX(lookup!$F$9:$M$12,Tabel22[[#This Row],[Kolom4]],Tabel22[[#This Row],[Kolom3]])</f>
        <v>LOAD</v>
      </c>
      <c r="O4" s="2"/>
      <c r="P4" s="2"/>
      <c r="Q4" s="2"/>
    </row>
    <row r="5" spans="1:17" hidden="1" x14ac:dyDescent="0.25">
      <c r="A5" s="1" t="s">
        <v>8</v>
      </c>
      <c r="B5" s="1"/>
      <c r="C5" s="1" t="s">
        <v>19</v>
      </c>
      <c r="D5" s="1"/>
      <c r="E5" s="2" t="str">
        <f t="shared" si="0"/>
        <v>0000011</v>
      </c>
      <c r="F5" s="2" t="str">
        <f t="shared" si="1"/>
        <v>100</v>
      </c>
      <c r="G5" s="2" t="str">
        <f t="shared" si="2"/>
        <v/>
      </c>
      <c r="H5" s="1"/>
      <c r="I5" s="1" t="s">
        <v>24</v>
      </c>
      <c r="J5" s="1" t="s">
        <v>26</v>
      </c>
      <c r="K5" s="1"/>
      <c r="L5" s="2">
        <f>BIN2DEC(LEFT(Tabel22[[#This Row],[op]], 2)) + 1</f>
        <v>1</v>
      </c>
      <c r="M5" s="2">
        <f>BIN2DEC(LEFT(RIGHT(Tabel22[[#This Row],[op]], 5),3)) + 1</f>
        <v>1</v>
      </c>
      <c r="N5" s="2" t="str">
        <f>INDEX(lookup!$F$9:$M$12,Tabel22[[#This Row],[Kolom4]],Tabel22[[#This Row],[Kolom3]])</f>
        <v>LOAD</v>
      </c>
      <c r="O5" s="2"/>
      <c r="P5" s="2"/>
      <c r="Q5" s="2"/>
    </row>
    <row r="6" spans="1:17" hidden="1" x14ac:dyDescent="0.25">
      <c r="A6" s="1" t="s">
        <v>8</v>
      </c>
      <c r="B6" s="1"/>
      <c r="C6" s="1" t="s">
        <v>20</v>
      </c>
      <c r="D6" s="1"/>
      <c r="E6" s="2" t="str">
        <f t="shared" si="0"/>
        <v>0000011</v>
      </c>
      <c r="F6" s="2" t="str">
        <f t="shared" si="1"/>
        <v>101</v>
      </c>
      <c r="G6" s="2" t="str">
        <f t="shared" si="2"/>
        <v/>
      </c>
      <c r="H6" s="1"/>
      <c r="I6" s="1" t="s">
        <v>24</v>
      </c>
      <c r="J6" s="1" t="s">
        <v>27</v>
      </c>
      <c r="K6" s="1"/>
      <c r="L6" s="2">
        <f>BIN2DEC(LEFT(Tabel22[[#This Row],[op]], 2)) + 1</f>
        <v>1</v>
      </c>
      <c r="M6" s="2">
        <f>BIN2DEC(LEFT(RIGHT(Tabel22[[#This Row],[op]], 5),3)) + 1</f>
        <v>1</v>
      </c>
      <c r="N6" s="2" t="str">
        <f>INDEX(lookup!$F$9:$M$12,Tabel22[[#This Row],[Kolom4]],Tabel22[[#This Row],[Kolom3]])</f>
        <v>LOAD</v>
      </c>
      <c r="O6" s="2"/>
      <c r="P6" s="2"/>
      <c r="Q6" s="2"/>
    </row>
    <row r="7" spans="1:17" hidden="1" x14ac:dyDescent="0.25">
      <c r="A7" s="1" t="s">
        <v>8</v>
      </c>
      <c r="B7" s="1"/>
      <c r="C7" s="1" t="s">
        <v>18</v>
      </c>
      <c r="D7" s="1"/>
      <c r="E7" s="2" t="str">
        <f t="shared" si="0"/>
        <v>0000011</v>
      </c>
      <c r="F7" s="2" t="str">
        <f t="shared" si="1"/>
        <v>010</v>
      </c>
      <c r="G7" s="2" t="str">
        <f t="shared" si="2"/>
        <v/>
      </c>
      <c r="H7" s="1"/>
      <c r="I7" s="1" t="s">
        <v>24</v>
      </c>
      <c r="J7" s="1" t="s">
        <v>30</v>
      </c>
      <c r="K7" s="1"/>
      <c r="L7" s="2">
        <f>BIN2DEC(LEFT(Tabel22[[#This Row],[op]], 2)) + 1</f>
        <v>1</v>
      </c>
      <c r="M7" s="2">
        <f>BIN2DEC(LEFT(RIGHT(Tabel22[[#This Row],[op]], 5),3)) + 1</f>
        <v>1</v>
      </c>
      <c r="N7" s="2" t="str">
        <f>INDEX(lookup!$F$9:$M$12,Tabel22[[#This Row],[Kolom4]],Tabel22[[#This Row],[Kolom3]])</f>
        <v>LOAD</v>
      </c>
      <c r="O7" s="2"/>
      <c r="P7" s="2"/>
      <c r="Q7" s="2"/>
    </row>
    <row r="8" spans="1:17" hidden="1" x14ac:dyDescent="0.25">
      <c r="A8" s="1" t="s">
        <v>8</v>
      </c>
      <c r="B8" s="1"/>
      <c r="C8" s="1" t="s">
        <v>54</v>
      </c>
      <c r="D8" s="1"/>
      <c r="E8" s="2" t="str">
        <f t="shared" si="0"/>
        <v>0001111</v>
      </c>
      <c r="F8" s="2" t="str">
        <f t="shared" si="1"/>
        <v>000</v>
      </c>
      <c r="G8" s="2" t="str">
        <f t="shared" si="2"/>
        <v/>
      </c>
      <c r="H8" s="1"/>
      <c r="I8" s="1" t="s">
        <v>64</v>
      </c>
      <c r="J8" s="1" t="s">
        <v>1</v>
      </c>
      <c r="K8" s="1"/>
      <c r="L8" s="2">
        <f>BIN2DEC(LEFT(Tabel22[[#This Row],[op]], 2)) + 1</f>
        <v>1</v>
      </c>
      <c r="M8" s="2">
        <f>BIN2DEC(LEFT(RIGHT(Tabel22[[#This Row],[op]], 5),3)) + 1</f>
        <v>4</v>
      </c>
      <c r="N8" s="2" t="str">
        <f>INDEX(lookup!$F$9:$M$12,Tabel22[[#This Row],[Kolom4]],Tabel22[[#This Row],[Kolom3]])</f>
        <v>MISC-MEM</v>
      </c>
      <c r="O8" s="2"/>
      <c r="P8" s="2"/>
      <c r="Q8" s="2"/>
    </row>
    <row r="9" spans="1:17" hidden="1" x14ac:dyDescent="0.25">
      <c r="A9" s="1" t="s">
        <v>8</v>
      </c>
      <c r="B9" s="1"/>
      <c r="C9" s="1" t="s">
        <v>55</v>
      </c>
      <c r="D9" s="1"/>
      <c r="E9" s="2" t="str">
        <f t="shared" si="0"/>
        <v>0001111</v>
      </c>
      <c r="F9" s="2" t="str">
        <f t="shared" si="1"/>
        <v>001</v>
      </c>
      <c r="G9" s="2" t="str">
        <f t="shared" si="2"/>
        <v/>
      </c>
      <c r="H9" s="1"/>
      <c r="I9" s="1" t="s">
        <v>64</v>
      </c>
      <c r="J9" s="1" t="s">
        <v>15</v>
      </c>
      <c r="K9" s="1"/>
      <c r="L9" s="2">
        <f>BIN2DEC(LEFT(Tabel22[[#This Row],[op]], 2)) + 1</f>
        <v>1</v>
      </c>
      <c r="M9" s="2">
        <f>BIN2DEC(LEFT(RIGHT(Tabel22[[#This Row],[op]], 5),3)) + 1</f>
        <v>4</v>
      </c>
      <c r="N9" s="2" t="str">
        <f>INDEX(lookup!$F$9:$M$12,Tabel22[[#This Row],[Kolom4]],Tabel22[[#This Row],[Kolom3]])</f>
        <v>MISC-MEM</v>
      </c>
      <c r="O9" s="2"/>
      <c r="P9" s="2"/>
      <c r="Q9" s="2"/>
    </row>
    <row r="10" spans="1:17" hidden="1" x14ac:dyDescent="0.25">
      <c r="A10" s="1" t="s">
        <v>8</v>
      </c>
      <c r="B10" s="1"/>
      <c r="C10" s="1" t="s">
        <v>31</v>
      </c>
      <c r="D10" s="1"/>
      <c r="E10" s="2" t="str">
        <f t="shared" ref="E10:E32" si="3">DEC2BIN(I10, 7)</f>
        <v>0010011</v>
      </c>
      <c r="F10" s="2" t="str">
        <f t="shared" ref="F10:F32" si="4">IF(J10="","",DEC2BIN(J10, 3))</f>
        <v>000</v>
      </c>
      <c r="G10" s="2" t="str">
        <f t="shared" ref="G10:G32" si="5">IF(K10="","",DEC2BIN(K10, 7))</f>
        <v/>
      </c>
      <c r="H10" s="1"/>
      <c r="I10" s="1" t="s">
        <v>46</v>
      </c>
      <c r="J10" s="1" t="s">
        <v>1</v>
      </c>
      <c r="K10" s="1"/>
      <c r="L10" s="2">
        <f>BIN2DEC(LEFT(Tabel22[[#This Row],[op]], 2)) + 1</f>
        <v>1</v>
      </c>
      <c r="M10" s="2">
        <f>BIN2DEC(LEFT(RIGHT(Tabel22[[#This Row],[op]], 5),3)) + 1</f>
        <v>5</v>
      </c>
      <c r="N10" s="2" t="str">
        <f>INDEX(lookup!$F$9:$M$12,Tabel22[[#This Row],[Kolom4]],Tabel22[[#This Row],[Kolom3]])</f>
        <v>OP-IMM</v>
      </c>
      <c r="O10" s="2"/>
      <c r="P10" s="2"/>
      <c r="Q10" s="2"/>
    </row>
    <row r="11" spans="1:17" hidden="1" x14ac:dyDescent="0.25">
      <c r="A11" s="1" t="s">
        <v>48</v>
      </c>
      <c r="B11" s="1"/>
      <c r="C11" s="1" t="s">
        <v>40</v>
      </c>
      <c r="D11" s="1"/>
      <c r="E11" s="2" t="str">
        <f t="shared" si="3"/>
        <v>0110011</v>
      </c>
      <c r="F11" s="2" t="str">
        <f t="shared" si="4"/>
        <v>000</v>
      </c>
      <c r="G11" s="2" t="str">
        <f t="shared" si="5"/>
        <v>0000000</v>
      </c>
      <c r="H11" s="1"/>
      <c r="I11" s="1" t="s">
        <v>47</v>
      </c>
      <c r="J11" s="1" t="s">
        <v>1</v>
      </c>
      <c r="K11" s="1" t="s">
        <v>1</v>
      </c>
      <c r="L11" s="2">
        <f>BIN2DEC(LEFT(Tabel22[[#This Row],[op]], 2)) + 1</f>
        <v>2</v>
      </c>
      <c r="M11" s="2">
        <f>BIN2DEC(LEFT(RIGHT(Tabel22[[#This Row],[op]], 5),3)) + 1</f>
        <v>5</v>
      </c>
      <c r="N11" s="2" t="str">
        <f>INDEX(lookup!$F$9:$M$12,Tabel22[[#This Row],[Kolom4]],Tabel22[[#This Row],[Kolom3]])</f>
        <v>OP</v>
      </c>
      <c r="O11" s="2"/>
      <c r="P11" s="2"/>
      <c r="Q11" s="2"/>
    </row>
    <row r="12" spans="1:17" hidden="1" x14ac:dyDescent="0.25">
      <c r="A12" s="1" t="s">
        <v>48</v>
      </c>
      <c r="B12" s="1"/>
      <c r="C12" s="1" t="s">
        <v>41</v>
      </c>
      <c r="D12" s="1"/>
      <c r="E12" s="2" t="str">
        <f t="shared" si="3"/>
        <v>0110011</v>
      </c>
      <c r="F12" s="2" t="str">
        <f t="shared" si="4"/>
        <v>000</v>
      </c>
      <c r="G12" s="2" t="str">
        <f t="shared" si="5"/>
        <v>0100000</v>
      </c>
      <c r="H12" s="1"/>
      <c r="I12" s="1" t="s">
        <v>47</v>
      </c>
      <c r="J12" s="1" t="s">
        <v>1</v>
      </c>
      <c r="K12" s="1" t="s">
        <v>53</v>
      </c>
      <c r="L12" s="2">
        <f>BIN2DEC(LEFT(Tabel22[[#This Row],[op]], 2)) + 1</f>
        <v>2</v>
      </c>
      <c r="M12" s="2">
        <f>BIN2DEC(LEFT(RIGHT(Tabel22[[#This Row],[op]], 5),3)) + 1</f>
        <v>5</v>
      </c>
      <c r="N12" s="2" t="str">
        <f>INDEX(lookup!$F$9:$M$12,Tabel22[[#This Row],[Kolom4]],Tabel22[[#This Row],[Kolom3]])</f>
        <v>OP</v>
      </c>
      <c r="O12" s="2"/>
      <c r="P12" s="2"/>
      <c r="Q12" s="2"/>
    </row>
    <row r="13" spans="1:17" hidden="1" x14ac:dyDescent="0.25">
      <c r="A13" s="1" t="s">
        <v>8</v>
      </c>
      <c r="B13" s="1"/>
      <c r="C13" s="1" t="s">
        <v>37</v>
      </c>
      <c r="D13" s="1"/>
      <c r="E13" s="2" t="str">
        <f t="shared" si="3"/>
        <v>0010011</v>
      </c>
      <c r="F13" s="2" t="str">
        <f t="shared" si="4"/>
        <v>001</v>
      </c>
      <c r="G13" s="2" t="str">
        <f t="shared" si="5"/>
        <v>0000000</v>
      </c>
      <c r="H13" s="1"/>
      <c r="I13" s="1" t="s">
        <v>46</v>
      </c>
      <c r="J13" s="1" t="s">
        <v>15</v>
      </c>
      <c r="K13" s="1" t="s">
        <v>1</v>
      </c>
      <c r="L13" s="2">
        <f>BIN2DEC(LEFT(Tabel22[[#This Row],[op]], 2)) + 1</f>
        <v>1</v>
      </c>
      <c r="M13" s="2">
        <f>BIN2DEC(LEFT(RIGHT(Tabel22[[#This Row],[op]], 5),3)) + 1</f>
        <v>5</v>
      </c>
      <c r="N13" s="2" t="str">
        <f>INDEX(lookup!$F$9:$M$12,Tabel22[[#This Row],[Kolom4]],Tabel22[[#This Row],[Kolom3]])</f>
        <v>OP-IMM</v>
      </c>
      <c r="O13" s="2"/>
      <c r="P13" s="2"/>
      <c r="Q13" s="2"/>
    </row>
    <row r="14" spans="1:17" hidden="1" x14ac:dyDescent="0.25">
      <c r="A14" s="1" t="s">
        <v>48</v>
      </c>
      <c r="B14" s="1"/>
      <c r="C14" s="1" t="s">
        <v>42</v>
      </c>
      <c r="D14" s="1"/>
      <c r="E14" s="2" t="str">
        <f t="shared" si="3"/>
        <v>0110011</v>
      </c>
      <c r="F14" s="2" t="str">
        <f t="shared" si="4"/>
        <v>001</v>
      </c>
      <c r="G14" s="2" t="str">
        <f t="shared" si="5"/>
        <v>0000000</v>
      </c>
      <c r="H14" s="1"/>
      <c r="I14" s="1" t="s">
        <v>47</v>
      </c>
      <c r="J14" s="1" t="s">
        <v>15</v>
      </c>
      <c r="K14" s="1" t="s">
        <v>1</v>
      </c>
      <c r="L14" s="2">
        <f>BIN2DEC(LEFT(Tabel22[[#This Row],[op]], 2)) + 1</f>
        <v>2</v>
      </c>
      <c r="M14" s="2">
        <f>BIN2DEC(LEFT(RIGHT(Tabel22[[#This Row],[op]], 5),3)) + 1</f>
        <v>5</v>
      </c>
      <c r="N14" s="2" t="str">
        <f>INDEX(lookup!$F$9:$M$12,Tabel22[[#This Row],[Kolom4]],Tabel22[[#This Row],[Kolom3]])</f>
        <v>OP</v>
      </c>
      <c r="O14" s="2"/>
      <c r="P14" s="2"/>
      <c r="Q14" s="2"/>
    </row>
    <row r="15" spans="1:17" hidden="1" x14ac:dyDescent="0.25">
      <c r="A15" s="1" t="s">
        <v>8</v>
      </c>
      <c r="B15" s="1"/>
      <c r="C15" s="1" t="s">
        <v>32</v>
      </c>
      <c r="D15" s="1"/>
      <c r="E15" s="2" t="str">
        <f t="shared" si="3"/>
        <v>0010011</v>
      </c>
      <c r="F15" s="2" t="str">
        <f t="shared" si="4"/>
        <v>010</v>
      </c>
      <c r="G15" s="2" t="str">
        <f t="shared" si="5"/>
        <v/>
      </c>
      <c r="H15" s="1"/>
      <c r="I15" s="1" t="s">
        <v>46</v>
      </c>
      <c r="J15" s="1" t="s">
        <v>30</v>
      </c>
      <c r="K15" s="1"/>
      <c r="L15" s="2">
        <f>BIN2DEC(LEFT(Tabel22[[#This Row],[op]], 2)) + 1</f>
        <v>1</v>
      </c>
      <c r="M15" s="2">
        <f>BIN2DEC(LEFT(RIGHT(Tabel22[[#This Row],[op]], 5),3)) + 1</f>
        <v>5</v>
      </c>
      <c r="N15" s="2" t="str">
        <f>INDEX(lookup!$F$9:$M$12,Tabel22[[#This Row],[Kolom4]],Tabel22[[#This Row],[Kolom3]])</f>
        <v>OP-IMM</v>
      </c>
      <c r="O15" s="2"/>
      <c r="P15" s="2"/>
      <c r="Q15" s="2"/>
    </row>
    <row r="16" spans="1:17" hidden="1" x14ac:dyDescent="0.25">
      <c r="A16" s="1" t="s">
        <v>48</v>
      </c>
      <c r="B16" s="1"/>
      <c r="C16" s="1" t="s">
        <v>43</v>
      </c>
      <c r="D16" s="1"/>
      <c r="E16" s="2" t="str">
        <f t="shared" si="3"/>
        <v>0110011</v>
      </c>
      <c r="F16" s="2" t="str">
        <f t="shared" si="4"/>
        <v>010</v>
      </c>
      <c r="G16" s="2" t="str">
        <f t="shared" si="5"/>
        <v>0000000</v>
      </c>
      <c r="H16" s="1"/>
      <c r="I16" s="1" t="s">
        <v>47</v>
      </c>
      <c r="J16" s="1" t="s">
        <v>30</v>
      </c>
      <c r="K16" s="1" t="s">
        <v>1</v>
      </c>
      <c r="L16" s="2">
        <f>BIN2DEC(LEFT(Tabel22[[#This Row],[op]], 2)) + 1</f>
        <v>2</v>
      </c>
      <c r="M16" s="2">
        <f>BIN2DEC(LEFT(RIGHT(Tabel22[[#This Row],[op]], 5),3)) + 1</f>
        <v>5</v>
      </c>
      <c r="N16" s="2" t="str">
        <f>INDEX(lookup!$F$9:$M$12,Tabel22[[#This Row],[Kolom4]],Tabel22[[#This Row],[Kolom3]])</f>
        <v>OP</v>
      </c>
      <c r="O16" s="2"/>
      <c r="P16" s="2"/>
      <c r="Q16" s="2"/>
    </row>
    <row r="17" spans="1:17" hidden="1" x14ac:dyDescent="0.25">
      <c r="A17" s="1" t="s">
        <v>8</v>
      </c>
      <c r="B17" s="1"/>
      <c r="C17" s="1" t="s">
        <v>33</v>
      </c>
      <c r="D17" s="1"/>
      <c r="E17" s="2" t="str">
        <f t="shared" si="3"/>
        <v>0010011</v>
      </c>
      <c r="F17" s="2" t="str">
        <f t="shared" si="4"/>
        <v>011</v>
      </c>
      <c r="G17" s="2" t="str">
        <f t="shared" si="5"/>
        <v/>
      </c>
      <c r="H17" s="1"/>
      <c r="I17" s="1" t="s">
        <v>46</v>
      </c>
      <c r="J17" s="1" t="s">
        <v>24</v>
      </c>
      <c r="K17" s="1"/>
      <c r="L17" s="2">
        <f>BIN2DEC(LEFT(Tabel22[[#This Row],[op]], 2)) + 1</f>
        <v>1</v>
      </c>
      <c r="M17" s="2">
        <f>BIN2DEC(LEFT(RIGHT(Tabel22[[#This Row],[op]], 5),3)) + 1</f>
        <v>5</v>
      </c>
      <c r="N17" s="2" t="str">
        <f>INDEX(lookup!$F$9:$M$12,Tabel22[[#This Row],[Kolom4]],Tabel22[[#This Row],[Kolom3]])</f>
        <v>OP-IMM</v>
      </c>
      <c r="O17" s="2"/>
      <c r="P17" s="2"/>
      <c r="Q17" s="2"/>
    </row>
    <row r="18" spans="1:17" hidden="1" x14ac:dyDescent="0.25">
      <c r="A18" s="1" t="s">
        <v>48</v>
      </c>
      <c r="B18" s="1"/>
      <c r="C18" s="1" t="s">
        <v>44</v>
      </c>
      <c r="D18" s="1"/>
      <c r="E18" s="2" t="str">
        <f t="shared" si="3"/>
        <v>0110011</v>
      </c>
      <c r="F18" s="2" t="str">
        <f t="shared" si="4"/>
        <v>011</v>
      </c>
      <c r="G18" s="2" t="str">
        <f t="shared" si="5"/>
        <v>0000000</v>
      </c>
      <c r="H18" s="1"/>
      <c r="I18" s="1" t="s">
        <v>47</v>
      </c>
      <c r="J18" s="1" t="s">
        <v>24</v>
      </c>
      <c r="K18" s="1" t="s">
        <v>1</v>
      </c>
      <c r="L18" s="2">
        <f>BIN2DEC(LEFT(Tabel22[[#This Row],[op]], 2)) + 1</f>
        <v>2</v>
      </c>
      <c r="M18" s="2">
        <f>BIN2DEC(LEFT(RIGHT(Tabel22[[#This Row],[op]], 5),3)) + 1</f>
        <v>5</v>
      </c>
      <c r="N18" s="2" t="str">
        <f>INDEX(lookup!$F$9:$M$12,Tabel22[[#This Row],[Kolom4]],Tabel22[[#This Row],[Kolom3]])</f>
        <v>OP</v>
      </c>
      <c r="O18" s="2"/>
      <c r="P18" s="2"/>
      <c r="Q18" s="2"/>
    </row>
    <row r="19" spans="1:17" x14ac:dyDescent="0.25">
      <c r="A19" s="1" t="s">
        <v>6</v>
      </c>
      <c r="B19" s="1"/>
      <c r="C19" s="1" t="s">
        <v>2</v>
      </c>
      <c r="D19" s="1"/>
      <c r="E19" s="2" t="str">
        <f t="shared" si="3"/>
        <v>0010111</v>
      </c>
      <c r="F19" s="2" t="str">
        <f t="shared" si="4"/>
        <v/>
      </c>
      <c r="G19" s="2" t="str">
        <f t="shared" si="5"/>
        <v/>
      </c>
      <c r="H19" s="1"/>
      <c r="I19" s="1">
        <v>23</v>
      </c>
      <c r="J19" s="1"/>
      <c r="K19" s="1"/>
      <c r="L19" s="2">
        <f>BIN2DEC(LEFT(Tabel22[[#This Row],[op]], 2)) + 1</f>
        <v>1</v>
      </c>
      <c r="M19" s="2">
        <f>BIN2DEC(LEFT(RIGHT(Tabel22[[#This Row],[op]], 5),3)) + 1</f>
        <v>6</v>
      </c>
      <c r="N19" s="2" t="str">
        <f>INDEX(lookup!$F$9:$M$12,Tabel22[[#This Row],[Kolom4]],Tabel22[[#This Row],[Kolom3]])</f>
        <v>AUIPC</v>
      </c>
      <c r="O19" s="2"/>
      <c r="P19" s="2"/>
      <c r="Q19" s="2"/>
    </row>
    <row r="20" spans="1:17" hidden="1" x14ac:dyDescent="0.25">
      <c r="A20" s="1" t="s">
        <v>23</v>
      </c>
      <c r="B20" s="1"/>
      <c r="C20" s="1" t="s">
        <v>9</v>
      </c>
      <c r="D20" s="1"/>
      <c r="E20" s="2" t="str">
        <f t="shared" si="3"/>
        <v>0100011</v>
      </c>
      <c r="F20" s="2" t="str">
        <f t="shared" si="4"/>
        <v>000</v>
      </c>
      <c r="G20" s="2" t="str">
        <f t="shared" si="5"/>
        <v/>
      </c>
      <c r="H20" s="1"/>
      <c r="I20" s="1" t="s">
        <v>25</v>
      </c>
      <c r="J20" s="1" t="s">
        <v>1</v>
      </c>
      <c r="K20" s="1"/>
      <c r="L20" s="2">
        <f>BIN2DEC(LEFT(Tabel22[[#This Row],[op]], 2)) + 1</f>
        <v>2</v>
      </c>
      <c r="M20" s="2">
        <f>BIN2DEC(LEFT(RIGHT(Tabel22[[#This Row],[op]], 5),3)) + 1</f>
        <v>1</v>
      </c>
      <c r="N20" s="2" t="str">
        <f>INDEX(lookup!$F$9:$M$12,Tabel22[[#This Row],[Kolom4]],Tabel22[[#This Row],[Kolom3]])</f>
        <v>STORE</v>
      </c>
      <c r="O20" s="2"/>
      <c r="P20" s="2"/>
      <c r="Q20" s="2"/>
    </row>
    <row r="21" spans="1:17" hidden="1" x14ac:dyDescent="0.25">
      <c r="A21" s="1" t="s">
        <v>23</v>
      </c>
      <c r="B21" s="1"/>
      <c r="C21" s="1" t="s">
        <v>21</v>
      </c>
      <c r="D21" s="1"/>
      <c r="E21" s="2" t="str">
        <f t="shared" si="3"/>
        <v>0100011</v>
      </c>
      <c r="F21" s="2" t="str">
        <f t="shared" si="4"/>
        <v>001</v>
      </c>
      <c r="G21" s="2" t="str">
        <f t="shared" si="5"/>
        <v/>
      </c>
      <c r="H21" s="1"/>
      <c r="I21" s="1" t="s">
        <v>25</v>
      </c>
      <c r="J21" s="1" t="s">
        <v>15</v>
      </c>
      <c r="K21" s="1"/>
      <c r="L21" s="2">
        <f>BIN2DEC(LEFT(Tabel22[[#This Row],[op]], 2)) + 1</f>
        <v>2</v>
      </c>
      <c r="M21" s="2">
        <f>BIN2DEC(LEFT(RIGHT(Tabel22[[#This Row],[op]], 5),3)) + 1</f>
        <v>1</v>
      </c>
      <c r="N21" s="2" t="str">
        <f>INDEX(lookup!$F$9:$M$12,Tabel22[[#This Row],[Kolom4]],Tabel22[[#This Row],[Kolom3]])</f>
        <v>STORE</v>
      </c>
      <c r="O21" s="2"/>
      <c r="P21" s="2"/>
      <c r="Q21" s="2"/>
    </row>
    <row r="22" spans="1:17" hidden="1" x14ac:dyDescent="0.25">
      <c r="A22" s="1" t="s">
        <v>23</v>
      </c>
      <c r="B22" s="1"/>
      <c r="C22" s="1" t="s">
        <v>22</v>
      </c>
      <c r="D22" s="1"/>
      <c r="E22" s="2" t="str">
        <f t="shared" si="3"/>
        <v>0100011</v>
      </c>
      <c r="F22" s="2" t="str">
        <f t="shared" si="4"/>
        <v>010</v>
      </c>
      <c r="G22" s="2" t="str">
        <f t="shared" si="5"/>
        <v/>
      </c>
      <c r="H22" s="1"/>
      <c r="I22" s="1" t="s">
        <v>25</v>
      </c>
      <c r="J22" s="1" t="s">
        <v>30</v>
      </c>
      <c r="K22" s="1"/>
      <c r="L22" s="2">
        <f>BIN2DEC(LEFT(Tabel22[[#This Row],[op]], 2)) + 1</f>
        <v>2</v>
      </c>
      <c r="M22" s="2">
        <f>BIN2DEC(LEFT(RIGHT(Tabel22[[#This Row],[op]], 5),3)) + 1</f>
        <v>1</v>
      </c>
      <c r="N22" s="2" t="str">
        <f>INDEX(lookup!$F$9:$M$12,Tabel22[[#This Row],[Kolom4]],Tabel22[[#This Row],[Kolom3]])</f>
        <v>STORE</v>
      </c>
      <c r="O22" s="2"/>
      <c r="P22" s="2"/>
      <c r="Q22" s="2"/>
    </row>
    <row r="23" spans="1:17" hidden="1" x14ac:dyDescent="0.25">
      <c r="A23" s="1" t="s">
        <v>8</v>
      </c>
      <c r="B23" s="1"/>
      <c r="C23" s="1" t="s">
        <v>34</v>
      </c>
      <c r="D23" s="1"/>
      <c r="E23" s="2" t="str">
        <f t="shared" si="3"/>
        <v>0010011</v>
      </c>
      <c r="F23" s="2" t="str">
        <f t="shared" si="4"/>
        <v>100</v>
      </c>
      <c r="G23" s="2" t="str">
        <f t="shared" si="5"/>
        <v/>
      </c>
      <c r="H23" s="1"/>
      <c r="I23" s="1" t="s">
        <v>46</v>
      </c>
      <c r="J23" s="1" t="s">
        <v>26</v>
      </c>
      <c r="K23" s="1"/>
      <c r="L23" s="2">
        <f>BIN2DEC(LEFT(Tabel22[[#This Row],[op]], 2)) + 1</f>
        <v>1</v>
      </c>
      <c r="M23" s="2">
        <f>BIN2DEC(LEFT(RIGHT(Tabel22[[#This Row],[op]], 5),3)) + 1</f>
        <v>5</v>
      </c>
      <c r="N23" s="2" t="str">
        <f>INDEX(lookup!$F$9:$M$12,Tabel22[[#This Row],[Kolom4]],Tabel22[[#This Row],[Kolom3]])</f>
        <v>OP-IMM</v>
      </c>
      <c r="O23" s="2"/>
      <c r="P23" s="2"/>
      <c r="Q23" s="2"/>
    </row>
    <row r="24" spans="1:17" hidden="1" x14ac:dyDescent="0.25">
      <c r="A24" s="1" t="s">
        <v>48</v>
      </c>
      <c r="B24" s="1"/>
      <c r="C24" s="1" t="s">
        <v>45</v>
      </c>
      <c r="D24" s="1"/>
      <c r="E24" s="2" t="str">
        <f t="shared" si="3"/>
        <v>0110011</v>
      </c>
      <c r="F24" s="2" t="str">
        <f t="shared" si="4"/>
        <v>100</v>
      </c>
      <c r="G24" s="2" t="str">
        <f t="shared" si="5"/>
        <v>0000000</v>
      </c>
      <c r="H24" s="1"/>
      <c r="I24" s="1" t="s">
        <v>47</v>
      </c>
      <c r="J24" s="1" t="s">
        <v>26</v>
      </c>
      <c r="K24" s="1" t="s">
        <v>1</v>
      </c>
      <c r="L24" s="2">
        <f>BIN2DEC(LEFT(Tabel22[[#This Row],[op]], 2)) + 1</f>
        <v>2</v>
      </c>
      <c r="M24" s="2">
        <f>BIN2DEC(LEFT(RIGHT(Tabel22[[#This Row],[op]], 5),3)) + 1</f>
        <v>5</v>
      </c>
      <c r="N24" s="2" t="str">
        <f>INDEX(lookup!$F$9:$M$12,Tabel22[[#This Row],[Kolom4]],Tabel22[[#This Row],[Kolom3]])</f>
        <v>OP</v>
      </c>
      <c r="O24" s="2"/>
      <c r="P24" s="2"/>
      <c r="Q24" s="2"/>
    </row>
    <row r="25" spans="1:17" hidden="1" x14ac:dyDescent="0.25">
      <c r="A25" s="1" t="s">
        <v>8</v>
      </c>
      <c r="B25" s="1"/>
      <c r="C25" s="1" t="s">
        <v>38</v>
      </c>
      <c r="D25" s="1"/>
      <c r="E25" s="2" t="str">
        <f t="shared" si="3"/>
        <v>0010011</v>
      </c>
      <c r="F25" s="2" t="str">
        <f t="shared" si="4"/>
        <v>101</v>
      </c>
      <c r="G25" s="2" t="str">
        <f t="shared" si="5"/>
        <v>0000000</v>
      </c>
      <c r="H25" s="1"/>
      <c r="I25" s="1" t="s">
        <v>46</v>
      </c>
      <c r="J25" s="1" t="s">
        <v>27</v>
      </c>
      <c r="K25" s="1" t="s">
        <v>1</v>
      </c>
      <c r="L25" s="2">
        <f>BIN2DEC(LEFT(Tabel22[[#This Row],[op]], 2)) + 1</f>
        <v>1</v>
      </c>
      <c r="M25" s="2">
        <f>BIN2DEC(LEFT(RIGHT(Tabel22[[#This Row],[op]], 5),3)) + 1</f>
        <v>5</v>
      </c>
      <c r="N25" s="2" t="str">
        <f>INDEX(lookup!$F$9:$M$12,Tabel22[[#This Row],[Kolom4]],Tabel22[[#This Row],[Kolom3]])</f>
        <v>OP-IMM</v>
      </c>
      <c r="O25" s="2"/>
      <c r="P25" s="2"/>
      <c r="Q25" s="2"/>
    </row>
    <row r="26" spans="1:17" hidden="1" x14ac:dyDescent="0.25">
      <c r="A26" s="1" t="s">
        <v>8</v>
      </c>
      <c r="B26" s="1"/>
      <c r="C26" s="1" t="s">
        <v>39</v>
      </c>
      <c r="D26" s="1"/>
      <c r="E26" s="2" t="str">
        <f t="shared" si="3"/>
        <v>0010011</v>
      </c>
      <c r="F26" s="2" t="str">
        <f t="shared" si="4"/>
        <v>101</v>
      </c>
      <c r="G26" s="2" t="str">
        <f t="shared" si="5"/>
        <v>0100000</v>
      </c>
      <c r="H26" s="1"/>
      <c r="I26" s="1" t="s">
        <v>46</v>
      </c>
      <c r="J26" s="1" t="s">
        <v>27</v>
      </c>
      <c r="K26" s="1" t="s">
        <v>53</v>
      </c>
      <c r="L26" s="2">
        <f>BIN2DEC(LEFT(Tabel22[[#This Row],[op]], 2)) + 1</f>
        <v>1</v>
      </c>
      <c r="M26" s="2">
        <f>BIN2DEC(LEFT(RIGHT(Tabel22[[#This Row],[op]], 5),3)) + 1</f>
        <v>5</v>
      </c>
      <c r="N26" s="2" t="str">
        <f>INDEX(lookup!$F$9:$M$12,Tabel22[[#This Row],[Kolom4]],Tabel22[[#This Row],[Kolom3]])</f>
        <v>OP-IMM</v>
      </c>
      <c r="O26" s="2"/>
      <c r="P26" s="2"/>
      <c r="Q26" s="2"/>
    </row>
    <row r="27" spans="1:17" hidden="1" x14ac:dyDescent="0.25">
      <c r="A27" s="1" t="s">
        <v>48</v>
      </c>
      <c r="B27" s="1"/>
      <c r="C27" s="1" t="s">
        <v>50</v>
      </c>
      <c r="D27" s="1"/>
      <c r="E27" s="2" t="str">
        <f t="shared" si="3"/>
        <v>0110011</v>
      </c>
      <c r="F27" s="2" t="str">
        <f t="shared" si="4"/>
        <v>101</v>
      </c>
      <c r="G27" s="2" t="str">
        <f t="shared" si="5"/>
        <v>0100000</v>
      </c>
      <c r="H27" s="1"/>
      <c r="I27" s="1" t="s">
        <v>47</v>
      </c>
      <c r="J27" s="1" t="s">
        <v>27</v>
      </c>
      <c r="K27" s="1" t="s">
        <v>53</v>
      </c>
      <c r="L27" s="2">
        <f>BIN2DEC(LEFT(Tabel22[[#This Row],[op]], 2)) + 1</f>
        <v>2</v>
      </c>
      <c r="M27" s="2">
        <f>BIN2DEC(LEFT(RIGHT(Tabel22[[#This Row],[op]], 5),3)) + 1</f>
        <v>5</v>
      </c>
      <c r="N27" s="2" t="str">
        <f>INDEX(lookup!$F$9:$M$12,Tabel22[[#This Row],[Kolom4]],Tabel22[[#This Row],[Kolom3]])</f>
        <v>OP</v>
      </c>
      <c r="O27" s="2"/>
      <c r="P27" s="2"/>
      <c r="Q27" s="2"/>
    </row>
    <row r="28" spans="1:17" hidden="1" x14ac:dyDescent="0.25">
      <c r="A28" s="1" t="s">
        <v>48</v>
      </c>
      <c r="B28" s="1"/>
      <c r="C28" s="1" t="s">
        <v>49</v>
      </c>
      <c r="D28" s="1"/>
      <c r="E28" s="2" t="str">
        <f t="shared" si="3"/>
        <v>0110011</v>
      </c>
      <c r="F28" s="2" t="str">
        <f t="shared" si="4"/>
        <v>101</v>
      </c>
      <c r="G28" s="2" t="str">
        <f t="shared" si="5"/>
        <v>0000000</v>
      </c>
      <c r="H28" s="1"/>
      <c r="I28" s="1" t="s">
        <v>47</v>
      </c>
      <c r="J28" s="1" t="s">
        <v>27</v>
      </c>
      <c r="K28" s="1" t="s">
        <v>1</v>
      </c>
      <c r="L28" s="2">
        <f>BIN2DEC(LEFT(Tabel22[[#This Row],[op]], 2)) + 1</f>
        <v>2</v>
      </c>
      <c r="M28" s="2">
        <f>BIN2DEC(LEFT(RIGHT(Tabel22[[#This Row],[op]], 5),3)) + 1</f>
        <v>5</v>
      </c>
      <c r="N28" s="2" t="str">
        <f>INDEX(lookup!$F$9:$M$12,Tabel22[[#This Row],[Kolom4]],Tabel22[[#This Row],[Kolom3]])</f>
        <v>OP</v>
      </c>
      <c r="O28" s="2"/>
      <c r="P28" s="2"/>
      <c r="Q28" s="2"/>
    </row>
    <row r="29" spans="1:17" hidden="1" x14ac:dyDescent="0.25">
      <c r="A29" s="1" t="s">
        <v>8</v>
      </c>
      <c r="B29" s="1"/>
      <c r="C29" s="1" t="s">
        <v>35</v>
      </c>
      <c r="D29" s="1"/>
      <c r="E29" s="2" t="str">
        <f t="shared" si="3"/>
        <v>0010011</v>
      </c>
      <c r="F29" s="2" t="str">
        <f t="shared" si="4"/>
        <v>110</v>
      </c>
      <c r="G29" s="2" t="str">
        <f t="shared" si="5"/>
        <v/>
      </c>
      <c r="H29" s="1"/>
      <c r="I29" s="1" t="s">
        <v>46</v>
      </c>
      <c r="J29" s="1" t="s">
        <v>28</v>
      </c>
      <c r="K29" s="1"/>
      <c r="L29" s="2">
        <f>BIN2DEC(LEFT(Tabel22[[#This Row],[op]], 2)) + 1</f>
        <v>1</v>
      </c>
      <c r="M29" s="2">
        <f>BIN2DEC(LEFT(RIGHT(Tabel22[[#This Row],[op]], 5),3)) + 1</f>
        <v>5</v>
      </c>
      <c r="N29" s="2" t="str">
        <f>INDEX(lookup!$F$9:$M$12,Tabel22[[#This Row],[Kolom4]],Tabel22[[#This Row],[Kolom3]])</f>
        <v>OP-IMM</v>
      </c>
      <c r="O29" s="2"/>
      <c r="P29" s="2"/>
      <c r="Q29" s="2"/>
    </row>
    <row r="30" spans="1:17" hidden="1" x14ac:dyDescent="0.25">
      <c r="A30" s="1" t="s">
        <v>48</v>
      </c>
      <c r="B30" s="1"/>
      <c r="C30" s="1" t="s">
        <v>51</v>
      </c>
      <c r="D30" s="1"/>
      <c r="E30" s="2" t="str">
        <f t="shared" si="3"/>
        <v>0110011</v>
      </c>
      <c r="F30" s="2" t="str">
        <f t="shared" si="4"/>
        <v>110</v>
      </c>
      <c r="G30" s="2" t="str">
        <f t="shared" si="5"/>
        <v>0000000</v>
      </c>
      <c r="H30" s="1"/>
      <c r="I30" s="1" t="s">
        <v>47</v>
      </c>
      <c r="J30" s="1" t="s">
        <v>28</v>
      </c>
      <c r="K30" s="1" t="s">
        <v>1</v>
      </c>
      <c r="L30" s="2">
        <f>BIN2DEC(LEFT(Tabel22[[#This Row],[op]], 2)) + 1</f>
        <v>2</v>
      </c>
      <c r="M30" s="2">
        <f>BIN2DEC(LEFT(RIGHT(Tabel22[[#This Row],[op]], 5),3)) + 1</f>
        <v>5</v>
      </c>
      <c r="N30" s="2" t="str">
        <f>INDEX(lookup!$F$9:$M$12,Tabel22[[#This Row],[Kolom4]],Tabel22[[#This Row],[Kolom3]])</f>
        <v>OP</v>
      </c>
      <c r="O30" s="2"/>
      <c r="P30" s="2"/>
      <c r="Q30" s="2"/>
    </row>
    <row r="31" spans="1:17" hidden="1" x14ac:dyDescent="0.25">
      <c r="A31" s="1" t="s">
        <v>8</v>
      </c>
      <c r="B31" s="1"/>
      <c r="C31" s="1" t="s">
        <v>36</v>
      </c>
      <c r="D31" s="1"/>
      <c r="E31" s="2" t="str">
        <f t="shared" si="3"/>
        <v>0010011</v>
      </c>
      <c r="F31" s="2" t="str">
        <f t="shared" si="4"/>
        <v>111</v>
      </c>
      <c r="G31" s="2" t="str">
        <f t="shared" si="5"/>
        <v/>
      </c>
      <c r="H31" s="1"/>
      <c r="I31" s="1" t="s">
        <v>46</v>
      </c>
      <c r="J31" s="1" t="s">
        <v>29</v>
      </c>
      <c r="K31" s="1"/>
      <c r="L31" s="2">
        <f>BIN2DEC(LEFT(Tabel22[[#This Row],[op]], 2)) + 1</f>
        <v>1</v>
      </c>
      <c r="M31" s="2">
        <f>BIN2DEC(LEFT(RIGHT(Tabel22[[#This Row],[op]], 5),3)) + 1</f>
        <v>5</v>
      </c>
      <c r="N31" s="2" t="str">
        <f>INDEX(lookup!$F$9:$M$12,Tabel22[[#This Row],[Kolom4]],Tabel22[[#This Row],[Kolom3]])</f>
        <v>OP-IMM</v>
      </c>
      <c r="O31" s="2"/>
      <c r="P31" s="2"/>
      <c r="Q31" s="2"/>
    </row>
    <row r="32" spans="1:17" hidden="1" x14ac:dyDescent="0.25">
      <c r="A32" s="1" t="s">
        <v>48</v>
      </c>
      <c r="B32" s="1"/>
      <c r="C32" s="1" t="s">
        <v>52</v>
      </c>
      <c r="D32" s="1"/>
      <c r="E32" s="2" t="str">
        <f t="shared" si="3"/>
        <v>0110011</v>
      </c>
      <c r="F32" s="2" t="str">
        <f t="shared" si="4"/>
        <v>111</v>
      </c>
      <c r="G32" s="2" t="str">
        <f t="shared" si="5"/>
        <v>0000000</v>
      </c>
      <c r="H32" s="1"/>
      <c r="I32" s="1" t="s">
        <v>47</v>
      </c>
      <c r="J32" s="1" t="s">
        <v>29</v>
      </c>
      <c r="K32" s="1" t="s">
        <v>1</v>
      </c>
      <c r="L32" s="2">
        <f>BIN2DEC(LEFT(Tabel22[[#This Row],[op]], 2)) + 1</f>
        <v>2</v>
      </c>
      <c r="M32" s="2">
        <f>BIN2DEC(LEFT(RIGHT(Tabel22[[#This Row],[op]], 5),3)) + 1</f>
        <v>5</v>
      </c>
      <c r="N32" s="2" t="str">
        <f>INDEX(lookup!$F$9:$M$12,Tabel22[[#This Row],[Kolom4]],Tabel22[[#This Row],[Kolom3]])</f>
        <v>OP</v>
      </c>
      <c r="O32" s="2"/>
      <c r="P32" s="2"/>
      <c r="Q32" s="2"/>
    </row>
    <row r="33" spans="1:17" x14ac:dyDescent="0.25">
      <c r="A33" s="1" t="s">
        <v>6</v>
      </c>
      <c r="B33" s="1"/>
      <c r="C33" s="1" t="s">
        <v>0</v>
      </c>
      <c r="D33" s="1"/>
      <c r="E33" s="2" t="str">
        <f>DEC2BIN(I33, 7)</f>
        <v>0110111</v>
      </c>
      <c r="F33" s="2" t="str">
        <f>IF(J33="","",DEC2BIN(J33, 3))</f>
        <v/>
      </c>
      <c r="G33" s="2" t="str">
        <f>IF(K33="","",DEC2BIN(K33, 7))</f>
        <v/>
      </c>
      <c r="H33" s="1"/>
      <c r="I33" s="1" t="s">
        <v>73</v>
      </c>
      <c r="J33" s="2"/>
      <c r="K33" s="1"/>
      <c r="L33" s="2">
        <f>BIN2DEC(LEFT(Tabel22[[#This Row],[op]], 2)) + 1</f>
        <v>2</v>
      </c>
      <c r="M33" s="2">
        <f>BIN2DEC(LEFT(RIGHT(Tabel22[[#This Row],[op]], 5),3)) + 1</f>
        <v>6</v>
      </c>
      <c r="N33" s="2" t="str">
        <f>INDEX(lookup!$F$9:$M$12,Tabel22[[#This Row],[Kolom4]],Tabel22[[#This Row],[Kolom3]])</f>
        <v>LUI</v>
      </c>
      <c r="O33" s="2"/>
      <c r="P33" s="2"/>
      <c r="Q33" s="2"/>
    </row>
    <row r="34" spans="1:17" hidden="1" x14ac:dyDescent="0.25">
      <c r="A34" s="1" t="s">
        <v>9</v>
      </c>
      <c r="B34" s="1"/>
      <c r="C34" s="1" t="s">
        <v>5</v>
      </c>
      <c r="D34" s="1"/>
      <c r="E34" s="2" t="str">
        <f>DEC2BIN(I34, 7)</f>
        <v>1100011</v>
      </c>
      <c r="F34" s="2" t="str">
        <f>IF(J34="","",DEC2BIN(J34, 3))</f>
        <v>000</v>
      </c>
      <c r="G34" s="2" t="str">
        <f>IF(K34="","",DEC2BIN(K34, 7))</f>
        <v/>
      </c>
      <c r="H34" s="1"/>
      <c r="I34" s="1" t="s">
        <v>78</v>
      </c>
      <c r="J34" s="1" t="s">
        <v>1</v>
      </c>
      <c r="K34" s="1"/>
      <c r="L34" s="2">
        <f>BIN2DEC(LEFT(Tabel22[[#This Row],[op]], 2)) + 1</f>
        <v>4</v>
      </c>
      <c r="M34" s="2">
        <f>BIN2DEC(LEFT(RIGHT(Tabel22[[#This Row],[op]], 5),3)) + 1</f>
        <v>1</v>
      </c>
      <c r="N34" s="2" t="str">
        <f>INDEX(lookup!$F$9:$M$12,Tabel22[[#This Row],[Kolom4]],Tabel22[[#This Row],[Kolom3]])</f>
        <v>BRANCH</v>
      </c>
      <c r="O34" s="2"/>
      <c r="P34" s="2"/>
      <c r="Q34" s="2"/>
    </row>
    <row r="35" spans="1:17" hidden="1" x14ac:dyDescent="0.25">
      <c r="A35" s="1" t="s">
        <v>9</v>
      </c>
      <c r="B35" s="1"/>
      <c r="C35" s="1" t="s">
        <v>14</v>
      </c>
      <c r="D35" s="1"/>
      <c r="E35" s="2" t="str">
        <f t="shared" ref="E35:E55" si="6">DEC2BIN(I35, 7)</f>
        <v>1100011</v>
      </c>
      <c r="F35" s="2" t="str">
        <f t="shared" ref="F35:F55" si="7">IF(J35="","",DEC2BIN(J35, 3))</f>
        <v>111</v>
      </c>
      <c r="G35" s="2" t="str">
        <f t="shared" ref="G35:G55" si="8">IF(K35="","",DEC2BIN(K35, 7))</f>
        <v/>
      </c>
      <c r="H35" s="1"/>
      <c r="I35" s="1" t="s">
        <v>78</v>
      </c>
      <c r="J35" s="1" t="s">
        <v>29</v>
      </c>
      <c r="K35" s="1"/>
      <c r="L35" s="2">
        <f>BIN2DEC(LEFT(Tabel22[[#This Row],[op]], 2)) + 1</f>
        <v>4</v>
      </c>
      <c r="M35" s="2">
        <f>BIN2DEC(LEFT(RIGHT(Tabel22[[#This Row],[op]], 5),3)) + 1</f>
        <v>1</v>
      </c>
      <c r="N35" s="2" t="str">
        <f>INDEX(lookup!$F$9:$M$12,Tabel22[[#This Row],[Kolom4]],Tabel22[[#This Row],[Kolom3]])</f>
        <v>BRANCH</v>
      </c>
      <c r="O35" s="2"/>
      <c r="P35" s="2"/>
      <c r="Q35" s="2"/>
    </row>
    <row r="36" spans="1:17" hidden="1" x14ac:dyDescent="0.25">
      <c r="A36" s="1" t="s">
        <v>9</v>
      </c>
      <c r="B36" s="1"/>
      <c r="C36" s="1" t="s">
        <v>11</v>
      </c>
      <c r="D36" s="1"/>
      <c r="E36" s="2" t="str">
        <f t="shared" si="6"/>
        <v>1100011</v>
      </c>
      <c r="F36" s="2" t="str">
        <f t="shared" si="7"/>
        <v>100</v>
      </c>
      <c r="G36" s="2" t="str">
        <f t="shared" si="8"/>
        <v/>
      </c>
      <c r="H36" s="1"/>
      <c r="I36" s="1" t="s">
        <v>78</v>
      </c>
      <c r="J36" s="1" t="s">
        <v>26</v>
      </c>
      <c r="K36" s="1"/>
      <c r="L36" s="2">
        <f>BIN2DEC(LEFT(Tabel22[[#This Row],[op]], 2)) + 1</f>
        <v>4</v>
      </c>
      <c r="M36" s="2">
        <f>BIN2DEC(LEFT(RIGHT(Tabel22[[#This Row],[op]], 5),3)) + 1</f>
        <v>1</v>
      </c>
      <c r="N36" s="2" t="str">
        <f>INDEX(lookup!$F$9:$M$12,Tabel22[[#This Row],[Kolom4]],Tabel22[[#This Row],[Kolom3]])</f>
        <v>BRANCH</v>
      </c>
      <c r="O36" s="2"/>
      <c r="P36" s="2"/>
      <c r="Q36" s="2"/>
    </row>
    <row r="37" spans="1:17" hidden="1" x14ac:dyDescent="0.25">
      <c r="A37" s="1" t="s">
        <v>9</v>
      </c>
      <c r="B37" s="1"/>
      <c r="C37" s="1" t="s">
        <v>10</v>
      </c>
      <c r="D37" s="1"/>
      <c r="E37" s="2" t="str">
        <f t="shared" si="6"/>
        <v>1100011</v>
      </c>
      <c r="F37" s="2" t="str">
        <f t="shared" si="7"/>
        <v>001</v>
      </c>
      <c r="G37" s="2" t="str">
        <f t="shared" si="8"/>
        <v/>
      </c>
      <c r="H37" s="1"/>
      <c r="I37" s="1" t="s">
        <v>78</v>
      </c>
      <c r="J37" s="1" t="s">
        <v>15</v>
      </c>
      <c r="K37" s="1"/>
      <c r="L37" s="2">
        <f>BIN2DEC(LEFT(Tabel22[[#This Row],[op]], 2)) + 1</f>
        <v>4</v>
      </c>
      <c r="M37" s="2">
        <f>BIN2DEC(LEFT(RIGHT(Tabel22[[#This Row],[op]], 5),3)) + 1</f>
        <v>1</v>
      </c>
      <c r="N37" s="2" t="str">
        <f>INDEX(lookup!$F$9:$M$12,Tabel22[[#This Row],[Kolom4]],Tabel22[[#This Row],[Kolom3]])</f>
        <v>BRANCH</v>
      </c>
      <c r="O37" s="2"/>
      <c r="P37" s="2"/>
      <c r="Q37" s="2"/>
    </row>
    <row r="38" spans="1:17" hidden="1" x14ac:dyDescent="0.25">
      <c r="A38" s="1" t="s">
        <v>9</v>
      </c>
      <c r="B38" s="1"/>
      <c r="C38" s="1" t="s">
        <v>12</v>
      </c>
      <c r="D38" s="1"/>
      <c r="E38" s="2" t="str">
        <f t="shared" si="6"/>
        <v>1100011</v>
      </c>
      <c r="F38" s="2" t="str">
        <f t="shared" si="7"/>
        <v>101</v>
      </c>
      <c r="G38" s="2" t="str">
        <f t="shared" si="8"/>
        <v/>
      </c>
      <c r="H38" s="1"/>
      <c r="I38" s="1" t="s">
        <v>78</v>
      </c>
      <c r="J38" s="1" t="s">
        <v>27</v>
      </c>
      <c r="K38" s="1"/>
      <c r="L38" s="2">
        <f>BIN2DEC(LEFT(Tabel22[[#This Row],[op]], 2)) + 1</f>
        <v>4</v>
      </c>
      <c r="M38" s="2">
        <f>BIN2DEC(LEFT(RIGHT(Tabel22[[#This Row],[op]], 5),3)) + 1</f>
        <v>1</v>
      </c>
      <c r="N38" s="2" t="str">
        <f>INDEX(lookup!$F$9:$M$12,Tabel22[[#This Row],[Kolom4]],Tabel22[[#This Row],[Kolom3]])</f>
        <v>BRANCH</v>
      </c>
      <c r="O38" s="2"/>
      <c r="P38" s="2"/>
      <c r="Q38" s="2"/>
    </row>
    <row r="39" spans="1:17" hidden="1" x14ac:dyDescent="0.25">
      <c r="A39" s="1" t="s">
        <v>9</v>
      </c>
      <c r="B39" s="1"/>
      <c r="C39" s="1" t="s">
        <v>13</v>
      </c>
      <c r="D39" s="1"/>
      <c r="E39" s="2" t="str">
        <f t="shared" si="6"/>
        <v>1100011</v>
      </c>
      <c r="F39" s="2" t="str">
        <f t="shared" si="7"/>
        <v>110</v>
      </c>
      <c r="G39" s="2" t="str">
        <f t="shared" si="8"/>
        <v/>
      </c>
      <c r="H39" s="1"/>
      <c r="I39" s="1" t="s">
        <v>78</v>
      </c>
      <c r="J39" s="1" t="s">
        <v>28</v>
      </c>
      <c r="K39" s="1"/>
      <c r="L39" s="2">
        <f>BIN2DEC(LEFT(Tabel22[[#This Row],[op]], 2)) + 1</f>
        <v>4</v>
      </c>
      <c r="M39" s="2">
        <f>BIN2DEC(LEFT(RIGHT(Tabel22[[#This Row],[op]], 5),3)) + 1</f>
        <v>1</v>
      </c>
      <c r="N39" s="2" t="str">
        <f>INDEX(lookup!$F$9:$M$12,Tabel22[[#This Row],[Kolom4]],Tabel22[[#This Row],[Kolom3]])</f>
        <v>BRANCH</v>
      </c>
      <c r="O39" s="2"/>
      <c r="P39" s="2"/>
      <c r="Q39" s="2"/>
    </row>
    <row r="40" spans="1:17" hidden="1" x14ac:dyDescent="0.25">
      <c r="A40" s="1" t="s">
        <v>8</v>
      </c>
      <c r="B40" s="1"/>
      <c r="C40" s="1" t="s">
        <v>4</v>
      </c>
      <c r="D40" s="1"/>
      <c r="E40" s="2" t="str">
        <f t="shared" si="6"/>
        <v>1100111</v>
      </c>
      <c r="F40" s="2" t="str">
        <f t="shared" si="7"/>
        <v>000</v>
      </c>
      <c r="G40" s="2" t="str">
        <f t="shared" si="8"/>
        <v/>
      </c>
      <c r="H40" s="1"/>
      <c r="I40" s="1" t="s">
        <v>77</v>
      </c>
      <c r="J40" s="1" t="s">
        <v>1</v>
      </c>
      <c r="K40" s="1"/>
      <c r="L40" s="2">
        <f>BIN2DEC(LEFT(Tabel22[[#This Row],[op]], 2)) + 1</f>
        <v>4</v>
      </c>
      <c r="M40" s="2">
        <f>BIN2DEC(LEFT(RIGHT(Tabel22[[#This Row],[op]], 5),3)) + 1</f>
        <v>2</v>
      </c>
      <c r="N40" s="2" t="str">
        <f>INDEX(lookup!$F$9:$M$12,Tabel22[[#This Row],[Kolom4]],Tabel22[[#This Row],[Kolom3]])</f>
        <v>JALR</v>
      </c>
      <c r="O40" s="2"/>
      <c r="P40" s="2"/>
      <c r="Q40" s="2"/>
    </row>
    <row r="41" spans="1:17" hidden="1" x14ac:dyDescent="0.25">
      <c r="A41" s="1" t="s">
        <v>7</v>
      </c>
      <c r="B41" s="1"/>
      <c r="C41" s="1" t="s">
        <v>3</v>
      </c>
      <c r="D41" s="1"/>
      <c r="E41" s="2" t="str">
        <f t="shared" si="6"/>
        <v>1101111</v>
      </c>
      <c r="F41" s="2" t="str">
        <f t="shared" si="7"/>
        <v/>
      </c>
      <c r="G41" s="2" t="str">
        <f t="shared" si="8"/>
        <v/>
      </c>
      <c r="H41" s="1"/>
      <c r="I41" s="1">
        <v>111</v>
      </c>
      <c r="J41" s="1"/>
      <c r="K41" s="1"/>
      <c r="L41" s="2">
        <f>BIN2DEC(LEFT(Tabel22[[#This Row],[op]], 2)) + 1</f>
        <v>4</v>
      </c>
      <c r="M41" s="2">
        <f>BIN2DEC(LEFT(RIGHT(Tabel22[[#This Row],[op]], 5),3)) + 1</f>
        <v>4</v>
      </c>
      <c r="N41" s="2" t="str">
        <f>INDEX(lookup!$F$9:$M$12,Tabel22[[#This Row],[Kolom4]],Tabel22[[#This Row],[Kolom3]])</f>
        <v>JAL</v>
      </c>
      <c r="O41" s="2"/>
      <c r="P41" s="2"/>
      <c r="Q41" s="2"/>
    </row>
    <row r="42" spans="1:17" hidden="1" x14ac:dyDescent="0.25">
      <c r="A42" s="1" t="s">
        <v>8</v>
      </c>
      <c r="B42" s="1"/>
      <c r="C42" s="1" t="s">
        <v>60</v>
      </c>
      <c r="D42" s="1"/>
      <c r="E42" s="2" t="str">
        <f t="shared" si="6"/>
        <v>1110011</v>
      </c>
      <c r="F42" s="2" t="str">
        <f t="shared" si="7"/>
        <v>011</v>
      </c>
      <c r="G42" s="2" t="str">
        <f t="shared" si="8"/>
        <v/>
      </c>
      <c r="H42" s="1"/>
      <c r="I42" s="1" t="s">
        <v>65</v>
      </c>
      <c r="J42" s="1" t="s">
        <v>24</v>
      </c>
      <c r="K42" s="1"/>
      <c r="L42" s="2">
        <f>BIN2DEC(LEFT(Tabel22[[#This Row],[op]], 2)) + 1</f>
        <v>4</v>
      </c>
      <c r="M42" s="2">
        <f>BIN2DEC(LEFT(RIGHT(Tabel22[[#This Row],[op]], 5),3)) + 1</f>
        <v>5</v>
      </c>
      <c r="N42" s="2" t="str">
        <f>INDEX(lookup!$F$9:$M$12,Tabel22[[#This Row],[Kolom4]],Tabel22[[#This Row],[Kolom3]])</f>
        <v>SYSTEM</v>
      </c>
      <c r="O42" s="2"/>
      <c r="P42" s="2"/>
      <c r="Q42" s="2"/>
    </row>
    <row r="43" spans="1:17" hidden="1" x14ac:dyDescent="0.25">
      <c r="A43" s="1" t="s">
        <v>8</v>
      </c>
      <c r="B43" s="1"/>
      <c r="C43" s="1" t="s">
        <v>63</v>
      </c>
      <c r="D43" s="1"/>
      <c r="E43" s="2" t="str">
        <f t="shared" si="6"/>
        <v>1110011</v>
      </c>
      <c r="F43" s="2" t="str">
        <f t="shared" si="7"/>
        <v>111</v>
      </c>
      <c r="G43" s="2" t="str">
        <f t="shared" si="8"/>
        <v/>
      </c>
      <c r="H43" s="1"/>
      <c r="I43" s="1" t="s">
        <v>65</v>
      </c>
      <c r="J43" s="1" t="s">
        <v>29</v>
      </c>
      <c r="K43" s="1"/>
      <c r="L43" s="2">
        <f>BIN2DEC(LEFT(Tabel22[[#This Row],[op]], 2)) + 1</f>
        <v>4</v>
      </c>
      <c r="M43" s="2">
        <f>BIN2DEC(LEFT(RIGHT(Tabel22[[#This Row],[op]], 5),3)) + 1</f>
        <v>5</v>
      </c>
      <c r="N43" s="2" t="str">
        <f>INDEX(lookup!$F$9:$M$12,Tabel22[[#This Row],[Kolom4]],Tabel22[[#This Row],[Kolom3]])</f>
        <v>SYSTEM</v>
      </c>
      <c r="O43" s="2"/>
      <c r="P43" s="2"/>
      <c r="Q43" s="2"/>
    </row>
    <row r="44" spans="1:17" hidden="1" x14ac:dyDescent="0.25">
      <c r="A44" s="1" t="s">
        <v>8</v>
      </c>
      <c r="B44" s="1"/>
      <c r="C44" s="1" t="s">
        <v>59</v>
      </c>
      <c r="D44" s="1"/>
      <c r="E44" s="2" t="str">
        <f t="shared" si="6"/>
        <v>1110011</v>
      </c>
      <c r="F44" s="2" t="str">
        <f t="shared" si="7"/>
        <v>010</v>
      </c>
      <c r="G44" s="2" t="str">
        <f t="shared" si="8"/>
        <v/>
      </c>
      <c r="H44" s="1"/>
      <c r="I44" s="1" t="s">
        <v>65</v>
      </c>
      <c r="J44" s="1" t="s">
        <v>30</v>
      </c>
      <c r="K44" s="1"/>
      <c r="L44" s="2">
        <f>BIN2DEC(LEFT(Tabel22[[#This Row],[op]], 2)) + 1</f>
        <v>4</v>
      </c>
      <c r="M44" s="2">
        <f>BIN2DEC(LEFT(RIGHT(Tabel22[[#This Row],[op]], 5),3)) + 1</f>
        <v>5</v>
      </c>
      <c r="N44" s="2" t="str">
        <f>INDEX(lookup!$F$9:$M$12,Tabel22[[#This Row],[Kolom4]],Tabel22[[#This Row],[Kolom3]])</f>
        <v>SYSTEM</v>
      </c>
      <c r="O44" s="2"/>
      <c r="P44" s="2"/>
      <c r="Q44" s="2"/>
    </row>
    <row r="45" spans="1:17" hidden="1" x14ac:dyDescent="0.25">
      <c r="A45" s="1" t="s">
        <v>8</v>
      </c>
      <c r="B45" s="1"/>
      <c r="C45" s="1" t="s">
        <v>62</v>
      </c>
      <c r="D45" s="1"/>
      <c r="E45" s="2" t="str">
        <f t="shared" si="6"/>
        <v>1110011</v>
      </c>
      <c r="F45" s="2" t="str">
        <f t="shared" si="7"/>
        <v>110</v>
      </c>
      <c r="G45" s="2" t="str">
        <f t="shared" si="8"/>
        <v/>
      </c>
      <c r="H45" s="1"/>
      <c r="I45" s="1" t="s">
        <v>65</v>
      </c>
      <c r="J45" s="1" t="s">
        <v>28</v>
      </c>
      <c r="K45" s="1"/>
      <c r="L45" s="2">
        <f>BIN2DEC(LEFT(Tabel22[[#This Row],[op]], 2)) + 1</f>
        <v>4</v>
      </c>
      <c r="M45" s="2">
        <f>BIN2DEC(LEFT(RIGHT(Tabel22[[#This Row],[op]], 5),3)) + 1</f>
        <v>5</v>
      </c>
      <c r="N45" s="2" t="str">
        <f>INDEX(lookup!$F$9:$M$12,Tabel22[[#This Row],[Kolom4]],Tabel22[[#This Row],[Kolom3]])</f>
        <v>SYSTEM</v>
      </c>
      <c r="O45" s="2"/>
      <c r="P45" s="2"/>
      <c r="Q45" s="2"/>
    </row>
    <row r="46" spans="1:17" hidden="1" x14ac:dyDescent="0.25">
      <c r="A46" s="1" t="s">
        <v>8</v>
      </c>
      <c r="B46" s="1"/>
      <c r="C46" s="1" t="s">
        <v>58</v>
      </c>
      <c r="D46" s="1"/>
      <c r="E46" s="2" t="str">
        <f t="shared" si="6"/>
        <v>1110011</v>
      </c>
      <c r="F46" s="2" t="str">
        <f t="shared" si="7"/>
        <v>001</v>
      </c>
      <c r="G46" s="2" t="str">
        <f t="shared" si="8"/>
        <v/>
      </c>
      <c r="H46" s="1"/>
      <c r="I46" s="1" t="s">
        <v>65</v>
      </c>
      <c r="J46" s="1" t="s">
        <v>15</v>
      </c>
      <c r="K46" s="1"/>
      <c r="L46" s="2">
        <f>BIN2DEC(LEFT(Tabel22[[#This Row],[op]], 2)) + 1</f>
        <v>4</v>
      </c>
      <c r="M46" s="2">
        <f>BIN2DEC(LEFT(RIGHT(Tabel22[[#This Row],[op]], 5),3)) + 1</f>
        <v>5</v>
      </c>
      <c r="N46" s="2" t="str">
        <f>INDEX(lookup!$F$9:$M$12,Tabel22[[#This Row],[Kolom4]],Tabel22[[#This Row],[Kolom3]])</f>
        <v>SYSTEM</v>
      </c>
      <c r="O46" s="2"/>
      <c r="P46" s="2"/>
      <c r="Q46" s="2"/>
    </row>
    <row r="47" spans="1:17" hidden="1" x14ac:dyDescent="0.25">
      <c r="A47" s="1" t="s">
        <v>8</v>
      </c>
      <c r="B47" s="1"/>
      <c r="C47" s="1" t="s">
        <v>56</v>
      </c>
      <c r="D47" s="1"/>
      <c r="E47" s="2" t="str">
        <f t="shared" si="6"/>
        <v>1110011</v>
      </c>
      <c r="F47" s="2" t="str">
        <f t="shared" si="7"/>
        <v>000</v>
      </c>
      <c r="G47" s="2" t="str">
        <f t="shared" si="8"/>
        <v/>
      </c>
      <c r="H47" s="1" t="s">
        <v>113</v>
      </c>
      <c r="I47" s="1" t="s">
        <v>65</v>
      </c>
      <c r="J47" s="1" t="s">
        <v>1</v>
      </c>
      <c r="K47" s="1"/>
      <c r="L47" s="2">
        <f>BIN2DEC(LEFT(Tabel22[[#This Row],[op]], 2)) + 1</f>
        <v>4</v>
      </c>
      <c r="M47" s="2">
        <f>BIN2DEC(LEFT(RIGHT(Tabel22[[#This Row],[op]], 5),3)) + 1</f>
        <v>5</v>
      </c>
      <c r="N47" s="2" t="str">
        <f>INDEX(lookup!$F$9:$M$12,Tabel22[[#This Row],[Kolom4]],Tabel22[[#This Row],[Kolom3]])</f>
        <v>SYSTEM</v>
      </c>
      <c r="O47" s="2"/>
      <c r="P47" s="2"/>
      <c r="Q47" s="2"/>
    </row>
    <row r="48" spans="1:17" hidden="1" x14ac:dyDescent="0.25">
      <c r="A48" s="1" t="s">
        <v>8</v>
      </c>
      <c r="B48" s="1"/>
      <c r="C48" s="1" t="s">
        <v>61</v>
      </c>
      <c r="D48" s="1"/>
      <c r="E48" s="2" t="str">
        <f t="shared" si="6"/>
        <v>1110011</v>
      </c>
      <c r="F48" s="2" t="str">
        <f t="shared" si="7"/>
        <v>101</v>
      </c>
      <c r="G48" s="2" t="str">
        <f t="shared" si="8"/>
        <v/>
      </c>
      <c r="H48" s="1"/>
      <c r="I48" s="1" t="s">
        <v>65</v>
      </c>
      <c r="J48" s="1" t="s">
        <v>27</v>
      </c>
      <c r="K48" s="1"/>
      <c r="L48" s="2">
        <f>BIN2DEC(LEFT(Tabel22[[#This Row],[op]], 2)) + 1</f>
        <v>4</v>
      </c>
      <c r="M48" s="2">
        <f>BIN2DEC(LEFT(RIGHT(Tabel22[[#This Row],[op]], 5),3)) + 1</f>
        <v>5</v>
      </c>
      <c r="N48" s="2" t="str">
        <f>INDEX(lookup!$F$9:$M$12,Tabel22[[#This Row],[Kolom4]],Tabel22[[#This Row],[Kolom3]])</f>
        <v>SYSTEM</v>
      </c>
      <c r="O48" s="2"/>
      <c r="P48" s="2"/>
      <c r="Q48" s="2"/>
    </row>
    <row r="49" spans="1:17" hidden="1" x14ac:dyDescent="0.25">
      <c r="A49" s="1" t="s">
        <v>8</v>
      </c>
      <c r="B49" s="1"/>
      <c r="C49" s="1" t="s">
        <v>57</v>
      </c>
      <c r="D49" s="1"/>
      <c r="E49" s="2" t="str">
        <f t="shared" si="6"/>
        <v>1110011</v>
      </c>
      <c r="F49" s="2" t="str">
        <f t="shared" si="7"/>
        <v>000</v>
      </c>
      <c r="G49" s="2" t="str">
        <f t="shared" si="8"/>
        <v/>
      </c>
      <c r="H49" s="1" t="s">
        <v>112</v>
      </c>
      <c r="I49" s="1" t="s">
        <v>65</v>
      </c>
      <c r="J49" s="1" t="s">
        <v>1</v>
      </c>
      <c r="K49" s="1"/>
      <c r="L49" s="2">
        <f>BIN2DEC(LEFT(Tabel22[[#This Row],[op]], 2)) + 1</f>
        <v>4</v>
      </c>
      <c r="M49" s="2">
        <f>BIN2DEC(LEFT(RIGHT(Tabel22[[#This Row],[op]], 5),3)) + 1</f>
        <v>5</v>
      </c>
      <c r="N49" s="2" t="str">
        <f>INDEX(lookup!$F$9:$M$12,Tabel22[[#This Row],[Kolom4]],Tabel22[[#This Row],[Kolom3]])</f>
        <v>SYSTEM</v>
      </c>
      <c r="O49" s="2"/>
      <c r="P49" s="2"/>
      <c r="Q49" s="2"/>
    </row>
    <row r="50" spans="1:17" hidden="1" x14ac:dyDescent="0.25">
      <c r="A50" s="1" t="s">
        <v>8</v>
      </c>
      <c r="B50" s="1"/>
      <c r="C50" s="1" t="s">
        <v>105</v>
      </c>
      <c r="D50" s="1"/>
      <c r="E50" s="2" t="str">
        <f t="shared" si="6"/>
        <v>1110011</v>
      </c>
      <c r="F50" s="2" t="str">
        <f t="shared" si="7"/>
        <v>010</v>
      </c>
      <c r="G50" s="2" t="str">
        <f t="shared" si="8"/>
        <v/>
      </c>
      <c r="H50" s="1" t="s">
        <v>114</v>
      </c>
      <c r="I50" s="1" t="s">
        <v>65</v>
      </c>
      <c r="J50" s="1" t="s">
        <v>30</v>
      </c>
      <c r="K50" s="1"/>
      <c r="L50" s="2">
        <f>BIN2DEC(LEFT(Tabel22[[#This Row],[op]], 2)) + 1</f>
        <v>4</v>
      </c>
      <c r="M50" s="2">
        <f>BIN2DEC(LEFT(RIGHT(Tabel22[[#This Row],[op]], 5),3)) + 1</f>
        <v>5</v>
      </c>
      <c r="N50" s="2" t="str">
        <f>INDEX(lookup!$F$9:$M$12,Tabel22[[#This Row],[Kolom4]],Tabel22[[#This Row],[Kolom3]])</f>
        <v>SYSTEM</v>
      </c>
      <c r="O50" s="2"/>
      <c r="P50" s="2"/>
      <c r="Q50" s="2"/>
    </row>
    <row r="51" spans="1:17" hidden="1" x14ac:dyDescent="0.25">
      <c r="A51" s="1" t="s">
        <v>8</v>
      </c>
      <c r="B51" s="1"/>
      <c r="C51" s="1" t="s">
        <v>106</v>
      </c>
      <c r="D51" s="1"/>
      <c r="E51" s="2" t="str">
        <f t="shared" si="6"/>
        <v>1110011</v>
      </c>
      <c r="F51" s="2" t="str">
        <f t="shared" si="7"/>
        <v>010</v>
      </c>
      <c r="G51" s="2" t="str">
        <f t="shared" si="8"/>
        <v/>
      </c>
      <c r="H51" s="1" t="s">
        <v>116</v>
      </c>
      <c r="I51" s="1" t="s">
        <v>65</v>
      </c>
      <c r="J51" s="1" t="s">
        <v>30</v>
      </c>
      <c r="K51" s="1"/>
      <c r="L51" s="2">
        <f>BIN2DEC(LEFT(Tabel22[[#This Row],[op]], 2)) + 1</f>
        <v>4</v>
      </c>
      <c r="M51" s="2">
        <f>BIN2DEC(LEFT(RIGHT(Tabel22[[#This Row],[op]], 5),3)) + 1</f>
        <v>5</v>
      </c>
      <c r="N51" s="2" t="str">
        <f>INDEX(lookup!$F$9:$M$12,Tabel22[[#This Row],[Kolom4]],Tabel22[[#This Row],[Kolom3]])</f>
        <v>SYSTEM</v>
      </c>
      <c r="O51" s="2"/>
      <c r="P51" s="2"/>
      <c r="Q51" s="2"/>
    </row>
    <row r="52" spans="1:17" hidden="1" x14ac:dyDescent="0.25">
      <c r="A52" s="1" t="s">
        <v>8</v>
      </c>
      <c r="B52" s="1"/>
      <c r="C52" s="1" t="s">
        <v>107</v>
      </c>
      <c r="D52" s="1"/>
      <c r="E52" s="2" t="str">
        <f t="shared" si="6"/>
        <v>1110011</v>
      </c>
      <c r="F52" s="2" t="str">
        <f t="shared" si="7"/>
        <v>010</v>
      </c>
      <c r="G52" s="2" t="str">
        <f t="shared" si="8"/>
        <v/>
      </c>
      <c r="H52" s="1" t="s">
        <v>115</v>
      </c>
      <c r="I52" s="1" t="s">
        <v>65</v>
      </c>
      <c r="J52" s="1" t="s">
        <v>30</v>
      </c>
      <c r="K52" s="1"/>
      <c r="L52" s="2">
        <f>BIN2DEC(LEFT(Tabel22[[#This Row],[op]], 2)) + 1</f>
        <v>4</v>
      </c>
      <c r="M52" s="2">
        <f>BIN2DEC(LEFT(RIGHT(Tabel22[[#This Row],[op]], 5),3)) + 1</f>
        <v>5</v>
      </c>
      <c r="N52" s="2" t="str">
        <f>INDEX(lookup!$F$9:$M$12,Tabel22[[#This Row],[Kolom4]],Tabel22[[#This Row],[Kolom3]])</f>
        <v>SYSTEM</v>
      </c>
      <c r="O52" s="2"/>
      <c r="P52" s="2"/>
      <c r="Q52" s="2"/>
    </row>
    <row r="53" spans="1:17" hidden="1" x14ac:dyDescent="0.25">
      <c r="A53" s="1" t="s">
        <v>8</v>
      </c>
      <c r="B53" s="1"/>
      <c r="C53" s="1" t="s">
        <v>108</v>
      </c>
      <c r="D53" s="1"/>
      <c r="E53" s="2" t="str">
        <f t="shared" si="6"/>
        <v>1110011</v>
      </c>
      <c r="F53" s="2" t="str">
        <f t="shared" si="7"/>
        <v>010</v>
      </c>
      <c r="G53" s="2" t="str">
        <f t="shared" si="8"/>
        <v/>
      </c>
      <c r="H53" s="1" t="s">
        <v>117</v>
      </c>
      <c r="I53" s="1" t="s">
        <v>65</v>
      </c>
      <c r="J53" s="1" t="s">
        <v>30</v>
      </c>
      <c r="K53" s="1"/>
      <c r="L53" s="2">
        <f>BIN2DEC(LEFT(Tabel22[[#This Row],[op]], 2)) + 1</f>
        <v>4</v>
      </c>
      <c r="M53" s="2">
        <f>BIN2DEC(LEFT(RIGHT(Tabel22[[#This Row],[op]], 5),3)) + 1</f>
        <v>5</v>
      </c>
      <c r="N53" s="2" t="str">
        <f>INDEX(lookup!$F$9:$M$12,Tabel22[[#This Row],[Kolom4]],Tabel22[[#This Row],[Kolom3]])</f>
        <v>SYSTEM</v>
      </c>
      <c r="O53" s="2"/>
      <c r="P53" s="2"/>
      <c r="Q53" s="2"/>
    </row>
    <row r="54" spans="1:17" hidden="1" x14ac:dyDescent="0.25">
      <c r="A54" s="1" t="s">
        <v>8</v>
      </c>
      <c r="B54" s="1"/>
      <c r="C54" s="1" t="s">
        <v>109</v>
      </c>
      <c r="D54" s="1"/>
      <c r="E54" s="2" t="str">
        <f t="shared" si="6"/>
        <v>1110011</v>
      </c>
      <c r="F54" s="2" t="str">
        <f t="shared" si="7"/>
        <v>010</v>
      </c>
      <c r="G54" s="2" t="str">
        <f t="shared" si="8"/>
        <v/>
      </c>
      <c r="H54" s="1" t="s">
        <v>118</v>
      </c>
      <c r="I54" s="1" t="s">
        <v>65</v>
      </c>
      <c r="J54" s="1" t="s">
        <v>30</v>
      </c>
      <c r="K54" s="1"/>
      <c r="L54" s="2">
        <f>BIN2DEC(LEFT(Tabel22[[#This Row],[op]], 2)) + 1</f>
        <v>4</v>
      </c>
      <c r="M54" s="2">
        <f>BIN2DEC(LEFT(RIGHT(Tabel22[[#This Row],[op]], 5),3)) + 1</f>
        <v>5</v>
      </c>
      <c r="N54" s="2" t="str">
        <f>INDEX(lookup!$F$9:$M$12,Tabel22[[#This Row],[Kolom4]],Tabel22[[#This Row],[Kolom3]])</f>
        <v>SYSTEM</v>
      </c>
      <c r="O54" s="2"/>
      <c r="P54" s="2"/>
      <c r="Q54" s="2"/>
    </row>
    <row r="55" spans="1:17" hidden="1" x14ac:dyDescent="0.25">
      <c r="A55" s="1" t="s">
        <v>8</v>
      </c>
      <c r="B55" s="1"/>
      <c r="C55" s="1" t="s">
        <v>110</v>
      </c>
      <c r="D55" s="1"/>
      <c r="E55" s="2" t="str">
        <f t="shared" si="6"/>
        <v>1110011</v>
      </c>
      <c r="F55" s="2" t="str">
        <f t="shared" si="7"/>
        <v>010</v>
      </c>
      <c r="G55" s="2" t="str">
        <f t="shared" si="8"/>
        <v/>
      </c>
      <c r="H55" s="1" t="s">
        <v>119</v>
      </c>
      <c r="I55" s="1" t="s">
        <v>65</v>
      </c>
      <c r="J55" s="1" t="s">
        <v>30</v>
      </c>
      <c r="K55" s="1"/>
      <c r="L55" s="2">
        <f>BIN2DEC(LEFT(Tabel22[[#This Row],[op]], 2)) + 1</f>
        <v>4</v>
      </c>
      <c r="M55" s="2">
        <f>BIN2DEC(LEFT(RIGHT(Tabel22[[#This Row],[op]], 5),3)) + 1</f>
        <v>5</v>
      </c>
      <c r="N55" s="2" t="str">
        <f>INDEX(lookup!$F$9:$M$12,Tabel22[[#This Row],[Kolom4]],Tabel22[[#This Row],[Kolom3]])</f>
        <v>SYSTEM</v>
      </c>
      <c r="O55" s="2"/>
      <c r="P55" s="2"/>
      <c r="Q5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1:M15"/>
  <sheetViews>
    <sheetView workbookViewId="0">
      <selection activeCell="H17" sqref="H17"/>
    </sheetView>
  </sheetViews>
  <sheetFormatPr defaultRowHeight="15" x14ac:dyDescent="0.25"/>
  <cols>
    <col min="2" max="2" width="19.140625" bestFit="1" customWidth="1"/>
    <col min="3" max="3" width="9.85546875" customWidth="1"/>
    <col min="5" max="5" width="10.5703125" bestFit="1" customWidth="1"/>
    <col min="6" max="6" width="8.42578125" bestFit="1" customWidth="1"/>
    <col min="7" max="7" width="9.42578125" bestFit="1" customWidth="1"/>
    <col min="9" max="9" width="10.5703125" bestFit="1" customWidth="1"/>
    <col min="10" max="10" width="8.28515625" bestFit="1" customWidth="1"/>
    <col min="11" max="11" width="8.85546875" bestFit="1" customWidth="1"/>
    <col min="12" max="12" width="14.85546875" bestFit="1" customWidth="1"/>
  </cols>
  <sheetData>
    <row r="1" spans="2:13" x14ac:dyDescent="0.25">
      <c r="E1" t="str">
        <f>RIGHT(B2, 5)</f>
        <v>00011</v>
      </c>
    </row>
    <row r="2" spans="2:13" x14ac:dyDescent="0.25">
      <c r="B2" s="1" t="s">
        <v>145</v>
      </c>
      <c r="D2" t="str">
        <f>LEFT(B2, 2)</f>
        <v>00</v>
      </c>
      <c r="E2" t="str">
        <f>LEFT(E1, 3)</f>
        <v>000</v>
      </c>
      <c r="F2" t="str">
        <f>RIGHT(E1, 2)</f>
        <v>11</v>
      </c>
      <c r="G2">
        <f>BIN2DEC(D2)</f>
        <v>0</v>
      </c>
      <c r="H2">
        <f>BIN2DEC(E2)</f>
        <v>0</v>
      </c>
    </row>
    <row r="3" spans="2:13" x14ac:dyDescent="0.25">
      <c r="B3" s="4" t="str">
        <f>IF(F2="11",INDEX(F9:M12,G2+1,H2+1),"Invalid RV32 opcode")</f>
        <v>LOAD</v>
      </c>
    </row>
    <row r="9" spans="2:13" x14ac:dyDescent="0.25">
      <c r="F9" s="2" t="s">
        <v>79</v>
      </c>
      <c r="G9" s="2" t="s">
        <v>83</v>
      </c>
      <c r="H9" s="3" t="s">
        <v>86</v>
      </c>
      <c r="I9" s="2" t="s">
        <v>96</v>
      </c>
      <c r="J9" s="2" t="s">
        <v>90</v>
      </c>
      <c r="K9" s="2" t="s">
        <v>2</v>
      </c>
      <c r="L9" s="2" t="s">
        <v>94</v>
      </c>
      <c r="M9" s="2" t="s">
        <v>101</v>
      </c>
    </row>
    <row r="10" spans="2:13" x14ac:dyDescent="0.25">
      <c r="F10" s="2" t="s">
        <v>80</v>
      </c>
      <c r="G10" s="2" t="s">
        <v>84</v>
      </c>
      <c r="H10" s="3" t="s">
        <v>87</v>
      </c>
      <c r="I10" s="2" t="s">
        <v>97</v>
      </c>
      <c r="J10" s="2" t="s">
        <v>91</v>
      </c>
      <c r="K10" s="2" t="s">
        <v>0</v>
      </c>
      <c r="L10" s="2" t="s">
        <v>95</v>
      </c>
      <c r="M10" s="2" t="s">
        <v>102</v>
      </c>
    </row>
    <row r="11" spans="2:13" x14ac:dyDescent="0.25">
      <c r="F11" s="2" t="s">
        <v>81</v>
      </c>
      <c r="G11" s="2" t="s">
        <v>85</v>
      </c>
      <c r="H11" s="2" t="s">
        <v>88</v>
      </c>
      <c r="I11" s="2" t="s">
        <v>98</v>
      </c>
      <c r="J11" s="2" t="s">
        <v>92</v>
      </c>
      <c r="K11" s="3" t="s">
        <v>89</v>
      </c>
      <c r="L11" s="3" t="s">
        <v>99</v>
      </c>
      <c r="M11" s="2" t="s">
        <v>101</v>
      </c>
    </row>
    <row r="12" spans="2:13" x14ac:dyDescent="0.25">
      <c r="F12" s="2" t="s">
        <v>82</v>
      </c>
      <c r="G12" s="2" t="s">
        <v>4</v>
      </c>
      <c r="H12" s="3" t="s">
        <v>89</v>
      </c>
      <c r="I12" s="2" t="s">
        <v>3</v>
      </c>
      <c r="J12" s="2" t="s">
        <v>93</v>
      </c>
      <c r="K12" s="3" t="s">
        <v>89</v>
      </c>
      <c r="L12" s="3" t="s">
        <v>100</v>
      </c>
      <c r="M12" s="2" t="s">
        <v>103</v>
      </c>
    </row>
    <row r="15" spans="2:13" x14ac:dyDescent="0.25">
      <c r="E15">
        <f>G2*8+ H2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B2:AZ27"/>
  <sheetViews>
    <sheetView zoomScaleNormal="100" workbookViewId="0">
      <selection activeCell="D9" sqref="D9:D11"/>
    </sheetView>
  </sheetViews>
  <sheetFormatPr defaultRowHeight="15" x14ac:dyDescent="0.25"/>
  <cols>
    <col min="1" max="1" width="9.140625" style="1"/>
    <col min="2" max="2" width="14.85546875" style="1" bestFit="1" customWidth="1"/>
    <col min="3" max="3" width="6.7109375" style="1" bestFit="1" customWidth="1"/>
    <col min="4" max="4" width="4" style="1" bestFit="1" customWidth="1"/>
    <col min="5" max="5" width="6.7109375" style="1" bestFit="1" customWidth="1"/>
    <col min="6" max="6" width="8" style="1" bestFit="1" customWidth="1"/>
    <col min="7" max="7" width="9.140625" style="1"/>
    <col min="8" max="8" width="11.85546875" style="1" bestFit="1" customWidth="1"/>
    <col min="9" max="9" width="9.140625" style="1"/>
    <col min="10" max="10" width="8" style="1" bestFit="1" customWidth="1"/>
    <col min="11" max="11" width="6" style="1" bestFit="1" customWidth="1"/>
    <col min="12" max="12" width="6.7109375" style="1" bestFit="1" customWidth="1"/>
    <col min="13" max="13" width="4" style="1" bestFit="1" customWidth="1"/>
    <col min="14" max="14" width="6.7109375" style="1" bestFit="1" customWidth="1"/>
    <col min="15" max="15" width="8" style="1" bestFit="1" customWidth="1"/>
    <col min="16" max="18" width="9.140625" style="1"/>
    <col min="19" max="19" width="12.42578125" style="1" bestFit="1" customWidth="1"/>
    <col min="20" max="20" width="6.7109375" style="1" bestFit="1" customWidth="1"/>
    <col min="21" max="21" width="8" style="1" bestFit="1" customWidth="1"/>
    <col min="22" max="24" width="9.140625" style="1"/>
    <col min="25" max="25" width="8" style="1" bestFit="1" customWidth="1"/>
    <col min="26" max="27" width="6.7109375" style="1" bestFit="1" customWidth="1"/>
    <col min="28" max="28" width="4" style="1" bestFit="1" customWidth="1"/>
    <col min="29" max="29" width="6.7109375" style="1" bestFit="1" customWidth="1"/>
    <col min="30" max="30" width="8" style="1" bestFit="1" customWidth="1"/>
    <col min="31" max="33" width="9.140625" style="1"/>
    <col min="34" max="34" width="1.5703125" style="1" bestFit="1" customWidth="1"/>
    <col min="35" max="35" width="6.7109375" style="1" bestFit="1" customWidth="1"/>
    <col min="36" max="36" width="1.5703125" style="1" bestFit="1" customWidth="1"/>
    <col min="37" max="37" width="5.5703125" style="1" bestFit="1" customWidth="1"/>
    <col min="38" max="38" width="6.7109375" style="1" bestFit="1" customWidth="1"/>
    <col min="39" max="39" width="8" style="1" bestFit="1" customWidth="1"/>
    <col min="40" max="42" width="9.140625" style="1"/>
    <col min="43" max="43" width="1.5703125" style="1" bestFit="1" customWidth="1"/>
    <col min="44" max="44" width="4.42578125" style="1" bestFit="1" customWidth="1"/>
    <col min="45" max="46" width="6.7109375" style="1" bestFit="1" customWidth="1"/>
    <col min="47" max="47" width="4" style="1" bestFit="1" customWidth="1"/>
    <col min="48" max="48" width="3.28515625" style="1" bestFit="1" customWidth="1"/>
    <col min="49" max="49" width="1.5703125" style="1" bestFit="1" customWidth="1"/>
    <col min="50" max="16384" width="9.140625" style="1"/>
  </cols>
  <sheetData>
    <row r="2" spans="2:52" x14ac:dyDescent="0.25">
      <c r="B2" s="5" t="s">
        <v>124</v>
      </c>
      <c r="C2" s="5" t="s">
        <v>122</v>
      </c>
      <c r="D2" s="6" t="s">
        <v>123</v>
      </c>
      <c r="E2" s="5" t="s">
        <v>122</v>
      </c>
      <c r="F2" s="6" t="s">
        <v>121</v>
      </c>
      <c r="H2" s="1" t="s">
        <v>31</v>
      </c>
      <c r="J2" s="6" t="s">
        <v>104</v>
      </c>
      <c r="K2" s="5" t="s">
        <v>131</v>
      </c>
      <c r="L2" s="5" t="s">
        <v>122</v>
      </c>
      <c r="M2" s="6" t="s">
        <v>132</v>
      </c>
      <c r="N2" s="5" t="s">
        <v>122</v>
      </c>
      <c r="O2" s="6" t="s">
        <v>121</v>
      </c>
      <c r="Q2" s="1" t="s">
        <v>37</v>
      </c>
      <c r="S2" s="5" t="s">
        <v>135</v>
      </c>
      <c r="T2" s="5" t="s">
        <v>122</v>
      </c>
      <c r="U2" s="6" t="s">
        <v>120</v>
      </c>
      <c r="W2" s="1" t="s">
        <v>2</v>
      </c>
      <c r="Y2" s="6" t="s">
        <v>104</v>
      </c>
      <c r="Z2" s="5" t="s">
        <v>122</v>
      </c>
      <c r="AA2" s="5" t="s">
        <v>122</v>
      </c>
      <c r="AB2" s="6" t="s">
        <v>123</v>
      </c>
      <c r="AC2" s="5" t="s">
        <v>122</v>
      </c>
      <c r="AD2" s="6" t="s">
        <v>137</v>
      </c>
      <c r="AF2" s="1" t="s">
        <v>40</v>
      </c>
      <c r="AH2" s="5" t="s">
        <v>8</v>
      </c>
      <c r="AI2" s="5" t="s">
        <v>138</v>
      </c>
      <c r="AJ2" s="5" t="s">
        <v>8</v>
      </c>
      <c r="AK2" s="5" t="s">
        <v>139</v>
      </c>
      <c r="AL2" s="5" t="s">
        <v>122</v>
      </c>
      <c r="AM2" s="6" t="s">
        <v>140</v>
      </c>
      <c r="AO2" s="1" t="s">
        <v>3</v>
      </c>
      <c r="AQ2" s="5" t="s">
        <v>8</v>
      </c>
      <c r="AR2" s="5" t="s">
        <v>142</v>
      </c>
      <c r="AS2" s="5" t="s">
        <v>122</v>
      </c>
      <c r="AT2" s="5" t="s">
        <v>122</v>
      </c>
      <c r="AU2" s="6" t="s">
        <v>123</v>
      </c>
      <c r="AV2" s="5" t="s">
        <v>143</v>
      </c>
      <c r="AW2" s="5" t="s">
        <v>8</v>
      </c>
      <c r="AX2" s="6" t="s">
        <v>144</v>
      </c>
      <c r="AZ2" s="1" t="s">
        <v>5</v>
      </c>
    </row>
    <row r="3" spans="2:52" x14ac:dyDescent="0.25">
      <c r="B3" s="5" t="s">
        <v>124</v>
      </c>
      <c r="C3" s="5" t="s">
        <v>122</v>
      </c>
      <c r="D3" s="6" t="s">
        <v>125</v>
      </c>
      <c r="E3" s="5" t="s">
        <v>122</v>
      </c>
      <c r="F3" s="6" t="s">
        <v>121</v>
      </c>
      <c r="H3" s="1" t="s">
        <v>32</v>
      </c>
      <c r="J3" s="6" t="s">
        <v>104</v>
      </c>
      <c r="K3" s="5" t="s">
        <v>131</v>
      </c>
      <c r="L3" s="5" t="s">
        <v>122</v>
      </c>
      <c r="M3" s="6" t="s">
        <v>133</v>
      </c>
      <c r="N3" s="5" t="s">
        <v>122</v>
      </c>
      <c r="O3" s="6" t="s">
        <v>121</v>
      </c>
      <c r="Q3" s="1" t="s">
        <v>38</v>
      </c>
      <c r="S3" s="5" t="s">
        <v>135</v>
      </c>
      <c r="T3" s="5" t="s">
        <v>122</v>
      </c>
      <c r="U3" s="6" t="s">
        <v>136</v>
      </c>
      <c r="W3" s="1" t="s">
        <v>0</v>
      </c>
      <c r="Y3" s="6" t="s">
        <v>104</v>
      </c>
      <c r="Z3" s="5" t="s">
        <v>122</v>
      </c>
      <c r="AA3" s="5" t="s">
        <v>122</v>
      </c>
      <c r="AB3" s="6" t="s">
        <v>125</v>
      </c>
      <c r="AC3" s="5" t="s">
        <v>122</v>
      </c>
      <c r="AD3" s="6" t="s">
        <v>137</v>
      </c>
      <c r="AF3" s="1" t="s">
        <v>43</v>
      </c>
      <c r="AQ3" s="5" t="s">
        <v>8</v>
      </c>
      <c r="AR3" s="5" t="s">
        <v>142</v>
      </c>
      <c r="AS3" s="5" t="s">
        <v>122</v>
      </c>
      <c r="AT3" s="5" t="s">
        <v>122</v>
      </c>
      <c r="AU3" s="6" t="s">
        <v>132</v>
      </c>
      <c r="AV3" s="5" t="s">
        <v>143</v>
      </c>
      <c r="AW3" s="5" t="s">
        <v>8</v>
      </c>
      <c r="AX3" s="6" t="s">
        <v>144</v>
      </c>
      <c r="AZ3" s="1" t="s">
        <v>10</v>
      </c>
    </row>
    <row r="4" spans="2:52" x14ac:dyDescent="0.25">
      <c r="B4" s="5" t="s">
        <v>124</v>
      </c>
      <c r="C4" s="5" t="s">
        <v>122</v>
      </c>
      <c r="D4" s="6" t="s">
        <v>126</v>
      </c>
      <c r="E4" s="5" t="s">
        <v>122</v>
      </c>
      <c r="F4" s="6" t="s">
        <v>121</v>
      </c>
      <c r="H4" s="1" t="s">
        <v>33</v>
      </c>
      <c r="J4" s="6" t="s">
        <v>130</v>
      </c>
      <c r="K4" s="5" t="s">
        <v>131</v>
      </c>
      <c r="L4" s="5" t="s">
        <v>122</v>
      </c>
      <c r="M4" s="6" t="s">
        <v>133</v>
      </c>
      <c r="N4" s="5" t="s">
        <v>122</v>
      </c>
      <c r="O4" s="6" t="s">
        <v>121</v>
      </c>
      <c r="Q4" s="1" t="s">
        <v>39</v>
      </c>
      <c r="Y4" s="6" t="s">
        <v>104</v>
      </c>
      <c r="Z4" s="5" t="s">
        <v>122</v>
      </c>
      <c r="AA4" s="5" t="s">
        <v>122</v>
      </c>
      <c r="AB4" s="6" t="s">
        <v>126</v>
      </c>
      <c r="AC4" s="5" t="s">
        <v>122</v>
      </c>
      <c r="AD4" s="6" t="s">
        <v>137</v>
      </c>
      <c r="AF4" s="1" t="s">
        <v>44</v>
      </c>
      <c r="AQ4" s="5" t="s">
        <v>8</v>
      </c>
      <c r="AR4" s="5" t="s">
        <v>142</v>
      </c>
      <c r="AS4" s="5" t="s">
        <v>122</v>
      </c>
      <c r="AT4" s="5" t="s">
        <v>122</v>
      </c>
      <c r="AU4" s="6" t="s">
        <v>129</v>
      </c>
      <c r="AV4" s="5" t="s">
        <v>143</v>
      </c>
      <c r="AW4" s="5" t="s">
        <v>8</v>
      </c>
      <c r="AX4" s="6" t="s">
        <v>144</v>
      </c>
      <c r="AZ4" s="1" t="s">
        <v>11</v>
      </c>
    </row>
    <row r="5" spans="2:52" x14ac:dyDescent="0.25">
      <c r="B5" s="5" t="s">
        <v>124</v>
      </c>
      <c r="C5" s="5" t="s">
        <v>122</v>
      </c>
      <c r="D5" s="6" t="s">
        <v>127</v>
      </c>
      <c r="E5" s="5" t="s">
        <v>122</v>
      </c>
      <c r="F5" s="6" t="s">
        <v>121</v>
      </c>
      <c r="H5" s="1" t="s">
        <v>36</v>
      </c>
      <c r="J5" s="5" t="s">
        <v>146</v>
      </c>
      <c r="K5" s="5" t="s">
        <v>122</v>
      </c>
      <c r="L5" s="5" t="s">
        <v>122</v>
      </c>
      <c r="M5" s="6" t="s">
        <v>123</v>
      </c>
      <c r="N5" s="5" t="s">
        <v>134</v>
      </c>
      <c r="O5" s="6" t="s">
        <v>147</v>
      </c>
      <c r="Q5" s="1" t="s">
        <v>9</v>
      </c>
      <c r="Y5" s="6" t="s">
        <v>104</v>
      </c>
      <c r="Z5" s="5" t="s">
        <v>122</v>
      </c>
      <c r="AA5" s="5" t="s">
        <v>122</v>
      </c>
      <c r="AB5" s="6" t="s">
        <v>127</v>
      </c>
      <c r="AC5" s="5" t="s">
        <v>122</v>
      </c>
      <c r="AD5" s="6" t="s">
        <v>137</v>
      </c>
      <c r="AF5" s="1" t="s">
        <v>52</v>
      </c>
      <c r="AQ5" s="5" t="s">
        <v>8</v>
      </c>
      <c r="AR5" s="5" t="s">
        <v>142</v>
      </c>
      <c r="AS5" s="5" t="s">
        <v>122</v>
      </c>
      <c r="AT5" s="5" t="s">
        <v>122</v>
      </c>
      <c r="AU5" s="6" t="s">
        <v>128</v>
      </c>
      <c r="AV5" s="5" t="s">
        <v>143</v>
      </c>
      <c r="AW5" s="5" t="s">
        <v>8</v>
      </c>
      <c r="AX5" s="6" t="s">
        <v>144</v>
      </c>
      <c r="AZ5" s="1" t="s">
        <v>13</v>
      </c>
    </row>
    <row r="6" spans="2:52" x14ac:dyDescent="0.25">
      <c r="B6" s="5" t="s">
        <v>124</v>
      </c>
      <c r="C6" s="5" t="s">
        <v>122</v>
      </c>
      <c r="D6" s="6" t="s">
        <v>128</v>
      </c>
      <c r="E6" s="5" t="s">
        <v>122</v>
      </c>
      <c r="F6" s="6" t="s">
        <v>121</v>
      </c>
      <c r="H6" s="1" t="s">
        <v>35</v>
      </c>
      <c r="J6" s="5" t="s">
        <v>146</v>
      </c>
      <c r="K6" s="5" t="s">
        <v>122</v>
      </c>
      <c r="L6" s="5" t="s">
        <v>122</v>
      </c>
      <c r="M6" s="6" t="s">
        <v>132</v>
      </c>
      <c r="N6" s="5" t="s">
        <v>134</v>
      </c>
      <c r="O6" s="6" t="s">
        <v>147</v>
      </c>
      <c r="Q6" s="1" t="s">
        <v>21</v>
      </c>
      <c r="Y6" s="6" t="s">
        <v>104</v>
      </c>
      <c r="Z6" s="5" t="s">
        <v>122</v>
      </c>
      <c r="AA6" s="5" t="s">
        <v>122</v>
      </c>
      <c r="AB6" s="6" t="s">
        <v>128</v>
      </c>
      <c r="AC6" s="5" t="s">
        <v>122</v>
      </c>
      <c r="AD6" s="6" t="s">
        <v>137</v>
      </c>
      <c r="AF6" s="1" t="s">
        <v>51</v>
      </c>
      <c r="AQ6" s="5" t="s">
        <v>8</v>
      </c>
      <c r="AR6" s="5" t="s">
        <v>142</v>
      </c>
      <c r="AS6" s="5" t="s">
        <v>122</v>
      </c>
      <c r="AT6" s="5" t="s">
        <v>122</v>
      </c>
      <c r="AU6" s="6" t="s">
        <v>133</v>
      </c>
      <c r="AV6" s="5" t="s">
        <v>143</v>
      </c>
      <c r="AW6" s="5" t="s">
        <v>8</v>
      </c>
      <c r="AX6" s="6" t="s">
        <v>144</v>
      </c>
      <c r="AZ6" s="1" t="s">
        <v>12</v>
      </c>
    </row>
    <row r="7" spans="2:52" x14ac:dyDescent="0.25">
      <c r="B7" s="5" t="s">
        <v>124</v>
      </c>
      <c r="C7" s="5" t="s">
        <v>122</v>
      </c>
      <c r="D7" s="6" t="s">
        <v>129</v>
      </c>
      <c r="E7" s="5" t="s">
        <v>122</v>
      </c>
      <c r="F7" s="6" t="s">
        <v>121</v>
      </c>
      <c r="H7" s="1" t="s">
        <v>34</v>
      </c>
      <c r="J7" s="5" t="s">
        <v>146</v>
      </c>
      <c r="K7" s="5" t="s">
        <v>122</v>
      </c>
      <c r="L7" s="5" t="s">
        <v>122</v>
      </c>
      <c r="M7" s="6" t="s">
        <v>125</v>
      </c>
      <c r="N7" s="5" t="s">
        <v>134</v>
      </c>
      <c r="O7" s="6" t="s">
        <v>147</v>
      </c>
      <c r="Q7" s="1" t="s">
        <v>22</v>
      </c>
      <c r="Y7" s="6" t="s">
        <v>104</v>
      </c>
      <c r="Z7" s="5" t="s">
        <v>122</v>
      </c>
      <c r="AA7" s="5" t="s">
        <v>122</v>
      </c>
      <c r="AB7" s="6" t="s">
        <v>129</v>
      </c>
      <c r="AC7" s="5" t="s">
        <v>122</v>
      </c>
      <c r="AD7" s="6" t="s">
        <v>137</v>
      </c>
      <c r="AF7" s="1" t="s">
        <v>45</v>
      </c>
      <c r="AQ7" s="5" t="s">
        <v>8</v>
      </c>
      <c r="AR7" s="5" t="s">
        <v>142</v>
      </c>
      <c r="AS7" s="5" t="s">
        <v>122</v>
      </c>
      <c r="AT7" s="5" t="s">
        <v>122</v>
      </c>
      <c r="AU7" s="6" t="s">
        <v>127</v>
      </c>
      <c r="AV7" s="5" t="s">
        <v>143</v>
      </c>
      <c r="AW7" s="5" t="s">
        <v>8</v>
      </c>
      <c r="AX7" s="6" t="s">
        <v>144</v>
      </c>
      <c r="AZ7" s="1" t="s">
        <v>14</v>
      </c>
    </row>
    <row r="8" spans="2:52" x14ac:dyDescent="0.25">
      <c r="B8" s="5" t="s">
        <v>124</v>
      </c>
      <c r="C8" s="5" t="s">
        <v>122</v>
      </c>
      <c r="D8" s="6" t="s">
        <v>123</v>
      </c>
      <c r="E8" s="5" t="s">
        <v>122</v>
      </c>
      <c r="F8" s="6" t="s">
        <v>141</v>
      </c>
      <c r="H8" s="1" t="s">
        <v>4</v>
      </c>
      <c r="Y8" s="6" t="s">
        <v>104</v>
      </c>
      <c r="Z8" s="5" t="s">
        <v>122</v>
      </c>
      <c r="AA8" s="5" t="s">
        <v>122</v>
      </c>
      <c r="AB8" s="6" t="s">
        <v>132</v>
      </c>
      <c r="AC8" s="5" t="s">
        <v>122</v>
      </c>
      <c r="AD8" s="6" t="s">
        <v>137</v>
      </c>
      <c r="AF8" s="1" t="s">
        <v>42</v>
      </c>
    </row>
    <row r="9" spans="2:52" x14ac:dyDescent="0.25">
      <c r="B9" s="5" t="s">
        <v>124</v>
      </c>
      <c r="C9" s="5" t="s">
        <v>122</v>
      </c>
      <c r="D9" s="6" t="s">
        <v>123</v>
      </c>
      <c r="E9" s="5" t="s">
        <v>122</v>
      </c>
      <c r="F9" s="6" t="s">
        <v>145</v>
      </c>
      <c r="H9" s="1" t="s">
        <v>16</v>
      </c>
      <c r="Y9" s="6" t="s">
        <v>104</v>
      </c>
      <c r="Z9" s="5" t="s">
        <v>122</v>
      </c>
      <c r="AA9" s="5" t="s">
        <v>122</v>
      </c>
      <c r="AB9" s="6" t="s">
        <v>133</v>
      </c>
      <c r="AC9" s="5" t="s">
        <v>122</v>
      </c>
      <c r="AD9" s="6" t="s">
        <v>137</v>
      </c>
      <c r="AF9" s="1" t="s">
        <v>49</v>
      </c>
    </row>
    <row r="10" spans="2:52" x14ac:dyDescent="0.25">
      <c r="B10" s="5" t="s">
        <v>124</v>
      </c>
      <c r="C10" s="5" t="s">
        <v>122</v>
      </c>
      <c r="D10" s="6" t="s">
        <v>132</v>
      </c>
      <c r="E10" s="5" t="s">
        <v>122</v>
      </c>
      <c r="F10" s="6" t="s">
        <v>145</v>
      </c>
      <c r="H10" s="1" t="s">
        <v>17</v>
      </c>
      <c r="Y10" s="6" t="s">
        <v>130</v>
      </c>
      <c r="Z10" s="5" t="s">
        <v>122</v>
      </c>
      <c r="AA10" s="5" t="s">
        <v>122</v>
      </c>
      <c r="AB10" s="6" t="s">
        <v>123</v>
      </c>
      <c r="AC10" s="5" t="s">
        <v>122</v>
      </c>
      <c r="AD10" s="6" t="s">
        <v>137</v>
      </c>
      <c r="AF10" s="1" t="s">
        <v>41</v>
      </c>
    </row>
    <row r="11" spans="2:52" x14ac:dyDescent="0.25">
      <c r="B11" s="5" t="s">
        <v>124</v>
      </c>
      <c r="C11" s="5" t="s">
        <v>122</v>
      </c>
      <c r="D11" s="6" t="s">
        <v>125</v>
      </c>
      <c r="E11" s="5" t="s">
        <v>122</v>
      </c>
      <c r="F11" s="6" t="s">
        <v>145</v>
      </c>
      <c r="H11" s="1" t="s">
        <v>18</v>
      </c>
      <c r="Y11" s="6" t="s">
        <v>130</v>
      </c>
      <c r="Z11" s="5" t="s">
        <v>122</v>
      </c>
      <c r="AA11" s="5" t="s">
        <v>122</v>
      </c>
      <c r="AB11" s="6" t="s">
        <v>133</v>
      </c>
      <c r="AC11" s="5" t="s">
        <v>122</v>
      </c>
      <c r="AD11" s="6" t="s">
        <v>137</v>
      </c>
      <c r="AF11" s="1" t="s">
        <v>50</v>
      </c>
    </row>
    <row r="12" spans="2:52" x14ac:dyDescent="0.25">
      <c r="B12" s="5" t="s">
        <v>148</v>
      </c>
      <c r="C12" s="5" t="s">
        <v>122</v>
      </c>
      <c r="D12" s="6" t="s">
        <v>123</v>
      </c>
      <c r="E12" s="5" t="s">
        <v>122</v>
      </c>
      <c r="F12" s="6" t="s">
        <v>149</v>
      </c>
      <c r="H12" s="1" t="s">
        <v>54</v>
      </c>
    </row>
    <row r="13" spans="2:52" x14ac:dyDescent="0.25">
      <c r="B13" s="5" t="s">
        <v>124</v>
      </c>
      <c r="C13" s="5" t="s">
        <v>122</v>
      </c>
      <c r="D13" s="6" t="s">
        <v>132</v>
      </c>
      <c r="E13" s="5" t="s">
        <v>122</v>
      </c>
      <c r="F13" s="6" t="s">
        <v>149</v>
      </c>
      <c r="H13" s="1" t="s">
        <v>55</v>
      </c>
    </row>
    <row r="14" spans="2:52" x14ac:dyDescent="0.25">
      <c r="B14" s="5" t="s">
        <v>150</v>
      </c>
      <c r="C14" s="5" t="s">
        <v>122</v>
      </c>
      <c r="D14" s="6" t="s">
        <v>132</v>
      </c>
      <c r="E14" s="5" t="s">
        <v>122</v>
      </c>
      <c r="F14" s="6" t="s">
        <v>151</v>
      </c>
      <c r="H14" s="1" t="s">
        <v>58</v>
      </c>
    </row>
    <row r="15" spans="2:52" x14ac:dyDescent="0.25">
      <c r="B15" s="5" t="s">
        <v>150</v>
      </c>
      <c r="C15" s="5" t="s">
        <v>122</v>
      </c>
      <c r="D15" s="6" t="s">
        <v>125</v>
      </c>
      <c r="E15" s="5" t="s">
        <v>122</v>
      </c>
      <c r="F15" s="6" t="s">
        <v>151</v>
      </c>
      <c r="H15" s="1" t="s">
        <v>59</v>
      </c>
    </row>
    <row r="16" spans="2:52" x14ac:dyDescent="0.25">
      <c r="B16" s="5" t="s">
        <v>150</v>
      </c>
      <c r="C16" s="5" t="s">
        <v>122</v>
      </c>
      <c r="D16" s="6" t="s">
        <v>126</v>
      </c>
      <c r="E16" s="5" t="s">
        <v>122</v>
      </c>
      <c r="F16" s="6" t="s">
        <v>151</v>
      </c>
      <c r="H16" s="1" t="s">
        <v>60</v>
      </c>
    </row>
    <row r="17" spans="2:8" x14ac:dyDescent="0.25">
      <c r="B17" s="5" t="s">
        <v>150</v>
      </c>
      <c r="C17" s="5" t="s">
        <v>122</v>
      </c>
      <c r="D17" s="6" t="s">
        <v>133</v>
      </c>
      <c r="E17" s="5" t="s">
        <v>122</v>
      </c>
      <c r="F17" s="6" t="s">
        <v>151</v>
      </c>
      <c r="H17" s="1" t="s">
        <v>61</v>
      </c>
    </row>
    <row r="18" spans="2:8" x14ac:dyDescent="0.25">
      <c r="B18" s="5" t="s">
        <v>150</v>
      </c>
      <c r="C18" s="5" t="s">
        <v>122</v>
      </c>
      <c r="D18" s="6" t="s">
        <v>128</v>
      </c>
      <c r="E18" s="5" t="s">
        <v>122</v>
      </c>
      <c r="F18" s="6" t="s">
        <v>151</v>
      </c>
      <c r="H18" s="1" t="s">
        <v>62</v>
      </c>
    </row>
    <row r="19" spans="2:8" x14ac:dyDescent="0.25">
      <c r="B19" s="5" t="s">
        <v>150</v>
      </c>
      <c r="C19" s="5" t="s">
        <v>122</v>
      </c>
      <c r="D19" s="6" t="s">
        <v>127</v>
      </c>
      <c r="E19" s="5" t="s">
        <v>122</v>
      </c>
      <c r="F19" s="6" t="s">
        <v>151</v>
      </c>
      <c r="H19" s="1" t="s">
        <v>63</v>
      </c>
    </row>
    <row r="20" spans="2:8" x14ac:dyDescent="0.25">
      <c r="B20" s="7" t="s">
        <v>114</v>
      </c>
      <c r="C20" s="5" t="s">
        <v>152</v>
      </c>
      <c r="D20" s="6" t="s">
        <v>125</v>
      </c>
      <c r="E20" s="5" t="s">
        <v>122</v>
      </c>
      <c r="F20" s="6" t="s">
        <v>151</v>
      </c>
      <c r="H20" s="1" t="s">
        <v>105</v>
      </c>
    </row>
    <row r="21" spans="2:8" x14ac:dyDescent="0.25">
      <c r="B21" s="7" t="s">
        <v>116</v>
      </c>
      <c r="C21" s="5" t="s">
        <v>152</v>
      </c>
      <c r="D21" s="6" t="s">
        <v>125</v>
      </c>
      <c r="E21" s="5" t="s">
        <v>122</v>
      </c>
      <c r="F21" s="6" t="s">
        <v>151</v>
      </c>
      <c r="H21" s="1" t="s">
        <v>106</v>
      </c>
    </row>
    <row r="22" spans="2:8" x14ac:dyDescent="0.25">
      <c r="B22" s="7" t="s">
        <v>115</v>
      </c>
      <c r="C22" s="5" t="s">
        <v>152</v>
      </c>
      <c r="D22" s="6" t="s">
        <v>125</v>
      </c>
      <c r="E22" s="5" t="s">
        <v>122</v>
      </c>
      <c r="F22" s="6" t="s">
        <v>151</v>
      </c>
      <c r="H22" s="1" t="s">
        <v>107</v>
      </c>
    </row>
    <row r="23" spans="2:8" x14ac:dyDescent="0.25">
      <c r="B23" s="7" t="s">
        <v>117</v>
      </c>
      <c r="C23" s="5" t="s">
        <v>152</v>
      </c>
      <c r="D23" s="6" t="s">
        <v>125</v>
      </c>
      <c r="E23" s="5" t="s">
        <v>122</v>
      </c>
      <c r="F23" s="6" t="s">
        <v>151</v>
      </c>
      <c r="H23" s="1" t="s">
        <v>108</v>
      </c>
    </row>
    <row r="24" spans="2:8" x14ac:dyDescent="0.25">
      <c r="B24" s="7" t="s">
        <v>118</v>
      </c>
      <c r="C24" s="5" t="s">
        <v>152</v>
      </c>
      <c r="D24" s="6" t="s">
        <v>125</v>
      </c>
      <c r="E24" s="5" t="s">
        <v>122</v>
      </c>
      <c r="F24" s="6" t="s">
        <v>151</v>
      </c>
      <c r="H24" s="1" t="s">
        <v>109</v>
      </c>
    </row>
    <row r="25" spans="2:8" x14ac:dyDescent="0.25">
      <c r="B25" s="7" t="s">
        <v>119</v>
      </c>
      <c r="C25" s="5" t="s">
        <v>152</v>
      </c>
      <c r="D25" s="6" t="s">
        <v>125</v>
      </c>
      <c r="E25" s="5" t="s">
        <v>122</v>
      </c>
      <c r="F25" s="6" t="s">
        <v>151</v>
      </c>
      <c r="H25" s="1" t="s">
        <v>110</v>
      </c>
    </row>
    <row r="26" spans="2:8" x14ac:dyDescent="0.25">
      <c r="B26" s="7" t="s">
        <v>113</v>
      </c>
      <c r="C26" s="6" t="s">
        <v>152</v>
      </c>
      <c r="D26" s="6" t="s">
        <v>123</v>
      </c>
      <c r="E26" s="6" t="s">
        <v>152</v>
      </c>
      <c r="F26" s="6" t="s">
        <v>151</v>
      </c>
      <c r="H26" s="1" t="s">
        <v>56</v>
      </c>
    </row>
    <row r="27" spans="2:8" x14ac:dyDescent="0.25">
      <c r="B27" s="7" t="s">
        <v>112</v>
      </c>
      <c r="C27" s="6" t="s">
        <v>152</v>
      </c>
      <c r="D27" s="6" t="s">
        <v>123</v>
      </c>
      <c r="E27" s="6" t="s">
        <v>152</v>
      </c>
      <c r="F27" s="6" t="s">
        <v>151</v>
      </c>
      <c r="H27" s="1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>
    <tabColor theme="1" tint="0.499984740745262"/>
  </sheetPr>
  <dimension ref="B2:E134"/>
  <sheetViews>
    <sheetView topLeftCell="A85" workbookViewId="0">
      <selection activeCell="D102" sqref="D102"/>
    </sheetView>
  </sheetViews>
  <sheetFormatPr defaultRowHeight="15" x14ac:dyDescent="0.25"/>
  <cols>
    <col min="2" max="2" width="16.5703125" bestFit="1" customWidth="1"/>
    <col min="4" max="4" width="31.42578125" bestFit="1" customWidth="1"/>
    <col min="5" max="5" width="11.5703125" customWidth="1"/>
    <col min="6" max="6" width="23.42578125" bestFit="1" customWidth="1"/>
  </cols>
  <sheetData>
    <row r="2" spans="2:5" x14ac:dyDescent="0.25">
      <c r="B2" t="s">
        <v>31</v>
      </c>
      <c r="D2" t="s">
        <v>213</v>
      </c>
      <c r="E2" t="s">
        <v>201</v>
      </c>
    </row>
    <row r="3" spans="2:5" x14ac:dyDescent="0.25">
      <c r="D3" t="s">
        <v>214</v>
      </c>
      <c r="E3" t="s">
        <v>201</v>
      </c>
    </row>
    <row r="4" spans="2:5" x14ac:dyDescent="0.25">
      <c r="D4" t="s">
        <v>153</v>
      </c>
      <c r="E4" t="s">
        <v>206</v>
      </c>
    </row>
    <row r="5" spans="2:5" x14ac:dyDescent="0.25">
      <c r="D5" t="s">
        <v>154</v>
      </c>
      <c r="E5" t="s">
        <v>207</v>
      </c>
    </row>
    <row r="7" spans="2:5" x14ac:dyDescent="0.25">
      <c r="B7" t="s">
        <v>155</v>
      </c>
      <c r="D7" t="s">
        <v>213</v>
      </c>
      <c r="E7" t="s">
        <v>201</v>
      </c>
    </row>
    <row r="8" spans="2:5" x14ac:dyDescent="0.25">
      <c r="D8" t="s">
        <v>214</v>
      </c>
      <c r="E8" t="s">
        <v>201</v>
      </c>
    </row>
    <row r="9" spans="2:5" x14ac:dyDescent="0.25">
      <c r="D9" t="s">
        <v>156</v>
      </c>
      <c r="E9" t="s">
        <v>206</v>
      </c>
    </row>
    <row r="10" spans="2:5" x14ac:dyDescent="0.25">
      <c r="D10" t="s">
        <v>154</v>
      </c>
      <c r="E10" t="s">
        <v>207</v>
      </c>
    </row>
    <row r="12" spans="2:5" x14ac:dyDescent="0.25">
      <c r="B12" t="s">
        <v>157</v>
      </c>
      <c r="D12" t="s">
        <v>213</v>
      </c>
      <c r="E12" t="s">
        <v>201</v>
      </c>
    </row>
    <row r="13" spans="2:5" x14ac:dyDescent="0.25">
      <c r="D13" t="s">
        <v>214</v>
      </c>
      <c r="E13" t="s">
        <v>201</v>
      </c>
    </row>
    <row r="14" spans="2:5" x14ac:dyDescent="0.25">
      <c r="D14" t="s">
        <v>158</v>
      </c>
      <c r="E14" t="s">
        <v>206</v>
      </c>
    </row>
    <row r="15" spans="2:5" x14ac:dyDescent="0.25">
      <c r="D15" t="s">
        <v>154</v>
      </c>
      <c r="E15" t="s">
        <v>207</v>
      </c>
    </row>
    <row r="17" spans="2:5" x14ac:dyDescent="0.25">
      <c r="B17" t="s">
        <v>159</v>
      </c>
      <c r="D17" t="s">
        <v>213</v>
      </c>
      <c r="E17" t="s">
        <v>201</v>
      </c>
    </row>
    <row r="18" spans="2:5" x14ac:dyDescent="0.25">
      <c r="D18" t="s">
        <v>214</v>
      </c>
      <c r="E18" t="s">
        <v>206</v>
      </c>
    </row>
    <row r="19" spans="2:5" x14ac:dyDescent="0.25">
      <c r="D19" t="s">
        <v>160</v>
      </c>
      <c r="E19" t="s">
        <v>207</v>
      </c>
    </row>
    <row r="20" spans="2:5" x14ac:dyDescent="0.25">
      <c r="D20" t="s">
        <v>154</v>
      </c>
      <c r="E20" t="s">
        <v>215</v>
      </c>
    </row>
    <row r="22" spans="2:5" x14ac:dyDescent="0.25">
      <c r="B22" t="s">
        <v>0</v>
      </c>
      <c r="D22" t="s">
        <v>216</v>
      </c>
      <c r="E22" t="s">
        <v>201</v>
      </c>
    </row>
    <row r="23" spans="2:5" x14ac:dyDescent="0.25">
      <c r="D23" t="s">
        <v>233</v>
      </c>
      <c r="E23" t="s">
        <v>206</v>
      </c>
    </row>
    <row r="24" spans="2:5" x14ac:dyDescent="0.25">
      <c r="D24" t="s">
        <v>154</v>
      </c>
      <c r="E24" t="s">
        <v>207</v>
      </c>
    </row>
    <row r="27" spans="2:5" x14ac:dyDescent="0.25">
      <c r="B27" t="s">
        <v>2</v>
      </c>
      <c r="D27" t="s">
        <v>216</v>
      </c>
      <c r="E27" t="s">
        <v>201</v>
      </c>
    </row>
    <row r="28" spans="2:5" x14ac:dyDescent="0.25">
      <c r="D28" t="s">
        <v>217</v>
      </c>
      <c r="E28" t="s">
        <v>201</v>
      </c>
    </row>
    <row r="29" spans="2:5" x14ac:dyDescent="0.25">
      <c r="D29" t="s">
        <v>153</v>
      </c>
      <c r="E29" t="s">
        <v>206</v>
      </c>
    </row>
    <row r="30" spans="2:5" x14ac:dyDescent="0.25">
      <c r="D30" t="s">
        <v>154</v>
      </c>
      <c r="E30" t="s">
        <v>207</v>
      </c>
    </row>
    <row r="32" spans="2:5" x14ac:dyDescent="0.25">
      <c r="B32" t="s">
        <v>161</v>
      </c>
      <c r="D32" t="s">
        <v>214</v>
      </c>
      <c r="E32" t="s">
        <v>201</v>
      </c>
    </row>
    <row r="33" spans="2:5" x14ac:dyDescent="0.25">
      <c r="D33" t="s">
        <v>218</v>
      </c>
      <c r="E33" t="s">
        <v>206</v>
      </c>
    </row>
    <row r="34" spans="2:5" x14ac:dyDescent="0.25">
      <c r="D34" t="s">
        <v>162</v>
      </c>
      <c r="E34" t="s">
        <v>207</v>
      </c>
    </row>
    <row r="35" spans="2:5" x14ac:dyDescent="0.25">
      <c r="D35" t="s">
        <v>154</v>
      </c>
      <c r="E35" t="s">
        <v>215</v>
      </c>
    </row>
    <row r="37" spans="2:5" x14ac:dyDescent="0.25">
      <c r="B37" t="s">
        <v>163</v>
      </c>
      <c r="D37" t="s">
        <v>214</v>
      </c>
      <c r="E37" t="s">
        <v>201</v>
      </c>
    </row>
    <row r="38" spans="2:5" x14ac:dyDescent="0.25">
      <c r="D38" t="s">
        <v>218</v>
      </c>
      <c r="E38" t="s">
        <v>206</v>
      </c>
    </row>
    <row r="39" spans="2:5" x14ac:dyDescent="0.25">
      <c r="D39" t="s">
        <v>158</v>
      </c>
      <c r="E39" t="s">
        <v>207</v>
      </c>
    </row>
    <row r="40" spans="2:5" x14ac:dyDescent="0.25">
      <c r="D40" t="s">
        <v>154</v>
      </c>
      <c r="E40" t="s">
        <v>215</v>
      </c>
    </row>
    <row r="42" spans="2:5" x14ac:dyDescent="0.25">
      <c r="B42" t="s">
        <v>164</v>
      </c>
      <c r="D42" t="s">
        <v>214</v>
      </c>
      <c r="E42" t="s">
        <v>201</v>
      </c>
    </row>
    <row r="43" spans="2:5" x14ac:dyDescent="0.25">
      <c r="D43" t="s">
        <v>218</v>
      </c>
      <c r="E43" t="s">
        <v>206</v>
      </c>
    </row>
    <row r="44" spans="2:5" x14ac:dyDescent="0.25">
      <c r="C44" s="8"/>
      <c r="D44" t="s">
        <v>165</v>
      </c>
      <c r="E44" t="s">
        <v>207</v>
      </c>
    </row>
    <row r="45" spans="2:5" x14ac:dyDescent="0.25">
      <c r="D45" t="s">
        <v>154</v>
      </c>
      <c r="E45" t="s">
        <v>215</v>
      </c>
    </row>
    <row r="47" spans="2:5" x14ac:dyDescent="0.25">
      <c r="B47" t="s">
        <v>3</v>
      </c>
      <c r="D47" t="s">
        <v>217</v>
      </c>
      <c r="E47" t="s">
        <v>201</v>
      </c>
    </row>
    <row r="48" spans="2:5" x14ac:dyDescent="0.25">
      <c r="D48" t="s">
        <v>268</v>
      </c>
      <c r="E48" t="s">
        <v>206</v>
      </c>
    </row>
    <row r="49" spans="2:5" x14ac:dyDescent="0.25">
      <c r="D49" t="s">
        <v>154</v>
      </c>
      <c r="E49" t="s">
        <v>207</v>
      </c>
    </row>
    <row r="50" spans="2:5" x14ac:dyDescent="0.25">
      <c r="D50" t="s">
        <v>217</v>
      </c>
      <c r="E50" t="s">
        <v>215</v>
      </c>
    </row>
    <row r="51" spans="2:5" x14ac:dyDescent="0.25">
      <c r="D51" t="s">
        <v>220</v>
      </c>
      <c r="E51" t="s">
        <v>215</v>
      </c>
    </row>
    <row r="52" spans="2:5" x14ac:dyDescent="0.25">
      <c r="D52" t="s">
        <v>153</v>
      </c>
      <c r="E52" t="s">
        <v>219</v>
      </c>
    </row>
    <row r="53" spans="2:5" x14ac:dyDescent="0.25">
      <c r="D53" t="s">
        <v>166</v>
      </c>
      <c r="E53" t="s">
        <v>221</v>
      </c>
    </row>
    <row r="56" spans="2:5" x14ac:dyDescent="0.25">
      <c r="B56" t="s">
        <v>4</v>
      </c>
      <c r="D56" t="s">
        <v>217</v>
      </c>
      <c r="E56" t="s">
        <v>201</v>
      </c>
    </row>
    <row r="57" spans="2:5" x14ac:dyDescent="0.25">
      <c r="D57" t="s">
        <v>268</v>
      </c>
      <c r="E57" t="s">
        <v>206</v>
      </c>
    </row>
    <row r="58" spans="2:5" x14ac:dyDescent="0.25">
      <c r="D58" t="s">
        <v>154</v>
      </c>
      <c r="E58" t="s">
        <v>207</v>
      </c>
    </row>
    <row r="59" spans="2:5" x14ac:dyDescent="0.25">
      <c r="D59" t="s">
        <v>214</v>
      </c>
      <c r="E59" t="s">
        <v>215</v>
      </c>
    </row>
    <row r="60" spans="2:5" x14ac:dyDescent="0.25">
      <c r="D60" t="s">
        <v>213</v>
      </c>
      <c r="E60" t="s">
        <v>215</v>
      </c>
    </row>
    <row r="61" spans="2:5" x14ac:dyDescent="0.25">
      <c r="D61" t="s">
        <v>153</v>
      </c>
      <c r="E61" t="s">
        <v>219</v>
      </c>
    </row>
    <row r="62" spans="2:5" x14ac:dyDescent="0.25">
      <c r="D62" t="s">
        <v>166</v>
      </c>
      <c r="E62" t="s">
        <v>221</v>
      </c>
    </row>
    <row r="65" spans="2:5" x14ac:dyDescent="0.25">
      <c r="B65" t="s">
        <v>5</v>
      </c>
      <c r="D65" t="s">
        <v>214</v>
      </c>
      <c r="E65" t="s">
        <v>201</v>
      </c>
    </row>
    <row r="66" spans="2:5" x14ac:dyDescent="0.25">
      <c r="D66" t="s">
        <v>218</v>
      </c>
      <c r="E66" t="s">
        <v>206</v>
      </c>
    </row>
    <row r="67" spans="2:5" x14ac:dyDescent="0.25">
      <c r="D67" t="s">
        <v>167</v>
      </c>
      <c r="E67" t="s">
        <v>207</v>
      </c>
    </row>
    <row r="68" spans="2:5" x14ac:dyDescent="0.25">
      <c r="D68" t="s">
        <v>222</v>
      </c>
      <c r="E68" t="s">
        <v>215</v>
      </c>
    </row>
    <row r="69" spans="2:5" x14ac:dyDescent="0.25">
      <c r="D69" t="s">
        <v>223</v>
      </c>
      <c r="E69" t="s">
        <v>215</v>
      </c>
    </row>
    <row r="70" spans="2:5" x14ac:dyDescent="0.25">
      <c r="D70" t="s">
        <v>153</v>
      </c>
      <c r="E70" t="s">
        <v>219</v>
      </c>
    </row>
    <row r="71" spans="2:5" x14ac:dyDescent="0.25">
      <c r="D71" t="s">
        <v>166</v>
      </c>
      <c r="E71" t="s">
        <v>221</v>
      </c>
    </row>
    <row r="73" spans="2:5" x14ac:dyDescent="0.25">
      <c r="B73" t="s">
        <v>10</v>
      </c>
      <c r="D73" t="s">
        <v>214</v>
      </c>
      <c r="E73" t="s">
        <v>201</v>
      </c>
    </row>
    <row r="74" spans="2:5" x14ac:dyDescent="0.25">
      <c r="D74" t="s">
        <v>218</v>
      </c>
      <c r="E74" t="s">
        <v>206</v>
      </c>
    </row>
    <row r="75" spans="2:5" x14ac:dyDescent="0.25">
      <c r="D75" t="s">
        <v>167</v>
      </c>
      <c r="E75" t="s">
        <v>207</v>
      </c>
    </row>
    <row r="76" spans="2:5" x14ac:dyDescent="0.25">
      <c r="D76" t="s">
        <v>224</v>
      </c>
      <c r="E76" t="s">
        <v>215</v>
      </c>
    </row>
    <row r="77" spans="2:5" x14ac:dyDescent="0.25">
      <c r="D77" t="s">
        <v>223</v>
      </c>
      <c r="E77" t="s">
        <v>215</v>
      </c>
    </row>
    <row r="78" spans="2:5" x14ac:dyDescent="0.25">
      <c r="D78" t="s">
        <v>153</v>
      </c>
      <c r="E78" t="s">
        <v>219</v>
      </c>
    </row>
    <row r="79" spans="2:5" x14ac:dyDescent="0.25">
      <c r="D79" t="s">
        <v>166</v>
      </c>
      <c r="E79" t="s">
        <v>221</v>
      </c>
    </row>
    <row r="81" spans="2:5" x14ac:dyDescent="0.25">
      <c r="B81" t="s">
        <v>168</v>
      </c>
      <c r="D81" t="s">
        <v>214</v>
      </c>
      <c r="E81" t="s">
        <v>201</v>
      </c>
    </row>
    <row r="82" spans="2:5" x14ac:dyDescent="0.25">
      <c r="D82" t="s">
        <v>218</v>
      </c>
      <c r="E82" t="s">
        <v>206</v>
      </c>
    </row>
    <row r="83" spans="2:5" x14ac:dyDescent="0.25">
      <c r="D83" t="s">
        <v>169</v>
      </c>
      <c r="E83" t="s">
        <v>207</v>
      </c>
    </row>
    <row r="84" spans="2:5" x14ac:dyDescent="0.25">
      <c r="D84" t="s">
        <v>225</v>
      </c>
      <c r="E84" t="s">
        <v>215</v>
      </c>
    </row>
    <row r="85" spans="2:5" x14ac:dyDescent="0.25">
      <c r="D85" t="s">
        <v>223</v>
      </c>
      <c r="E85" t="s">
        <v>215</v>
      </c>
    </row>
    <row r="86" spans="2:5" x14ac:dyDescent="0.25">
      <c r="D86" t="s">
        <v>153</v>
      </c>
      <c r="E86" t="s">
        <v>219</v>
      </c>
    </row>
    <row r="87" spans="2:5" x14ac:dyDescent="0.25">
      <c r="D87" t="s">
        <v>166</v>
      </c>
      <c r="E87" t="s">
        <v>221</v>
      </c>
    </row>
    <row r="89" spans="2:5" x14ac:dyDescent="0.25">
      <c r="B89" t="s">
        <v>170</v>
      </c>
      <c r="D89" t="s">
        <v>214</v>
      </c>
      <c r="E89" t="s">
        <v>201</v>
      </c>
    </row>
    <row r="90" spans="2:5" x14ac:dyDescent="0.25">
      <c r="D90" t="s">
        <v>218</v>
      </c>
      <c r="E90" t="s">
        <v>206</v>
      </c>
    </row>
    <row r="91" spans="2:5" x14ac:dyDescent="0.25">
      <c r="D91" t="s">
        <v>169</v>
      </c>
      <c r="E91" t="s">
        <v>207</v>
      </c>
    </row>
    <row r="92" spans="2:5" x14ac:dyDescent="0.25">
      <c r="D92" t="s">
        <v>226</v>
      </c>
      <c r="E92" t="s">
        <v>215</v>
      </c>
    </row>
    <row r="93" spans="2:5" x14ac:dyDescent="0.25">
      <c r="D93" t="s">
        <v>223</v>
      </c>
      <c r="E93" t="s">
        <v>215</v>
      </c>
    </row>
    <row r="94" spans="2:5" x14ac:dyDescent="0.25">
      <c r="D94" t="s">
        <v>153</v>
      </c>
      <c r="E94" t="s">
        <v>219</v>
      </c>
    </row>
    <row r="95" spans="2:5" x14ac:dyDescent="0.25">
      <c r="D95" t="s">
        <v>166</v>
      </c>
      <c r="E95" t="s">
        <v>221</v>
      </c>
    </row>
    <row r="97" spans="2:5" x14ac:dyDescent="0.25">
      <c r="B97" t="s">
        <v>79</v>
      </c>
      <c r="D97" t="s">
        <v>214</v>
      </c>
      <c r="E97" t="s">
        <v>201</v>
      </c>
    </row>
    <row r="98" spans="2:5" x14ac:dyDescent="0.25">
      <c r="D98" t="s">
        <v>213</v>
      </c>
      <c r="E98" t="s">
        <v>201</v>
      </c>
    </row>
    <row r="99" spans="2:5" x14ac:dyDescent="0.25">
      <c r="D99" t="s">
        <v>153</v>
      </c>
      <c r="E99" t="s">
        <v>206</v>
      </c>
    </row>
    <row r="100" spans="2:5" x14ac:dyDescent="0.25">
      <c r="D100" t="s">
        <v>278</v>
      </c>
      <c r="E100" t="s">
        <v>207</v>
      </c>
    </row>
    <row r="101" spans="2:5" x14ac:dyDescent="0.25">
      <c r="D101" t="s">
        <v>154</v>
      </c>
      <c r="E101" t="s">
        <v>215</v>
      </c>
    </row>
    <row r="107" spans="2:5" x14ac:dyDescent="0.25">
      <c r="B107" t="s">
        <v>80</v>
      </c>
      <c r="D107" t="s">
        <v>214</v>
      </c>
    </row>
    <row r="108" spans="2:5" x14ac:dyDescent="0.25">
      <c r="D108" t="s">
        <v>213</v>
      </c>
    </row>
    <row r="109" spans="2:5" x14ac:dyDescent="0.25">
      <c r="D109" t="s">
        <v>153</v>
      </c>
    </row>
    <row r="110" spans="2:5" x14ac:dyDescent="0.25">
      <c r="D110" t="s">
        <v>171</v>
      </c>
    </row>
    <row r="119" spans="2:5" x14ac:dyDescent="0.25">
      <c r="B119" t="s">
        <v>58</v>
      </c>
      <c r="D119" t="s">
        <v>281</v>
      </c>
      <c r="E119" t="s">
        <v>201</v>
      </c>
    </row>
    <row r="120" spans="2:5" x14ac:dyDescent="0.25">
      <c r="D120" t="s">
        <v>282</v>
      </c>
      <c r="E120" t="s">
        <v>206</v>
      </c>
    </row>
    <row r="121" spans="2:5" x14ac:dyDescent="0.25">
      <c r="D121" t="s">
        <v>154</v>
      </c>
      <c r="E121" t="s">
        <v>207</v>
      </c>
    </row>
    <row r="122" spans="2:5" x14ac:dyDescent="0.25">
      <c r="D122" t="s">
        <v>283</v>
      </c>
      <c r="E122" t="s">
        <v>215</v>
      </c>
    </row>
    <row r="123" spans="2:5" x14ac:dyDescent="0.25">
      <c r="D123" t="s">
        <v>282</v>
      </c>
      <c r="E123" t="s">
        <v>219</v>
      </c>
    </row>
    <row r="124" spans="2:5" x14ac:dyDescent="0.25">
      <c r="D124" t="s">
        <v>284</v>
      </c>
      <c r="E124" t="s">
        <v>221</v>
      </c>
    </row>
    <row r="126" spans="2:5" x14ac:dyDescent="0.25">
      <c r="B126" t="s">
        <v>59</v>
      </c>
      <c r="D126" t="s">
        <v>281</v>
      </c>
      <c r="E126" t="s">
        <v>201</v>
      </c>
    </row>
    <row r="127" spans="2:5" x14ac:dyDescent="0.25">
      <c r="D127" t="s">
        <v>290</v>
      </c>
      <c r="E127" t="s">
        <v>201</v>
      </c>
    </row>
    <row r="128" spans="2:5" x14ac:dyDescent="0.25">
      <c r="D128" t="s">
        <v>285</v>
      </c>
      <c r="E128" t="s">
        <v>206</v>
      </c>
    </row>
    <row r="129" spans="2:5" x14ac:dyDescent="0.25">
      <c r="D129" t="s">
        <v>284</v>
      </c>
      <c r="E129" t="s">
        <v>207</v>
      </c>
    </row>
    <row r="131" spans="2:5" x14ac:dyDescent="0.25">
      <c r="B131" t="s">
        <v>60</v>
      </c>
      <c r="D131" t="s">
        <v>281</v>
      </c>
      <c r="E131" t="s">
        <v>201</v>
      </c>
    </row>
    <row r="132" spans="2:5" x14ac:dyDescent="0.25">
      <c r="D132" t="s">
        <v>290</v>
      </c>
      <c r="E132" t="s">
        <v>201</v>
      </c>
    </row>
    <row r="133" spans="2:5" x14ac:dyDescent="0.25">
      <c r="D133" t="s">
        <v>286</v>
      </c>
      <c r="E133" t="s">
        <v>206</v>
      </c>
    </row>
    <row r="134" spans="2:5" x14ac:dyDescent="0.25">
      <c r="D134" t="s">
        <v>284</v>
      </c>
      <c r="E134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M13"/>
  <sheetViews>
    <sheetView workbookViewId="0">
      <selection activeCell="M2" sqref="M2"/>
    </sheetView>
  </sheetViews>
  <sheetFormatPr defaultRowHeight="15" x14ac:dyDescent="0.25"/>
  <cols>
    <col min="1" max="1" width="19.7109375" bestFit="1" customWidth="1"/>
    <col min="2" max="2" width="14.85546875" bestFit="1" customWidth="1"/>
    <col min="3" max="3" width="13.140625" bestFit="1" customWidth="1"/>
    <col min="4" max="4" width="14.85546875" bestFit="1" customWidth="1"/>
    <col min="5" max="5" width="13.140625" bestFit="1" customWidth="1"/>
    <col min="6" max="6" width="14.85546875" bestFit="1" customWidth="1"/>
    <col min="7" max="7" width="13.140625" bestFit="1" customWidth="1"/>
    <col min="8" max="9" width="12.85546875" bestFit="1" customWidth="1"/>
    <col min="10" max="10" width="14.85546875" bestFit="1" customWidth="1"/>
    <col min="11" max="11" width="8.7109375" bestFit="1" customWidth="1"/>
    <col min="12" max="13" width="14.85546875" bestFit="1" customWidth="1"/>
  </cols>
  <sheetData>
    <row r="1" spans="1:13" x14ac:dyDescent="0.25">
      <c r="A1" t="s">
        <v>200</v>
      </c>
      <c r="B1" t="s">
        <v>195</v>
      </c>
      <c r="C1" t="s">
        <v>196</v>
      </c>
      <c r="D1" t="s">
        <v>197</v>
      </c>
      <c r="E1" t="s">
        <v>198</v>
      </c>
      <c r="F1" t="s">
        <v>202</v>
      </c>
      <c r="G1" t="s">
        <v>205</v>
      </c>
      <c r="H1" t="s">
        <v>211</v>
      </c>
      <c r="I1" t="s">
        <v>256</v>
      </c>
      <c r="J1" t="s">
        <v>263</v>
      </c>
      <c r="K1" t="s">
        <v>279</v>
      </c>
      <c r="L1" t="s">
        <v>280</v>
      </c>
      <c r="M1" t="s">
        <v>301</v>
      </c>
    </row>
    <row r="2" spans="1:13" x14ac:dyDescent="0.25">
      <c r="A2" s="9" t="s">
        <v>204</v>
      </c>
      <c r="B2" s="9" t="s">
        <v>199</v>
      </c>
      <c r="C2" s="9" t="s">
        <v>199</v>
      </c>
      <c r="D2" s="9" t="s">
        <v>199</v>
      </c>
      <c r="E2" s="9" t="s">
        <v>203</v>
      </c>
      <c r="F2" s="9" t="s">
        <v>199</v>
      </c>
      <c r="G2" s="9" t="s">
        <v>204</v>
      </c>
      <c r="H2" s="9" t="s">
        <v>212</v>
      </c>
      <c r="I2" s="9" t="s">
        <v>257</v>
      </c>
      <c r="J2" s="9" t="s">
        <v>230</v>
      </c>
      <c r="K2" s="10" t="s">
        <v>291</v>
      </c>
      <c r="L2" s="10" t="s">
        <v>294</v>
      </c>
      <c r="M2" s="11" t="s">
        <v>302</v>
      </c>
    </row>
    <row r="3" spans="1:13" x14ac:dyDescent="0.25">
      <c r="A3" s="9" t="s">
        <v>208</v>
      </c>
      <c r="B3" s="9" t="s">
        <v>209</v>
      </c>
      <c r="C3" s="9" t="s">
        <v>212</v>
      </c>
      <c r="D3" s="9" t="s">
        <v>212</v>
      </c>
      <c r="E3" s="9" t="s">
        <v>210</v>
      </c>
      <c r="F3" s="9" t="s">
        <v>229</v>
      </c>
      <c r="G3" s="9" t="s">
        <v>208</v>
      </c>
      <c r="H3" s="9" t="s">
        <v>251</v>
      </c>
      <c r="I3" s="9" t="s">
        <v>262</v>
      </c>
      <c r="J3" s="9" t="s">
        <v>269</v>
      </c>
      <c r="L3" s="10" t="s">
        <v>298</v>
      </c>
    </row>
    <row r="4" spans="1:13" x14ac:dyDescent="0.25">
      <c r="A4" s="9" t="s">
        <v>228</v>
      </c>
      <c r="B4" s="9" t="s">
        <v>212</v>
      </c>
      <c r="C4" s="9" t="s">
        <v>229</v>
      </c>
      <c r="D4" s="9" t="s">
        <v>209</v>
      </c>
      <c r="E4" s="9" t="s">
        <v>227</v>
      </c>
      <c r="F4" s="9" t="s">
        <v>230</v>
      </c>
      <c r="G4" s="9" t="s">
        <v>228</v>
      </c>
      <c r="H4" s="9" t="s">
        <v>254</v>
      </c>
      <c r="I4" s="9" t="s">
        <v>277</v>
      </c>
      <c r="J4" s="10" t="s">
        <v>292</v>
      </c>
    </row>
    <row r="5" spans="1:13" x14ac:dyDescent="0.25">
      <c r="A5" s="9" t="s">
        <v>232</v>
      </c>
      <c r="B5" s="9" t="s">
        <v>254</v>
      </c>
      <c r="C5" s="9" t="s">
        <v>251</v>
      </c>
      <c r="D5" s="9" t="s">
        <v>230</v>
      </c>
      <c r="E5" s="9" t="s">
        <v>231</v>
      </c>
      <c r="F5" s="9" t="s">
        <v>260</v>
      </c>
      <c r="G5" s="9" t="s">
        <v>232</v>
      </c>
      <c r="H5" s="9" t="s">
        <v>258</v>
      </c>
      <c r="J5" s="11" t="s">
        <v>303</v>
      </c>
    </row>
    <row r="6" spans="1:13" x14ac:dyDescent="0.25">
      <c r="A6" s="9" t="s">
        <v>257</v>
      </c>
      <c r="B6" s="9" t="s">
        <v>260</v>
      </c>
      <c r="C6" s="9" t="s">
        <v>254</v>
      </c>
      <c r="D6" s="9" t="s">
        <v>254</v>
      </c>
      <c r="E6" s="9" t="s">
        <v>252</v>
      </c>
      <c r="F6" s="9" t="s">
        <v>270</v>
      </c>
      <c r="G6" s="9" t="s">
        <v>253</v>
      </c>
      <c r="H6" s="9" t="s">
        <v>275</v>
      </c>
    </row>
    <row r="7" spans="1:13" x14ac:dyDescent="0.25">
      <c r="A7" s="9" t="s">
        <v>262</v>
      </c>
      <c r="B7" s="9" t="s">
        <v>275</v>
      </c>
      <c r="C7" s="9" t="s">
        <v>258</v>
      </c>
      <c r="D7" s="9" t="s">
        <v>260</v>
      </c>
      <c r="E7" s="9" t="s">
        <v>255</v>
      </c>
      <c r="F7" s="9" t="s">
        <v>269</v>
      </c>
      <c r="G7" s="9" t="s">
        <v>264</v>
      </c>
    </row>
    <row r="8" spans="1:13" x14ac:dyDescent="0.25">
      <c r="A8" s="9" t="s">
        <v>274</v>
      </c>
      <c r="B8" s="10" t="s">
        <v>291</v>
      </c>
      <c r="C8" s="9" t="s">
        <v>260</v>
      </c>
      <c r="D8" s="9" t="s">
        <v>269</v>
      </c>
      <c r="E8" s="9" t="s">
        <v>259</v>
      </c>
      <c r="F8" s="10" t="s">
        <v>292</v>
      </c>
      <c r="G8" s="10" t="s">
        <v>295</v>
      </c>
    </row>
    <row r="9" spans="1:13" x14ac:dyDescent="0.25">
      <c r="A9" s="9" t="s">
        <v>277</v>
      </c>
      <c r="B9" s="10" t="s">
        <v>294</v>
      </c>
      <c r="C9" s="9" t="s">
        <v>270</v>
      </c>
      <c r="D9" s="9" t="s">
        <v>275</v>
      </c>
      <c r="E9" s="9" t="s">
        <v>261</v>
      </c>
      <c r="F9" s="11" t="s">
        <v>299</v>
      </c>
      <c r="G9" s="11" t="s">
        <v>303</v>
      </c>
    </row>
    <row r="10" spans="1:13" x14ac:dyDescent="0.25">
      <c r="A10" s="10" t="s">
        <v>294</v>
      </c>
      <c r="B10" s="10" t="s">
        <v>298</v>
      </c>
      <c r="C10" s="9" t="s">
        <v>275</v>
      </c>
      <c r="D10" s="10" t="s">
        <v>292</v>
      </c>
      <c r="E10" s="9" t="s">
        <v>276</v>
      </c>
    </row>
    <row r="11" spans="1:13" x14ac:dyDescent="0.25">
      <c r="A11" s="10" t="s">
        <v>298</v>
      </c>
      <c r="B11" s="11" t="s">
        <v>299</v>
      </c>
      <c r="C11" s="10" t="s">
        <v>291</v>
      </c>
      <c r="D11" s="11" t="s">
        <v>299</v>
      </c>
      <c r="E11" s="10" t="s">
        <v>293</v>
      </c>
    </row>
    <row r="12" spans="1:13" x14ac:dyDescent="0.25">
      <c r="C12" s="10" t="s">
        <v>296</v>
      </c>
      <c r="E12" s="10" t="s">
        <v>297</v>
      </c>
    </row>
    <row r="13" spans="1:13" x14ac:dyDescent="0.25">
      <c r="C13" s="11" t="s">
        <v>299</v>
      </c>
      <c r="E13" s="11" t="s">
        <v>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B2:I17"/>
  <sheetViews>
    <sheetView workbookViewId="0">
      <selection activeCell="L20" sqref="L20"/>
    </sheetView>
  </sheetViews>
  <sheetFormatPr defaultRowHeight="15" x14ac:dyDescent="0.25"/>
  <cols>
    <col min="2" max="2" width="18.42578125" bestFit="1" customWidth="1"/>
    <col min="5" max="5" width="16.140625" bestFit="1" customWidth="1"/>
    <col min="8" max="8" width="9.140625" style="1"/>
  </cols>
  <sheetData>
    <row r="2" spans="2:9" x14ac:dyDescent="0.25">
      <c r="B2" t="s">
        <v>186</v>
      </c>
      <c r="D2" t="s">
        <v>188</v>
      </c>
      <c r="H2" s="1" t="s">
        <v>152</v>
      </c>
      <c r="I2">
        <f t="shared" ref="I2:I13" si="0">BIN2DEC(H2)</f>
        <v>0</v>
      </c>
    </row>
    <row r="3" spans="2:9" x14ac:dyDescent="0.25">
      <c r="B3" t="s">
        <v>187</v>
      </c>
      <c r="D3" t="s">
        <v>189</v>
      </c>
      <c r="H3" s="1" t="s">
        <v>234</v>
      </c>
      <c r="I3">
        <f t="shared" si="0"/>
        <v>1</v>
      </c>
    </row>
    <row r="4" spans="2:9" x14ac:dyDescent="0.25">
      <c r="B4" t="s">
        <v>172</v>
      </c>
      <c r="D4" t="s">
        <v>173</v>
      </c>
      <c r="H4" s="1" t="s">
        <v>235</v>
      </c>
      <c r="I4">
        <f t="shared" si="0"/>
        <v>2</v>
      </c>
    </row>
    <row r="5" spans="2:9" x14ac:dyDescent="0.25">
      <c r="B5" t="s">
        <v>271</v>
      </c>
      <c r="D5" t="s">
        <v>174</v>
      </c>
      <c r="E5" t="s">
        <v>175</v>
      </c>
      <c r="H5" s="1" t="s">
        <v>236</v>
      </c>
      <c r="I5">
        <f t="shared" si="0"/>
        <v>3</v>
      </c>
    </row>
    <row r="6" spans="2:9" x14ac:dyDescent="0.25">
      <c r="B6" t="s">
        <v>176</v>
      </c>
      <c r="D6" t="s">
        <v>179</v>
      </c>
      <c r="H6" s="1" t="s">
        <v>237</v>
      </c>
      <c r="I6">
        <f t="shared" si="0"/>
        <v>4</v>
      </c>
    </row>
    <row r="7" spans="2:9" x14ac:dyDescent="0.25">
      <c r="B7" t="s">
        <v>177</v>
      </c>
      <c r="D7" t="s">
        <v>180</v>
      </c>
      <c r="H7" s="1" t="s">
        <v>238</v>
      </c>
      <c r="I7">
        <f t="shared" si="0"/>
        <v>5</v>
      </c>
    </row>
    <row r="8" spans="2:9" x14ac:dyDescent="0.25">
      <c r="B8" t="s">
        <v>178</v>
      </c>
      <c r="D8" t="s">
        <v>181</v>
      </c>
      <c r="H8" s="1" t="s">
        <v>239</v>
      </c>
      <c r="I8">
        <f t="shared" si="0"/>
        <v>6</v>
      </c>
    </row>
    <row r="9" spans="2:9" x14ac:dyDescent="0.25">
      <c r="B9" t="s">
        <v>244</v>
      </c>
      <c r="H9" s="1" t="s">
        <v>245</v>
      </c>
      <c r="I9">
        <f t="shared" si="0"/>
        <v>7</v>
      </c>
    </row>
    <row r="10" spans="2:9" x14ac:dyDescent="0.25">
      <c r="B10" t="s">
        <v>243</v>
      </c>
      <c r="H10" s="1" t="s">
        <v>246</v>
      </c>
      <c r="I10">
        <f t="shared" si="0"/>
        <v>8</v>
      </c>
    </row>
    <row r="11" spans="2:9" x14ac:dyDescent="0.25">
      <c r="B11" t="s">
        <v>265</v>
      </c>
      <c r="D11" t="s">
        <v>266</v>
      </c>
      <c r="H11" s="1" t="s">
        <v>267</v>
      </c>
      <c r="I11">
        <f t="shared" si="0"/>
        <v>9</v>
      </c>
    </row>
    <row r="12" spans="2:9" x14ac:dyDescent="0.25">
      <c r="B12" t="s">
        <v>272</v>
      </c>
      <c r="D12" t="s">
        <v>174</v>
      </c>
      <c r="E12" t="s">
        <v>175</v>
      </c>
      <c r="H12" s="1" t="s">
        <v>273</v>
      </c>
      <c r="I12">
        <f t="shared" si="0"/>
        <v>10</v>
      </c>
    </row>
    <row r="13" spans="2:9" x14ac:dyDescent="0.25">
      <c r="B13" t="s">
        <v>287</v>
      </c>
      <c r="D13" t="s">
        <v>288</v>
      </c>
      <c r="H13" s="1" t="s">
        <v>289</v>
      </c>
      <c r="I13">
        <f t="shared" si="0"/>
        <v>11</v>
      </c>
    </row>
    <row r="15" spans="2:9" x14ac:dyDescent="0.25">
      <c r="B15" t="s">
        <v>182</v>
      </c>
      <c r="D15" t="s">
        <v>184</v>
      </c>
      <c r="H15" s="1" t="s">
        <v>240</v>
      </c>
      <c r="I15">
        <f>BIN2DEC(H15)</f>
        <v>16</v>
      </c>
    </row>
    <row r="16" spans="2:9" x14ac:dyDescent="0.25">
      <c r="B16" t="s">
        <v>183</v>
      </c>
      <c r="D16" t="s">
        <v>185</v>
      </c>
      <c r="H16" s="1" t="s">
        <v>241</v>
      </c>
      <c r="I16">
        <f>BIN2DEC(H16)</f>
        <v>17</v>
      </c>
    </row>
    <row r="17" spans="2:9" x14ac:dyDescent="0.25">
      <c r="B17" t="s">
        <v>193</v>
      </c>
      <c r="D17" t="s">
        <v>194</v>
      </c>
      <c r="H17" s="1" t="s">
        <v>242</v>
      </c>
      <c r="I17">
        <f>BIN2DEC(H17)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summary</vt:lpstr>
      <vt:lpstr>bak</vt:lpstr>
      <vt:lpstr>lookup</vt:lpstr>
      <vt:lpstr>format</vt:lpstr>
      <vt:lpstr>cu</vt:lpstr>
      <vt:lpstr>hw</vt:lpstr>
      <vt:lpstr>alu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Lagerweij</dc:creator>
  <cp:lastModifiedBy>Gijs Lagerweij</cp:lastModifiedBy>
  <dcterms:created xsi:type="dcterms:W3CDTF">2017-02-05T10:13:21Z</dcterms:created>
  <dcterms:modified xsi:type="dcterms:W3CDTF">2017-03-07T18:03:32Z</dcterms:modified>
</cp:coreProperties>
</file>