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\Desktop\Universidad\7mo semestre\metodos numericos 1\"/>
    </mc:Choice>
  </mc:AlternateContent>
  <xr:revisionPtr revIDLastSave="0" documentId="13_ncr:1_{A73F0FB8-B529-4BAD-A106-897085F99F8E}" xr6:coauthVersionLast="47" xr6:coauthVersionMax="47" xr10:uidLastSave="{00000000-0000-0000-0000-000000000000}"/>
  <bookViews>
    <workbookView xWindow="28692" yWindow="-108" windowWidth="29016" windowHeight="15816" activeTab="1" xr2:uid="{00000000-000D-0000-FFFF-FFFF00000000}"/>
  </bookViews>
  <sheets>
    <sheet name="Tasa e hipotecas" sheetId="7" r:id="rId1"/>
    <sheet name="Precios de acciones" sheetId="10" r:id="rId2"/>
    <sheet name="Demanda de transporte" sheetId="9" r:id="rId3"/>
    <sheet name="GDP_USA" sheetId="8" r:id="rId4"/>
    <sheet name="CEO" sheetId="3" r:id="rId5"/>
    <sheet name="Baseball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7" l="1"/>
  <c r="N33" i="10" l="1"/>
  <c r="K61" i="9"/>
  <c r="K82" i="9"/>
  <c r="K103" i="9"/>
  <c r="A448" i="3" l="1"/>
  <c r="A446" i="3"/>
  <c r="A445" i="3"/>
  <c r="A444" i="3"/>
  <c r="A443" i="3"/>
  <c r="A442" i="3"/>
  <c r="A441" i="3"/>
  <c r="A440" i="3"/>
  <c r="A439" i="3"/>
  <c r="A438" i="3"/>
  <c r="A436" i="3"/>
  <c r="A434" i="3"/>
  <c r="A431" i="3"/>
  <c r="A430" i="3"/>
  <c r="A425" i="3"/>
  <c r="A424" i="3"/>
  <c r="A423" i="3"/>
  <c r="A422" i="3"/>
  <c r="A420" i="3"/>
  <c r="A418" i="3"/>
  <c r="A416" i="3"/>
  <c r="A415" i="3"/>
  <c r="A413" i="3"/>
  <c r="A410" i="3"/>
  <c r="A408" i="3"/>
  <c r="A407" i="3"/>
  <c r="A406" i="3"/>
  <c r="A404" i="3"/>
  <c r="A403" i="3"/>
  <c r="A402" i="3"/>
  <c r="A399" i="3"/>
  <c r="A398" i="3"/>
  <c r="A397" i="3"/>
  <c r="A396" i="3"/>
  <c r="A394" i="3"/>
  <c r="A393" i="3"/>
  <c r="A391" i="3"/>
  <c r="A390" i="3"/>
  <c r="A389" i="3"/>
  <c r="A388" i="3"/>
  <c r="A381" i="3"/>
  <c r="A379" i="3"/>
  <c r="A378" i="3"/>
  <c r="A377" i="3"/>
  <c r="A376" i="3"/>
  <c r="A375" i="3"/>
  <c r="A373" i="3"/>
  <c r="A371" i="3"/>
  <c r="A370" i="3"/>
  <c r="A368" i="3"/>
  <c r="A366" i="3"/>
  <c r="A365" i="3"/>
  <c r="A364" i="3"/>
  <c r="A362" i="3"/>
  <c r="A360" i="3"/>
  <c r="A359" i="3"/>
  <c r="A357" i="3"/>
  <c r="A355" i="3"/>
  <c r="A354" i="3"/>
  <c r="A352" i="3"/>
  <c r="A351" i="3"/>
  <c r="A348" i="3"/>
  <c r="A347" i="3"/>
  <c r="A346" i="3"/>
  <c r="A344" i="3"/>
  <c r="A343" i="3"/>
  <c r="A342" i="3"/>
  <c r="A341" i="3"/>
  <c r="A340" i="3"/>
  <c r="A338" i="3"/>
  <c r="A337" i="3"/>
  <c r="A332" i="3"/>
  <c r="A291" i="3"/>
  <c r="A145" i="3"/>
</calcChain>
</file>

<file path=xl/sharedStrings.xml><?xml version="1.0" encoding="utf-8"?>
<sst xmlns="http://schemas.openxmlformats.org/spreadsheetml/2006/main" count="444" uniqueCount="132">
  <si>
    <t>Year</t>
  </si>
  <si>
    <t>GDP</t>
  </si>
  <si>
    <t>C</t>
  </si>
  <si>
    <t>I</t>
  </si>
  <si>
    <t>G</t>
  </si>
  <si>
    <t>Yd</t>
  </si>
  <si>
    <t>Tn</t>
  </si>
  <si>
    <t>NX</t>
  </si>
  <si>
    <t>WWII</t>
  </si>
  <si>
    <t>Year = calendar year</t>
  </si>
  <si>
    <t>GDP = real GDP</t>
  </si>
  <si>
    <t>C = real consumption expenditures (in billions of chained 1996 dollars)</t>
  </si>
  <si>
    <t>I = real gross private domestic investment</t>
  </si>
  <si>
    <t>G = real government expenditures</t>
  </si>
  <si>
    <t xml:space="preserve">Yd = real personal disposable income </t>
  </si>
  <si>
    <t>Tn = real net taxes = (total taxes - total transfers to persons) / chain-weighted price index</t>
  </si>
  <si>
    <t>NX = real net exports (real exports - real imports)</t>
  </si>
  <si>
    <t>WWII = 1 during 1944-1947</t>
  </si>
  <si>
    <t>All variables are measured in billions of chained 1996 dollars.</t>
  </si>
  <si>
    <t>Source: http://www.bea.gov/</t>
  </si>
  <si>
    <t>salary = 1999 salary + bonuses</t>
  </si>
  <si>
    <t>totcomp = 1999 CEO total compensation</t>
  </si>
  <si>
    <t>tenure = # of years as CEO (=0 if less than 6 months)</t>
  </si>
  <si>
    <t>age = age of CEO</t>
  </si>
  <si>
    <t>sales = total 1998 sales revenue of firm i</t>
  </si>
  <si>
    <t>profits = 1998 profits for firm i</t>
  </si>
  <si>
    <t>assets = total assets of firm i in 1998</t>
  </si>
  <si>
    <t>1999 salary, total compensation, tenure, and age were collected from Forbes' 1999 list</t>
  </si>
  <si>
    <t>of Corporate America's Most Powerful People (http://www.forbes.com/ceos/)</t>
  </si>
  <si>
    <t>1998 sales, profits, and assets were collected from Fortune Magazine's 1999</t>
  </si>
  <si>
    <t>Fortune 500 list (http://www.pathfinder.com/fortune/fortune500/index.html)</t>
  </si>
  <si>
    <t>52 of the Fortune 500 firms were excluded because of missing data on one or</t>
  </si>
  <si>
    <t>more variables. Apple Computer was also excluded since Steve Jobs, the acting</t>
  </si>
  <si>
    <t>CEO of Apple in 1998, received no compensation during this period.</t>
  </si>
  <si>
    <t>salary</t>
  </si>
  <si>
    <t>totcomp</t>
  </si>
  <si>
    <t>tenure</t>
  </si>
  <si>
    <t>age</t>
  </si>
  <si>
    <t>sales</t>
  </si>
  <si>
    <t>profits</t>
  </si>
  <si>
    <t>assets</t>
  </si>
  <si>
    <t xml:space="preserve"> </t>
  </si>
  <si>
    <t>X1</t>
  </si>
  <si>
    <t>X2</t>
  </si>
  <si>
    <t>X3</t>
  </si>
  <si>
    <t>X4</t>
  </si>
  <si>
    <t>X5</t>
  </si>
  <si>
    <t>X6</t>
  </si>
  <si>
    <t>X1 = batting average</t>
  </si>
  <si>
    <t>X2 = runs scored/times at bat</t>
  </si>
  <si>
    <t>X3 = doubles/times at bat</t>
  </si>
  <si>
    <t>X4 = triples/times at bat</t>
  </si>
  <si>
    <t>X5 = home runs/times at bat</t>
  </si>
  <si>
    <t>X6 = strike outs/times at bat</t>
  </si>
  <si>
    <t>Estimación de la demanda de transporte</t>
  </si>
  <si>
    <t>Y</t>
  </si>
  <si>
    <t>Ciudad</t>
  </si>
  <si>
    <t>Usuarios semanales</t>
  </si>
  <si>
    <t>Precio semanal</t>
  </si>
  <si>
    <t xml:space="preserve">Población </t>
  </si>
  <si>
    <t>Ingreso mensual de usuarios</t>
  </si>
  <si>
    <t>Precio del parqueo promedio mensual</t>
  </si>
  <si>
    <t>Tasas de interés de hipotecas y precios de apartamentos</t>
  </si>
  <si>
    <t>Tasa de interés</t>
  </si>
  <si>
    <t>Mediana de precios</t>
  </si>
  <si>
    <t>Año</t>
  </si>
  <si>
    <t>hipoteca de 30 años (%)</t>
  </si>
  <si>
    <t>(Apartamentos)</t>
  </si>
  <si>
    <t>Fecha</t>
  </si>
  <si>
    <t>ATT</t>
  </si>
  <si>
    <t>Microsoft</t>
  </si>
  <si>
    <t>Nordstrom</t>
  </si>
  <si>
    <t>SP_500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</si>
  <si>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</si>
  <si>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</si>
  <si>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</si>
  <si>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</si>
  <si>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</si>
  <si>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</si>
  <si>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</si>
  <si>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</si>
  <si>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</si>
  <si>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</si>
  <si>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</si>
  <si>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</si>
  <si>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</si>
  <si>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</si>
  <si>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</si>
  <si>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</si>
  <si>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</si>
  <si>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</si>
  <si>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</si>
  <si>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</si>
  <si>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</si>
  <si>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</si>
  <si>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</si>
  <si>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</si>
  <si>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</si>
  <si>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</si>
  <si>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</si>
  <si>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Mediana de precios de aptos</t>
  </si>
  <si>
    <t>Tasa de interés hipoteca de 30 años (%)</t>
  </si>
  <si>
    <t>Predicted Mediana de precios de aptos</t>
  </si>
  <si>
    <t>Predicted hipoteca de 30 años (%)</t>
  </si>
  <si>
    <t>Predicted SP_500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</si>
  <si>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</si>
  <si>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</si>
  <si>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</si>
  <si>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</si>
  <si>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</si>
  <si>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</si>
  <si>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</si>
  <si>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</si>
  <si>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</si>
  <si>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</si>
  <si>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</si>
  <si>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</si>
  <si>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</si>
  <si>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</si>
  <si>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</si>
  <si>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</si>
  <si>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</si>
  <si>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</si>
  <si>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</si>
  <si>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</si>
  <si>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</si>
  <si>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</si>
  <si>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</si>
  <si>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</si>
  <si>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Usuarios semanales</t>
  </si>
  <si>
    <t xml:space="preserve">Factor de inflacion de la varianza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</si>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</sst>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"/>
    <numFmt numFmtId="165" formatCode="&quot;$&quot;#,##0"/>
    <numFmt numFmtId="166" formatCode="0.0000"/>
    <numFmt numFmtId="167" formatCode="&quot;$&quot;#,##0.00"/>
  </numFmts>
  <fonts count="15" x14ac:knownFonts="1">
    <font>
      <sz val="10"/>
      <name val="Arial"/>
    </font>
    <font>
      <sz val="10"/>
      <name val="Arial"/>
      <family val="2"/>
    </font>
    <font>
      <sz val="12"/>
      <color rgb="FF003366"/>
      <name val="Arial"/>
      <family val="2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0" xfId="0" applyProtection="1">
      <protection locked="0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centerContinuous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6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6" fontId="0" fillId="0" borderId="0" xfId="0" applyNumberFormat="1"/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11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Continuous"/>
    </xf>
    <xf numFmtId="0" fontId="13" fillId="0" borderId="0" xfId="0" applyFont="1" applyFill="1" applyBorder="1" applyAlignment="1">
      <alignment horizontal="center"/>
    </xf>
    <xf numFmtId="0" fontId="0" fillId="0" borderId="0" xfId="0" applyBorder="1"/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  <a:r>
              <a:rPr lang="en-US" baseline="0"/>
              <a:t>a de precios de apartamentos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'Tasa e hipotecas'!$A$26:$A$41</c:f>
              <c:numCache>
                <c:formatCode>"$"#,##0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xVal>
          <c:yVal>
            <c:numRef>
              <c:f>'Tasa e hipotecas'!$F$49:$F$64</c:f>
              <c:numCache>
                <c:formatCode>General</c:formatCode>
                <c:ptCount val="16"/>
                <c:pt idx="0">
                  <c:v>0.16146670071218594</c:v>
                </c:pt>
                <c:pt idx="1">
                  <c:v>0.45325692911801596</c:v>
                </c:pt>
                <c:pt idx="2">
                  <c:v>0.57715339021374312</c:v>
                </c:pt>
                <c:pt idx="3">
                  <c:v>7.2279331106688716E-2</c:v>
                </c:pt>
                <c:pt idx="4">
                  <c:v>-0.53593044048748162</c:v>
                </c:pt>
                <c:pt idx="5">
                  <c:v>-1.3478928886299402</c:v>
                </c:pt>
                <c:pt idx="6">
                  <c:v>4.1395555410327134E-2</c:v>
                </c:pt>
                <c:pt idx="7">
                  <c:v>-0.15472225841754117</c:v>
                </c:pt>
                <c:pt idx="8">
                  <c:v>-0.18544808930087164</c:v>
                </c:pt>
                <c:pt idx="9">
                  <c:v>8.9663576668476352E-2</c:v>
                </c:pt>
                <c:pt idx="10">
                  <c:v>-0.36357831350412617</c:v>
                </c:pt>
                <c:pt idx="11">
                  <c:v>0.36274855733884159</c:v>
                </c:pt>
                <c:pt idx="12">
                  <c:v>1.2394567049335361</c:v>
                </c:pt>
                <c:pt idx="13">
                  <c:v>0.31199521191899748</c:v>
                </c:pt>
                <c:pt idx="14">
                  <c:v>-0.11386979947008058</c:v>
                </c:pt>
                <c:pt idx="15">
                  <c:v>-0.60797416761165568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8B9-98E7-36788BD5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463"/>
        <c:axId val="19395551"/>
      </c:scatterChart>
      <c:valAx>
        <c:axId val="1939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Mediana de precios de apartamentos </a:t>
                </a:r>
                <a:endParaRPr lang="en-US"/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9395551"/>
        <c:crosses val="autoZero"/>
        <c:crossBetween val="midCat"/>
      </c:valAx>
      <c:valAx>
        <c:axId val="19395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8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Año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'Tasa e hipotecas'!$B$26:$B$41</c:f>
              <c:numCache>
                <c:formatCode>General</c:formatCode>
                <c:ptCount val="16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</c:numCache>
            </c:numRef>
          </c:xVal>
          <c:yVal>
            <c:numRef>
              <c:f>'Tasa e hipotecas'!$F$49:$F$64</c:f>
              <c:numCache>
                <c:formatCode>General</c:formatCode>
                <c:ptCount val="16"/>
                <c:pt idx="0">
                  <c:v>0.16146670071218594</c:v>
                </c:pt>
                <c:pt idx="1">
                  <c:v>0.45325692911801596</c:v>
                </c:pt>
                <c:pt idx="2">
                  <c:v>0.57715339021374312</c:v>
                </c:pt>
                <c:pt idx="3">
                  <c:v>7.2279331106688716E-2</c:v>
                </c:pt>
                <c:pt idx="4">
                  <c:v>-0.53593044048748162</c:v>
                </c:pt>
                <c:pt idx="5">
                  <c:v>-1.3478928886299402</c:v>
                </c:pt>
                <c:pt idx="6">
                  <c:v>4.1395555410327134E-2</c:v>
                </c:pt>
                <c:pt idx="7">
                  <c:v>-0.15472225841754117</c:v>
                </c:pt>
                <c:pt idx="8">
                  <c:v>-0.18544808930087164</c:v>
                </c:pt>
                <c:pt idx="9">
                  <c:v>8.9663576668476352E-2</c:v>
                </c:pt>
                <c:pt idx="10">
                  <c:v>-0.36357831350412617</c:v>
                </c:pt>
                <c:pt idx="11">
                  <c:v>0.36274855733884159</c:v>
                </c:pt>
                <c:pt idx="12">
                  <c:v>1.2394567049335361</c:v>
                </c:pt>
                <c:pt idx="13">
                  <c:v>0.31199521191899748</c:v>
                </c:pt>
                <c:pt idx="14">
                  <c:v>-0.11386979947008058</c:v>
                </c:pt>
                <c:pt idx="15">
                  <c:v>-0.60797416761165568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8-41DC-90D2-7D3FB584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463"/>
        <c:axId val="19395967"/>
      </c:scatterChart>
      <c:valAx>
        <c:axId val="1939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967"/>
        <c:crosses val="autoZero"/>
        <c:crossBetween val="midCat"/>
      </c:valAx>
      <c:valAx>
        <c:axId val="1939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8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'Precios de acciones'!$B$2:$B$61</c:f>
              <c:numCache>
                <c:formatCode>General</c:formatCode>
                <c:ptCount val="60"/>
                <c:pt idx="0">
                  <c:v>20.12</c:v>
                </c:pt>
                <c:pt idx="1">
                  <c:v>18.760000000000002</c:v>
                </c:pt>
                <c:pt idx="2">
                  <c:v>18.670000000000002</c:v>
                </c:pt>
                <c:pt idx="3">
                  <c:v>20.37</c:v>
                </c:pt>
                <c:pt idx="4">
                  <c:v>21.23</c:v>
                </c:pt>
                <c:pt idx="5">
                  <c:v>22.46</c:v>
                </c:pt>
                <c:pt idx="6">
                  <c:v>22.73</c:v>
                </c:pt>
                <c:pt idx="7">
                  <c:v>22.14</c:v>
                </c:pt>
                <c:pt idx="8">
                  <c:v>23.41</c:v>
                </c:pt>
                <c:pt idx="9">
                  <c:v>22.25</c:v>
                </c:pt>
                <c:pt idx="10">
                  <c:v>22.94</c:v>
                </c:pt>
                <c:pt idx="11">
                  <c:v>24.75</c:v>
                </c:pt>
                <c:pt idx="12">
                  <c:v>25.52</c:v>
                </c:pt>
                <c:pt idx="13">
                  <c:v>25.88</c:v>
                </c:pt>
                <c:pt idx="14">
                  <c:v>25.75</c:v>
                </c:pt>
                <c:pt idx="15">
                  <c:v>24.32</c:v>
                </c:pt>
                <c:pt idx="16">
                  <c:v>23.67</c:v>
                </c:pt>
                <c:pt idx="17">
                  <c:v>23.71</c:v>
                </c:pt>
                <c:pt idx="18">
                  <c:v>24.74</c:v>
                </c:pt>
                <c:pt idx="19">
                  <c:v>24.46</c:v>
                </c:pt>
                <c:pt idx="20">
                  <c:v>25.52</c:v>
                </c:pt>
                <c:pt idx="21">
                  <c:v>25.19</c:v>
                </c:pt>
                <c:pt idx="22">
                  <c:v>26.2</c:v>
                </c:pt>
                <c:pt idx="23">
                  <c:v>26.75</c:v>
                </c:pt>
                <c:pt idx="24">
                  <c:v>28.58</c:v>
                </c:pt>
                <c:pt idx="25">
                  <c:v>29.68</c:v>
                </c:pt>
                <c:pt idx="26">
                  <c:v>30.97</c:v>
                </c:pt>
                <c:pt idx="27">
                  <c:v>33.35</c:v>
                </c:pt>
                <c:pt idx="28">
                  <c:v>32.22</c:v>
                </c:pt>
                <c:pt idx="29">
                  <c:v>33.15</c:v>
                </c:pt>
                <c:pt idx="30">
                  <c:v>30.77</c:v>
                </c:pt>
                <c:pt idx="31">
                  <c:v>30.36</c:v>
                </c:pt>
                <c:pt idx="32">
                  <c:v>29.99</c:v>
                </c:pt>
                <c:pt idx="33">
                  <c:v>31.35</c:v>
                </c:pt>
                <c:pt idx="34">
                  <c:v>32.36</c:v>
                </c:pt>
                <c:pt idx="35">
                  <c:v>33.06</c:v>
                </c:pt>
                <c:pt idx="36">
                  <c:v>34.159999999999997</c:v>
                </c:pt>
                <c:pt idx="37">
                  <c:v>31.9</c:v>
                </c:pt>
                <c:pt idx="38">
                  <c:v>32.28</c:v>
                </c:pt>
                <c:pt idx="39">
                  <c:v>32.57</c:v>
                </c:pt>
                <c:pt idx="40">
                  <c:v>31.24</c:v>
                </c:pt>
                <c:pt idx="41">
                  <c:v>31.23</c:v>
                </c:pt>
                <c:pt idx="42">
                  <c:v>33.880000000000003</c:v>
                </c:pt>
                <c:pt idx="43">
                  <c:v>32.950000000000003</c:v>
                </c:pt>
                <c:pt idx="44">
                  <c:v>32.9</c:v>
                </c:pt>
                <c:pt idx="45">
                  <c:v>31.6</c:v>
                </c:pt>
                <c:pt idx="46">
                  <c:v>30.28</c:v>
                </c:pt>
                <c:pt idx="47">
                  <c:v>33.26</c:v>
                </c:pt>
                <c:pt idx="48">
                  <c:v>34.299999999999997</c:v>
                </c:pt>
                <c:pt idx="49">
                  <c:v>34.08</c:v>
                </c:pt>
                <c:pt idx="50">
                  <c:v>33.97</c:v>
                </c:pt>
                <c:pt idx="51">
                  <c:v>34.64</c:v>
                </c:pt>
                <c:pt idx="52">
                  <c:v>34.020000000000003</c:v>
                </c:pt>
                <c:pt idx="53">
                  <c:v>34.29</c:v>
                </c:pt>
                <c:pt idx="54">
                  <c:v>34.35</c:v>
                </c:pt>
                <c:pt idx="55">
                  <c:v>34.89</c:v>
                </c:pt>
                <c:pt idx="56">
                  <c:v>33.119999999999997</c:v>
                </c:pt>
                <c:pt idx="57">
                  <c:v>32.92</c:v>
                </c:pt>
                <c:pt idx="58">
                  <c:v>34.56</c:v>
                </c:pt>
                <c:pt idx="59">
                  <c:v>32.97</c:v>
                </c:pt>
              </c:numCache>
            </c:numRef>
          </c:xVal>
          <c:yVal>
            <c:numRef>
              <c:f>'Precios de acciones'!$I$28:$I$87</c:f>
              <c:numCache>
                <c:formatCode>General</c:formatCode>
                <c:ptCount val="60"/>
                <c:pt idx="0">
                  <c:v>17.546241583518167</c:v>
                </c:pt>
                <c:pt idx="1">
                  <c:v>-36.102596649112456</c:v>
                </c:pt>
                <c:pt idx="2">
                  <c:v>86.308471555118558</c:v>
                </c:pt>
                <c:pt idx="3">
                  <c:v>101.85925294898391</c:v>
                </c:pt>
                <c:pt idx="4">
                  <c:v>154.90330347806503</c:v>
                </c:pt>
                <c:pt idx="5">
                  <c:v>53.297576358606875</c:v>
                </c:pt>
                <c:pt idx="6">
                  <c:v>69.269685153491992</c:v>
                </c:pt>
                <c:pt idx="7">
                  <c:v>-33.726276459891551</c:v>
                </c:pt>
                <c:pt idx="8">
                  <c:v>49.003169439680732</c:v>
                </c:pt>
                <c:pt idx="9">
                  <c:v>124.47925926295079</c:v>
                </c:pt>
                <c:pt idx="10">
                  <c:v>66.093326454638145</c:v>
                </c:pt>
                <c:pt idx="11">
                  <c:v>51.443568770956063</c:v>
                </c:pt>
                <c:pt idx="12">
                  <c:v>17.485380098668657</c:v>
                </c:pt>
                <c:pt idx="13">
                  <c:v>7.1092245713919056</c:v>
                </c:pt>
                <c:pt idx="14">
                  <c:v>-24.943145174271194</c:v>
                </c:pt>
                <c:pt idx="15">
                  <c:v>-95.440339826609033</c:v>
                </c:pt>
                <c:pt idx="16">
                  <c:v>-49.298844232827378</c:v>
                </c:pt>
                <c:pt idx="17">
                  <c:v>-150.07857095802069</c:v>
                </c:pt>
                <c:pt idx="18">
                  <c:v>-150.55134549620425</c:v>
                </c:pt>
                <c:pt idx="19">
                  <c:v>-36.18713156720969</c:v>
                </c:pt>
                <c:pt idx="20">
                  <c:v>-134.51633857657998</c:v>
                </c:pt>
                <c:pt idx="21">
                  <c:v>-43.87631058940201</c:v>
                </c:pt>
                <c:pt idx="22">
                  <c:v>-70.868765320407874</c:v>
                </c:pt>
                <c:pt idx="23">
                  <c:v>-58.121192721368971</c:v>
                </c:pt>
                <c:pt idx="24">
                  <c:v>-94.570156931040628</c:v>
                </c:pt>
                <c:pt idx="25">
                  <c:v>14.066685385587334</c:v>
                </c:pt>
                <c:pt idx="26">
                  <c:v>-0.6108548219478962</c:v>
                </c:pt>
                <c:pt idx="27">
                  <c:v>-102.83688051128934</c:v>
                </c:pt>
                <c:pt idx="28">
                  <c:v>-139.32631227866182</c:v>
                </c:pt>
                <c:pt idx="29">
                  <c:v>-44.306082334524717</c:v>
                </c:pt>
                <c:pt idx="30">
                  <c:v>-128.73562995675002</c:v>
                </c:pt>
                <c:pt idx="31">
                  <c:v>-63.489844795122963</c:v>
                </c:pt>
                <c:pt idx="32">
                  <c:v>-61.277790261399105</c:v>
                </c:pt>
                <c:pt idx="33">
                  <c:v>-82.000875564157695</c:v>
                </c:pt>
                <c:pt idx="34">
                  <c:v>-53.476001755607513</c:v>
                </c:pt>
                <c:pt idx="35">
                  <c:v>-37.585590517627679</c:v>
                </c:pt>
                <c:pt idx="36">
                  <c:v>-53.225705230758649</c:v>
                </c:pt>
                <c:pt idx="37">
                  <c:v>-62.026736091891962</c:v>
                </c:pt>
                <c:pt idx="38">
                  <c:v>-144.73925522328545</c:v>
                </c:pt>
                <c:pt idx="39">
                  <c:v>-73.865735971649428</c:v>
                </c:pt>
                <c:pt idx="40">
                  <c:v>38.074426869864283</c:v>
                </c:pt>
                <c:pt idx="41">
                  <c:v>69.208089037453419</c:v>
                </c:pt>
                <c:pt idx="42">
                  <c:v>34.063604622819639</c:v>
                </c:pt>
                <c:pt idx="43">
                  <c:v>55.958567840541718</c:v>
                </c:pt>
                <c:pt idx="44">
                  <c:v>112.11444073108578</c:v>
                </c:pt>
                <c:pt idx="45">
                  <c:v>140.7724818251163</c:v>
                </c:pt>
                <c:pt idx="46">
                  <c:v>137.05866737859333</c:v>
                </c:pt>
                <c:pt idx="47">
                  <c:v>96.894023313270964</c:v>
                </c:pt>
                <c:pt idx="48">
                  <c:v>157.65403772798186</c:v>
                </c:pt>
                <c:pt idx="49">
                  <c:v>35.10762913663325</c:v>
                </c:pt>
                <c:pt idx="50">
                  <c:v>84.718578659924333</c:v>
                </c:pt>
                <c:pt idx="51">
                  <c:v>24.779370290093766</c:v>
                </c:pt>
                <c:pt idx="52">
                  <c:v>119.59124593819161</c:v>
                </c:pt>
                <c:pt idx="53">
                  <c:v>103.42823484438941</c:v>
                </c:pt>
                <c:pt idx="54">
                  <c:v>61.753513676050034</c:v>
                </c:pt>
                <c:pt idx="55">
                  <c:v>38.830714649035372</c:v>
                </c:pt>
                <c:pt idx="56">
                  <c:v>-66.890231876753205</c:v>
                </c:pt>
                <c:pt idx="57">
                  <c:v>-19.71637642224664</c:v>
                </c:pt>
                <c:pt idx="58">
                  <c:v>-4.3395476976179452</c:v>
                </c:pt>
                <c:pt idx="59">
                  <c:v>-6.1423057884476293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3-42E3-944B-1CB0F2399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09391"/>
        <c:axId val="695310639"/>
      </c:scatterChart>
      <c:valAx>
        <c:axId val="69530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10639"/>
        <c:crosses val="autoZero"/>
        <c:crossBetween val="midCat"/>
      </c:valAx>
      <c:valAx>
        <c:axId val="69531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09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Microsoft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'Precios de acciones'!$C$2:$C$61</c:f>
              <c:numCache>
                <c:formatCode>General</c:formatCode>
                <c:ptCount val="60"/>
                <c:pt idx="0">
                  <c:v>35.18</c:v>
                </c:pt>
                <c:pt idx="1">
                  <c:v>34.61</c:v>
                </c:pt>
                <c:pt idx="2">
                  <c:v>33.89</c:v>
                </c:pt>
                <c:pt idx="3">
                  <c:v>34.659999999999997</c:v>
                </c:pt>
                <c:pt idx="4">
                  <c:v>32.76</c:v>
                </c:pt>
                <c:pt idx="5">
                  <c:v>38.24</c:v>
                </c:pt>
                <c:pt idx="6">
                  <c:v>40.56</c:v>
                </c:pt>
                <c:pt idx="7">
                  <c:v>41.93</c:v>
                </c:pt>
                <c:pt idx="8">
                  <c:v>43.47</c:v>
                </c:pt>
                <c:pt idx="9">
                  <c:v>45.72</c:v>
                </c:pt>
                <c:pt idx="10">
                  <c:v>47.6</c:v>
                </c:pt>
                <c:pt idx="11">
                  <c:v>46.96</c:v>
                </c:pt>
                <c:pt idx="12">
                  <c:v>47.18</c:v>
                </c:pt>
                <c:pt idx="13">
                  <c:v>46.87</c:v>
                </c:pt>
                <c:pt idx="14">
                  <c:v>45.23</c:v>
                </c:pt>
                <c:pt idx="15">
                  <c:v>52.62</c:v>
                </c:pt>
                <c:pt idx="16">
                  <c:v>51.86</c:v>
                </c:pt>
                <c:pt idx="17">
                  <c:v>51.38</c:v>
                </c:pt>
                <c:pt idx="18">
                  <c:v>54.54</c:v>
                </c:pt>
                <c:pt idx="19">
                  <c:v>51.5</c:v>
                </c:pt>
                <c:pt idx="20">
                  <c:v>54.57</c:v>
                </c:pt>
                <c:pt idx="21">
                  <c:v>61.51</c:v>
                </c:pt>
                <c:pt idx="22">
                  <c:v>73.09</c:v>
                </c:pt>
                <c:pt idx="23">
                  <c:v>80.790000000000006</c:v>
                </c:pt>
                <c:pt idx="24">
                  <c:v>78.69</c:v>
                </c:pt>
                <c:pt idx="25">
                  <c:v>77.849999999999994</c:v>
                </c:pt>
                <c:pt idx="26">
                  <c:v>78.69</c:v>
                </c:pt>
                <c:pt idx="27">
                  <c:v>82.3</c:v>
                </c:pt>
                <c:pt idx="28">
                  <c:v>90.03</c:v>
                </c:pt>
                <c:pt idx="29">
                  <c:v>90.28</c:v>
                </c:pt>
                <c:pt idx="30">
                  <c:v>80.56</c:v>
                </c:pt>
                <c:pt idx="31">
                  <c:v>79.569999999999993</c:v>
                </c:pt>
                <c:pt idx="32">
                  <c:v>72.349999999999994</c:v>
                </c:pt>
                <c:pt idx="33">
                  <c:v>61.92</c:v>
                </c:pt>
                <c:pt idx="34">
                  <c:v>60.36</c:v>
                </c:pt>
                <c:pt idx="35">
                  <c:v>60.53</c:v>
                </c:pt>
                <c:pt idx="36">
                  <c:v>60.55</c:v>
                </c:pt>
                <c:pt idx="37">
                  <c:v>61.9</c:v>
                </c:pt>
                <c:pt idx="38">
                  <c:v>54.58</c:v>
                </c:pt>
                <c:pt idx="39">
                  <c:v>62.29</c:v>
                </c:pt>
                <c:pt idx="40">
                  <c:v>67.510000000000005</c:v>
                </c:pt>
                <c:pt idx="41">
                  <c:v>66.06</c:v>
                </c:pt>
                <c:pt idx="42">
                  <c:v>72.42</c:v>
                </c:pt>
                <c:pt idx="43">
                  <c:v>77.5</c:v>
                </c:pt>
                <c:pt idx="44">
                  <c:v>78.19</c:v>
                </c:pt>
                <c:pt idx="45">
                  <c:v>69.760000000000005</c:v>
                </c:pt>
                <c:pt idx="46">
                  <c:v>73.78</c:v>
                </c:pt>
                <c:pt idx="47">
                  <c:v>75.25</c:v>
                </c:pt>
                <c:pt idx="48">
                  <c:v>82.73</c:v>
                </c:pt>
                <c:pt idx="49">
                  <c:v>89.24</c:v>
                </c:pt>
                <c:pt idx="50">
                  <c:v>91.71</c:v>
                </c:pt>
                <c:pt idx="51">
                  <c:v>94.34</c:v>
                </c:pt>
                <c:pt idx="52">
                  <c:v>101.66</c:v>
                </c:pt>
                <c:pt idx="53">
                  <c:v>99.92</c:v>
                </c:pt>
                <c:pt idx="54">
                  <c:v>107.11</c:v>
                </c:pt>
                <c:pt idx="55">
                  <c:v>118.46</c:v>
                </c:pt>
                <c:pt idx="56">
                  <c:v>109.95</c:v>
                </c:pt>
                <c:pt idx="57">
                  <c:v>116.7</c:v>
                </c:pt>
                <c:pt idx="58">
                  <c:v>128.46</c:v>
                </c:pt>
                <c:pt idx="59">
                  <c:v>126.37</c:v>
                </c:pt>
              </c:numCache>
            </c:numRef>
          </c:xVal>
          <c:yVal>
            <c:numRef>
              <c:f>'Precios de acciones'!$I$28:$I$87</c:f>
              <c:numCache>
                <c:formatCode>General</c:formatCode>
                <c:ptCount val="60"/>
                <c:pt idx="0">
                  <c:v>17.546241583518167</c:v>
                </c:pt>
                <c:pt idx="1">
                  <c:v>-36.102596649112456</c:v>
                </c:pt>
                <c:pt idx="2">
                  <c:v>86.308471555118558</c:v>
                </c:pt>
                <c:pt idx="3">
                  <c:v>101.85925294898391</c:v>
                </c:pt>
                <c:pt idx="4">
                  <c:v>154.90330347806503</c:v>
                </c:pt>
                <c:pt idx="5">
                  <c:v>53.297576358606875</c:v>
                </c:pt>
                <c:pt idx="6">
                  <c:v>69.269685153491992</c:v>
                </c:pt>
                <c:pt idx="7">
                  <c:v>-33.726276459891551</c:v>
                </c:pt>
                <c:pt idx="8">
                  <c:v>49.003169439680732</c:v>
                </c:pt>
                <c:pt idx="9">
                  <c:v>124.47925926295079</c:v>
                </c:pt>
                <c:pt idx="10">
                  <c:v>66.093326454638145</c:v>
                </c:pt>
                <c:pt idx="11">
                  <c:v>51.443568770956063</c:v>
                </c:pt>
                <c:pt idx="12">
                  <c:v>17.485380098668657</c:v>
                </c:pt>
                <c:pt idx="13">
                  <c:v>7.1092245713919056</c:v>
                </c:pt>
                <c:pt idx="14">
                  <c:v>-24.943145174271194</c:v>
                </c:pt>
                <c:pt idx="15">
                  <c:v>-95.440339826609033</c:v>
                </c:pt>
                <c:pt idx="16">
                  <c:v>-49.298844232827378</c:v>
                </c:pt>
                <c:pt idx="17">
                  <c:v>-150.07857095802069</c:v>
                </c:pt>
                <c:pt idx="18">
                  <c:v>-150.55134549620425</c:v>
                </c:pt>
                <c:pt idx="19">
                  <c:v>-36.18713156720969</c:v>
                </c:pt>
                <c:pt idx="20">
                  <c:v>-134.51633857657998</c:v>
                </c:pt>
                <c:pt idx="21">
                  <c:v>-43.87631058940201</c:v>
                </c:pt>
                <c:pt idx="22">
                  <c:v>-70.868765320407874</c:v>
                </c:pt>
                <c:pt idx="23">
                  <c:v>-58.121192721368971</c:v>
                </c:pt>
                <c:pt idx="24">
                  <c:v>-94.570156931040628</c:v>
                </c:pt>
                <c:pt idx="25">
                  <c:v>14.066685385587334</c:v>
                </c:pt>
                <c:pt idx="26">
                  <c:v>-0.6108548219478962</c:v>
                </c:pt>
                <c:pt idx="27">
                  <c:v>-102.83688051128934</c:v>
                </c:pt>
                <c:pt idx="28">
                  <c:v>-139.32631227866182</c:v>
                </c:pt>
                <c:pt idx="29">
                  <c:v>-44.306082334524717</c:v>
                </c:pt>
                <c:pt idx="30">
                  <c:v>-128.73562995675002</c:v>
                </c:pt>
                <c:pt idx="31">
                  <c:v>-63.489844795122963</c:v>
                </c:pt>
                <c:pt idx="32">
                  <c:v>-61.277790261399105</c:v>
                </c:pt>
                <c:pt idx="33">
                  <c:v>-82.000875564157695</c:v>
                </c:pt>
                <c:pt idx="34">
                  <c:v>-53.476001755607513</c:v>
                </c:pt>
                <c:pt idx="35">
                  <c:v>-37.585590517627679</c:v>
                </c:pt>
                <c:pt idx="36">
                  <c:v>-53.225705230758649</c:v>
                </c:pt>
                <c:pt idx="37">
                  <c:v>-62.026736091891962</c:v>
                </c:pt>
                <c:pt idx="38">
                  <c:v>-144.73925522328545</c:v>
                </c:pt>
                <c:pt idx="39">
                  <c:v>-73.865735971649428</c:v>
                </c:pt>
                <c:pt idx="40">
                  <c:v>38.074426869864283</c:v>
                </c:pt>
                <c:pt idx="41">
                  <c:v>69.208089037453419</c:v>
                </c:pt>
                <c:pt idx="42">
                  <c:v>34.063604622819639</c:v>
                </c:pt>
                <c:pt idx="43">
                  <c:v>55.958567840541718</c:v>
                </c:pt>
                <c:pt idx="44">
                  <c:v>112.11444073108578</c:v>
                </c:pt>
                <c:pt idx="45">
                  <c:v>140.7724818251163</c:v>
                </c:pt>
                <c:pt idx="46">
                  <c:v>137.05866737859333</c:v>
                </c:pt>
                <c:pt idx="47">
                  <c:v>96.894023313270964</c:v>
                </c:pt>
                <c:pt idx="48">
                  <c:v>157.65403772798186</c:v>
                </c:pt>
                <c:pt idx="49">
                  <c:v>35.10762913663325</c:v>
                </c:pt>
                <c:pt idx="50">
                  <c:v>84.718578659924333</c:v>
                </c:pt>
                <c:pt idx="51">
                  <c:v>24.779370290093766</c:v>
                </c:pt>
                <c:pt idx="52">
                  <c:v>119.59124593819161</c:v>
                </c:pt>
                <c:pt idx="53">
                  <c:v>103.42823484438941</c:v>
                </c:pt>
                <c:pt idx="54">
                  <c:v>61.753513676050034</c:v>
                </c:pt>
                <c:pt idx="55">
                  <c:v>38.830714649035372</c:v>
                </c:pt>
                <c:pt idx="56">
                  <c:v>-66.890231876753205</c:v>
                </c:pt>
                <c:pt idx="57">
                  <c:v>-19.71637642224664</c:v>
                </c:pt>
                <c:pt idx="58">
                  <c:v>-4.3395476976179452</c:v>
                </c:pt>
                <c:pt idx="59">
                  <c:v>-6.1423057884476293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3-42EC-8152-BF6027D5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12303"/>
        <c:axId val="695309807"/>
      </c:scatterChart>
      <c:valAx>
        <c:axId val="69531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Microsoft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09807"/>
        <c:crosses val="autoZero"/>
        <c:crossBetween val="midCat"/>
      </c:valAx>
      <c:valAx>
        <c:axId val="69530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12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Nordstrom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'Precios de acciones'!$D$2:$D$61</c:f>
              <c:numCache>
                <c:formatCode>General</c:formatCode>
                <c:ptCount val="60"/>
                <c:pt idx="0">
                  <c:v>37.340000000000003</c:v>
                </c:pt>
                <c:pt idx="1">
                  <c:v>36.049999999999997</c:v>
                </c:pt>
                <c:pt idx="2">
                  <c:v>29.23</c:v>
                </c:pt>
                <c:pt idx="3">
                  <c:v>30.88</c:v>
                </c:pt>
                <c:pt idx="4">
                  <c:v>26.44</c:v>
                </c:pt>
                <c:pt idx="5">
                  <c:v>34.01</c:v>
                </c:pt>
                <c:pt idx="6">
                  <c:v>35.21</c:v>
                </c:pt>
                <c:pt idx="7">
                  <c:v>39.31</c:v>
                </c:pt>
                <c:pt idx="8">
                  <c:v>38.92</c:v>
                </c:pt>
                <c:pt idx="9">
                  <c:v>37.82</c:v>
                </c:pt>
                <c:pt idx="10">
                  <c:v>41.57</c:v>
                </c:pt>
                <c:pt idx="11">
                  <c:v>41.43</c:v>
                </c:pt>
                <c:pt idx="12">
                  <c:v>43.9</c:v>
                </c:pt>
                <c:pt idx="13">
                  <c:v>43.45</c:v>
                </c:pt>
                <c:pt idx="14">
                  <c:v>43.55</c:v>
                </c:pt>
                <c:pt idx="15">
                  <c:v>46.54</c:v>
                </c:pt>
                <c:pt idx="16">
                  <c:v>42.18</c:v>
                </c:pt>
                <c:pt idx="17">
                  <c:v>42.6</c:v>
                </c:pt>
                <c:pt idx="18">
                  <c:v>47.27</c:v>
                </c:pt>
                <c:pt idx="19">
                  <c:v>42.45</c:v>
                </c:pt>
                <c:pt idx="20">
                  <c:v>46.6</c:v>
                </c:pt>
                <c:pt idx="21">
                  <c:v>46.29</c:v>
                </c:pt>
                <c:pt idx="22">
                  <c:v>50.52</c:v>
                </c:pt>
                <c:pt idx="23">
                  <c:v>52.5</c:v>
                </c:pt>
                <c:pt idx="24">
                  <c:v>52.63</c:v>
                </c:pt>
                <c:pt idx="25">
                  <c:v>44.87</c:v>
                </c:pt>
                <c:pt idx="26">
                  <c:v>47.07</c:v>
                </c:pt>
                <c:pt idx="27">
                  <c:v>51.28</c:v>
                </c:pt>
                <c:pt idx="28">
                  <c:v>55.03</c:v>
                </c:pt>
                <c:pt idx="29">
                  <c:v>52.51</c:v>
                </c:pt>
                <c:pt idx="30">
                  <c:v>54.02</c:v>
                </c:pt>
                <c:pt idx="31">
                  <c:v>51.73</c:v>
                </c:pt>
                <c:pt idx="32">
                  <c:v>51.17</c:v>
                </c:pt>
                <c:pt idx="33">
                  <c:v>52.82</c:v>
                </c:pt>
                <c:pt idx="34">
                  <c:v>51.86</c:v>
                </c:pt>
                <c:pt idx="35">
                  <c:v>53.11</c:v>
                </c:pt>
                <c:pt idx="36">
                  <c:v>54.42</c:v>
                </c:pt>
                <c:pt idx="37">
                  <c:v>56.85</c:v>
                </c:pt>
                <c:pt idx="38">
                  <c:v>57.93</c:v>
                </c:pt>
                <c:pt idx="39">
                  <c:v>59.19</c:v>
                </c:pt>
                <c:pt idx="40">
                  <c:v>54.15</c:v>
                </c:pt>
                <c:pt idx="41">
                  <c:v>54.61</c:v>
                </c:pt>
                <c:pt idx="42">
                  <c:v>58.76</c:v>
                </c:pt>
                <c:pt idx="43">
                  <c:v>60.74</c:v>
                </c:pt>
                <c:pt idx="44">
                  <c:v>60.34</c:v>
                </c:pt>
                <c:pt idx="45">
                  <c:v>56.09</c:v>
                </c:pt>
                <c:pt idx="46">
                  <c:v>60.03</c:v>
                </c:pt>
                <c:pt idx="47">
                  <c:v>61.3</c:v>
                </c:pt>
                <c:pt idx="48">
                  <c:v>60.15</c:v>
                </c:pt>
                <c:pt idx="49">
                  <c:v>67.13</c:v>
                </c:pt>
                <c:pt idx="50">
                  <c:v>67.010000000000005</c:v>
                </c:pt>
                <c:pt idx="51">
                  <c:v>68.290000000000006</c:v>
                </c:pt>
                <c:pt idx="52">
                  <c:v>68.63</c:v>
                </c:pt>
                <c:pt idx="53">
                  <c:v>67.760000000000005</c:v>
                </c:pt>
                <c:pt idx="54">
                  <c:v>71.959999999999994</c:v>
                </c:pt>
                <c:pt idx="55">
                  <c:v>76.010000000000005</c:v>
                </c:pt>
                <c:pt idx="56">
                  <c:v>79.03</c:v>
                </c:pt>
                <c:pt idx="57">
                  <c:v>75.849999999999994</c:v>
                </c:pt>
                <c:pt idx="58">
                  <c:v>80.430000000000007</c:v>
                </c:pt>
                <c:pt idx="59">
                  <c:v>80.02</c:v>
                </c:pt>
              </c:numCache>
            </c:numRef>
          </c:xVal>
          <c:yVal>
            <c:numRef>
              <c:f>'Precios de acciones'!$I$28:$I$87</c:f>
              <c:numCache>
                <c:formatCode>General</c:formatCode>
                <c:ptCount val="60"/>
                <c:pt idx="0">
                  <c:v>17.546241583518167</c:v>
                </c:pt>
                <c:pt idx="1">
                  <c:v>-36.102596649112456</c:v>
                </c:pt>
                <c:pt idx="2">
                  <c:v>86.308471555118558</c:v>
                </c:pt>
                <c:pt idx="3">
                  <c:v>101.85925294898391</c:v>
                </c:pt>
                <c:pt idx="4">
                  <c:v>154.90330347806503</c:v>
                </c:pt>
                <c:pt idx="5">
                  <c:v>53.297576358606875</c:v>
                </c:pt>
                <c:pt idx="6">
                  <c:v>69.269685153491992</c:v>
                </c:pt>
                <c:pt idx="7">
                  <c:v>-33.726276459891551</c:v>
                </c:pt>
                <c:pt idx="8">
                  <c:v>49.003169439680732</c:v>
                </c:pt>
                <c:pt idx="9">
                  <c:v>124.47925926295079</c:v>
                </c:pt>
                <c:pt idx="10">
                  <c:v>66.093326454638145</c:v>
                </c:pt>
                <c:pt idx="11">
                  <c:v>51.443568770956063</c:v>
                </c:pt>
                <c:pt idx="12">
                  <c:v>17.485380098668657</c:v>
                </c:pt>
                <c:pt idx="13">
                  <c:v>7.1092245713919056</c:v>
                </c:pt>
                <c:pt idx="14">
                  <c:v>-24.943145174271194</c:v>
                </c:pt>
                <c:pt idx="15">
                  <c:v>-95.440339826609033</c:v>
                </c:pt>
                <c:pt idx="16">
                  <c:v>-49.298844232827378</c:v>
                </c:pt>
                <c:pt idx="17">
                  <c:v>-150.07857095802069</c:v>
                </c:pt>
                <c:pt idx="18">
                  <c:v>-150.55134549620425</c:v>
                </c:pt>
                <c:pt idx="19">
                  <c:v>-36.18713156720969</c:v>
                </c:pt>
                <c:pt idx="20">
                  <c:v>-134.51633857657998</c:v>
                </c:pt>
                <c:pt idx="21">
                  <c:v>-43.87631058940201</c:v>
                </c:pt>
                <c:pt idx="22">
                  <c:v>-70.868765320407874</c:v>
                </c:pt>
                <c:pt idx="23">
                  <c:v>-58.121192721368971</c:v>
                </c:pt>
                <c:pt idx="24">
                  <c:v>-94.570156931040628</c:v>
                </c:pt>
                <c:pt idx="25">
                  <c:v>14.066685385587334</c:v>
                </c:pt>
                <c:pt idx="26">
                  <c:v>-0.6108548219478962</c:v>
                </c:pt>
                <c:pt idx="27">
                  <c:v>-102.83688051128934</c:v>
                </c:pt>
                <c:pt idx="28">
                  <c:v>-139.32631227866182</c:v>
                </c:pt>
                <c:pt idx="29">
                  <c:v>-44.306082334524717</c:v>
                </c:pt>
                <c:pt idx="30">
                  <c:v>-128.73562995675002</c:v>
                </c:pt>
                <c:pt idx="31">
                  <c:v>-63.489844795122963</c:v>
                </c:pt>
                <c:pt idx="32">
                  <c:v>-61.277790261399105</c:v>
                </c:pt>
                <c:pt idx="33">
                  <c:v>-82.000875564157695</c:v>
                </c:pt>
                <c:pt idx="34">
                  <c:v>-53.476001755607513</c:v>
                </c:pt>
                <c:pt idx="35">
                  <c:v>-37.585590517627679</c:v>
                </c:pt>
                <c:pt idx="36">
                  <c:v>-53.225705230758649</c:v>
                </c:pt>
                <c:pt idx="37">
                  <c:v>-62.026736091891962</c:v>
                </c:pt>
                <c:pt idx="38">
                  <c:v>-144.73925522328545</c:v>
                </c:pt>
                <c:pt idx="39">
                  <c:v>-73.865735971649428</c:v>
                </c:pt>
                <c:pt idx="40">
                  <c:v>38.074426869864283</c:v>
                </c:pt>
                <c:pt idx="41">
                  <c:v>69.208089037453419</c:v>
                </c:pt>
                <c:pt idx="42">
                  <c:v>34.063604622819639</c:v>
                </c:pt>
                <c:pt idx="43">
                  <c:v>55.958567840541718</c:v>
                </c:pt>
                <c:pt idx="44">
                  <c:v>112.11444073108578</c:v>
                </c:pt>
                <c:pt idx="45">
                  <c:v>140.7724818251163</c:v>
                </c:pt>
                <c:pt idx="46">
                  <c:v>137.05866737859333</c:v>
                </c:pt>
                <c:pt idx="47">
                  <c:v>96.894023313270964</c:v>
                </c:pt>
                <c:pt idx="48">
                  <c:v>157.65403772798186</c:v>
                </c:pt>
                <c:pt idx="49">
                  <c:v>35.10762913663325</c:v>
                </c:pt>
                <c:pt idx="50">
                  <c:v>84.718578659924333</c:v>
                </c:pt>
                <c:pt idx="51">
                  <c:v>24.779370290093766</c:v>
                </c:pt>
                <c:pt idx="52">
                  <c:v>119.59124593819161</c:v>
                </c:pt>
                <c:pt idx="53">
                  <c:v>103.42823484438941</c:v>
                </c:pt>
                <c:pt idx="54">
                  <c:v>61.753513676050034</c:v>
                </c:pt>
                <c:pt idx="55">
                  <c:v>38.830714649035372</c:v>
                </c:pt>
                <c:pt idx="56">
                  <c:v>-66.890231876753205</c:v>
                </c:pt>
                <c:pt idx="57">
                  <c:v>-19.71637642224664</c:v>
                </c:pt>
                <c:pt idx="58">
                  <c:v>-4.3395476976179452</c:v>
                </c:pt>
                <c:pt idx="59">
                  <c:v>-6.1423057884476293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C-40F4-84B8-97893788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67439"/>
        <c:axId val="516666191"/>
      </c:scatterChart>
      <c:valAx>
        <c:axId val="51666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Nordstrom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666191"/>
        <c:crosses val="autoZero"/>
        <c:crossBetween val="midCat"/>
      </c:valAx>
      <c:valAx>
        <c:axId val="516666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667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323879</xdr:colOff>
      <xdr:row>21</xdr:row>
      <xdr:rowOff>130935</xdr:rowOff>
    </xdr:from>
    <xdr:to>
      <xdr:col>21</xdr:col>
      <xdr:colOff>467706</xdr:colOff>
      <xdr:row>40</xdr:row>
      <xdr:rowOff>107974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99C8A0-5A16-4040-910C-AC63169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254922</xdr:colOff>
      <xdr:row>1</xdr:row>
      <xdr:rowOff>119062</xdr:rowOff>
    </xdr:from>
    <xdr:to>
      <xdr:col>20</xdr:col>
      <xdr:colOff>349250</xdr:colOff>
      <xdr:row>15</xdr:row>
      <xdr:rowOff>27709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69B665-6D2C-44DC-967A-D04CEA5D8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99060</xdr:colOff>
      <xdr:row>11</xdr:row>
      <xdr:rowOff>30480</xdr:rowOff>
    </xdr:from>
    <xdr:to>
      <xdr:col>21</xdr:col>
      <xdr:colOff>419100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7F5DF-F476-454B-B408-63E0C89C9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449580</xdr:colOff>
      <xdr:row>26</xdr:row>
      <xdr:rowOff>22860</xdr:rowOff>
    </xdr:from>
    <xdr:to>
      <xdr:col>24</xdr:col>
      <xdr:colOff>335280</xdr:colOff>
      <xdr:row>40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3F43D-FCE5-4637-BA9E-B1F15631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3</xdr:row>
      <xdr:rowOff>152400</xdr:rowOff>
    </xdr:from>
    <xdr:to>
      <xdr:col>26</xdr:col>
      <xdr:colOff>533400</xdr:colOff>
      <xdr:row>13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4454D-07A5-499B-972C-041D8AF1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3225-9AF3-9E46-9EEE-E585AAA38F11}">
  <dimension ref="A1:Y111"/>
  <sheetViews>
    <sheetView topLeftCell="A4" zoomScale="131" zoomScaleNormal="131" workbookViewId="0">
      <selection activeCell="C63" sqref="C63"/>
    </sheetView>
  </sheetViews>
  <sheetFormatPr baseColWidth="10" defaultColWidth="8.77734375" defaultRowHeight="13.2" x14ac:dyDescent="0.25"/>
  <cols>
    <col min="1" max="1" width="17.77734375" bestFit="1" customWidth="1"/>
    <col min="2" max="2" width="34.77734375" bestFit="1" customWidth="1"/>
    <col min="3" max="3" width="62.109375" bestFit="1" customWidth="1"/>
    <col min="4" max="4" width="34.77734375" bestFit="1" customWidth="1"/>
    <col min="5" max="5" width="30.88671875" bestFit="1" customWidth="1"/>
    <col min="6" max="6" width="36" bestFit="1" customWidth="1"/>
    <col min="7" max="7" width="26" bestFit="1" customWidth="1"/>
    <col min="8" max="8" width="12.44140625" bestFit="1" customWidth="1"/>
  </cols>
  <sheetData>
    <row r="1" spans="1:25" ht="18" x14ac:dyDescent="0.35">
      <c r="B1" s="9"/>
      <c r="C1" s="24" t="s">
        <v>62</v>
      </c>
      <c r="D1" s="24"/>
    </row>
    <row r="2" spans="1:25" ht="18" x14ac:dyDescent="0.35">
      <c r="B2" s="25"/>
      <c r="D2" t="s">
        <v>73</v>
      </c>
    </row>
    <row r="3" spans="1:25" ht="13.8" thickBot="1" x14ac:dyDescent="0.3">
      <c r="A3" s="26"/>
      <c r="B3" s="26"/>
      <c r="C3" s="26"/>
    </row>
    <row r="4" spans="1:25" ht="14.4" x14ac:dyDescent="0.3">
      <c r="B4" s="27" t="s">
        <v>63</v>
      </c>
      <c r="C4" s="28" t="s">
        <v>64</v>
      </c>
      <c r="D4" s="37" t="s">
        <v>74</v>
      </c>
      <c r="E4" s="37"/>
    </row>
    <row r="5" spans="1:25" ht="14.4" x14ac:dyDescent="0.3">
      <c r="A5" s="27" t="s">
        <v>65</v>
      </c>
      <c r="B5" s="27" t="s">
        <v>101</v>
      </c>
      <c r="C5" s="27" t="s">
        <v>100</v>
      </c>
      <c r="D5" s="34" t="s">
        <v>75</v>
      </c>
      <c r="E5" s="34">
        <v>0.7780145866684296</v>
      </c>
    </row>
    <row r="6" spans="1:25" x14ac:dyDescent="0.25">
      <c r="A6" s="5">
        <v>1988</v>
      </c>
      <c r="B6" s="29">
        <v>10.3</v>
      </c>
      <c r="C6" s="30">
        <v>183800</v>
      </c>
      <c r="D6" s="34" t="s">
        <v>76</v>
      </c>
      <c r="E6" s="34">
        <v>0.60530669706884743</v>
      </c>
    </row>
    <row r="7" spans="1:25" x14ac:dyDescent="0.25">
      <c r="A7" s="5">
        <v>1989</v>
      </c>
      <c r="B7" s="29">
        <v>10.3</v>
      </c>
      <c r="C7" s="30">
        <v>183200</v>
      </c>
      <c r="D7" s="34" t="s">
        <v>77</v>
      </c>
      <c r="E7" s="34">
        <v>0.54458465046405469</v>
      </c>
    </row>
    <row r="8" spans="1:25" x14ac:dyDescent="0.25">
      <c r="A8" s="5">
        <v>1990</v>
      </c>
      <c r="B8" s="29">
        <v>10.1</v>
      </c>
      <c r="C8" s="30">
        <v>174900</v>
      </c>
      <c r="D8" s="34" t="s">
        <v>78</v>
      </c>
      <c r="E8" s="34">
        <v>34453.597959251289</v>
      </c>
    </row>
    <row r="9" spans="1:25" ht="13.8" thickBot="1" x14ac:dyDescent="0.3">
      <c r="A9" s="5">
        <v>1991</v>
      </c>
      <c r="B9" s="29">
        <v>9.3000000000000007</v>
      </c>
      <c r="C9" s="30">
        <v>173500</v>
      </c>
      <c r="D9" s="35" t="s">
        <v>79</v>
      </c>
      <c r="E9" s="35">
        <v>16</v>
      </c>
    </row>
    <row r="10" spans="1:25" x14ac:dyDescent="0.25">
      <c r="A10" s="5">
        <v>1992</v>
      </c>
      <c r="B10" s="29">
        <v>8.4</v>
      </c>
      <c r="C10" s="30">
        <v>172900</v>
      </c>
    </row>
    <row r="11" spans="1:25" ht="13.8" thickBot="1" x14ac:dyDescent="0.3">
      <c r="A11" s="5">
        <v>1993</v>
      </c>
      <c r="B11" s="29">
        <v>7.3</v>
      </c>
      <c r="C11" s="30">
        <v>173200</v>
      </c>
      <c r="D11" t="s">
        <v>80</v>
      </c>
    </row>
    <row r="12" spans="1:25" x14ac:dyDescent="0.25">
      <c r="A12" s="5">
        <v>1994</v>
      </c>
      <c r="B12" s="29">
        <v>8.4</v>
      </c>
      <c r="C12" s="30">
        <v>173200</v>
      </c>
      <c r="D12" s="36"/>
      <c r="E12" s="36" t="s">
        <v>85</v>
      </c>
      <c r="F12" s="36" t="s">
        <v>86</v>
      </c>
      <c r="G12" s="36" t="s">
        <v>87</v>
      </c>
      <c r="H12" s="36" t="s">
        <v>88</v>
      </c>
      <c r="I12" s="36" t="s">
        <v>89</v>
      </c>
    </row>
    <row r="13" spans="1:25" x14ac:dyDescent="0.25">
      <c r="A13" s="5">
        <v>1995</v>
      </c>
      <c r="B13" s="29">
        <v>7.9</v>
      </c>
      <c r="C13" s="30">
        <v>169700</v>
      </c>
      <c r="D13" s="34" t="s">
        <v>81</v>
      </c>
      <c r="E13" s="34">
        <v>2</v>
      </c>
      <c r="F13" s="34">
        <v>23666184014.609581</v>
      </c>
      <c r="G13" s="34">
        <v>11833092007.30479</v>
      </c>
      <c r="H13" s="34">
        <v>9.9684831278574126</v>
      </c>
      <c r="I13" s="34">
        <v>2.375135677719692E-3</v>
      </c>
    </row>
    <row r="14" spans="1:25" x14ac:dyDescent="0.25">
      <c r="A14" s="5">
        <v>1996</v>
      </c>
      <c r="B14" s="29">
        <v>7.6</v>
      </c>
      <c r="C14" s="30">
        <v>174500</v>
      </c>
      <c r="D14" s="34" t="s">
        <v>82</v>
      </c>
      <c r="E14" s="34">
        <v>13</v>
      </c>
      <c r="F14" s="34">
        <v>15431655360.390419</v>
      </c>
      <c r="G14" s="34">
        <v>1187050412.3377244</v>
      </c>
      <c r="H14" s="34"/>
      <c r="I14" s="34"/>
    </row>
    <row r="15" spans="1:25" ht="13.8" thickBot="1" x14ac:dyDescent="0.3">
      <c r="A15" s="5">
        <v>1997</v>
      </c>
      <c r="B15" s="29">
        <v>7.6</v>
      </c>
      <c r="C15" s="30">
        <v>177900</v>
      </c>
      <c r="D15" s="35" t="s">
        <v>83</v>
      </c>
      <c r="E15" s="35">
        <v>15</v>
      </c>
      <c r="F15" s="35">
        <v>39097839375</v>
      </c>
      <c r="G15" s="35"/>
      <c r="H15" s="35"/>
      <c r="I15" s="35"/>
      <c r="Y15" t="s">
        <v>131</v>
      </c>
    </row>
    <row r="16" spans="1:25" ht="13.8" thickBot="1" x14ac:dyDescent="0.3">
      <c r="A16" s="5">
        <v>1998</v>
      </c>
      <c r="B16" s="29">
        <v>6.9</v>
      </c>
      <c r="C16" s="30">
        <v>188100</v>
      </c>
    </row>
    <row r="17" spans="1:12" x14ac:dyDescent="0.25">
      <c r="A17" s="5">
        <v>1999</v>
      </c>
      <c r="B17" s="29">
        <v>7.4</v>
      </c>
      <c r="C17" s="30">
        <v>203200</v>
      </c>
      <c r="D17" s="36"/>
      <c r="E17" s="36" t="s">
        <v>90</v>
      </c>
      <c r="F17" s="36" t="s">
        <v>78</v>
      </c>
      <c r="G17" s="36" t="s">
        <v>91</v>
      </c>
      <c r="H17" s="36" t="s">
        <v>92</v>
      </c>
      <c r="I17" s="36" t="s">
        <v>93</v>
      </c>
      <c r="J17" s="36" t="s">
        <v>94</v>
      </c>
      <c r="K17" s="36" t="s">
        <v>95</v>
      </c>
      <c r="L17" s="36" t="s">
        <v>96</v>
      </c>
    </row>
    <row r="18" spans="1:12" x14ac:dyDescent="0.25">
      <c r="A18" s="5">
        <v>2000</v>
      </c>
      <c r="B18" s="29">
        <v>8.1</v>
      </c>
      <c r="C18" s="30">
        <v>230200</v>
      </c>
      <c r="D18" s="34" t="s">
        <v>84</v>
      </c>
      <c r="E18" s="34">
        <v>-22761325.200199582</v>
      </c>
      <c r="F18" s="34">
        <v>8588015.7234391738</v>
      </c>
      <c r="G18" s="34">
        <v>-2.650359050703337</v>
      </c>
      <c r="H18" s="34">
        <v>1.9998089630381587E-2</v>
      </c>
      <c r="I18" s="34">
        <v>-41314605.190327212</v>
      </c>
      <c r="J18" s="34">
        <v>-4208045.2100719549</v>
      </c>
      <c r="K18" s="34">
        <v>-41314605.190327212</v>
      </c>
      <c r="L18" s="34">
        <v>-4208045.2100719549</v>
      </c>
    </row>
    <row r="19" spans="1:12" x14ac:dyDescent="0.25">
      <c r="A19" s="5">
        <v>2001</v>
      </c>
      <c r="B19" s="29">
        <v>7</v>
      </c>
      <c r="C19" s="30">
        <v>258200</v>
      </c>
      <c r="D19" s="34" t="s">
        <v>65</v>
      </c>
      <c r="E19" s="34">
        <v>11457.208328136046</v>
      </c>
      <c r="F19" s="34">
        <v>4249.3694202618826</v>
      </c>
      <c r="G19" s="34">
        <v>2.6962137660956658</v>
      </c>
      <c r="H19" s="34">
        <v>1.8325781694001741E-2</v>
      </c>
      <c r="I19" s="34">
        <v>2277.0038228708072</v>
      </c>
      <c r="J19" s="34">
        <v>20637.412833401286</v>
      </c>
      <c r="K19" s="34">
        <v>2277.0038228708072</v>
      </c>
      <c r="L19" s="34">
        <v>20637.412833401286</v>
      </c>
    </row>
    <row r="20" spans="1:12" ht="13.8" thickBot="1" x14ac:dyDescent="0.3">
      <c r="A20" s="5">
        <v>2002</v>
      </c>
      <c r="B20" s="29">
        <v>6.5</v>
      </c>
      <c r="C20" s="30">
        <v>309800</v>
      </c>
      <c r="D20" s="35" t="s">
        <v>101</v>
      </c>
      <c r="E20" s="35">
        <v>12812.689701051937</v>
      </c>
      <c r="F20" s="35">
        <v>14958.114016974616</v>
      </c>
      <c r="G20" s="35">
        <v>0.85657120185820013</v>
      </c>
      <c r="H20" s="35">
        <v>0.40719465102469565</v>
      </c>
      <c r="I20" s="35">
        <v>-19502.350981016782</v>
      </c>
      <c r="J20" s="35">
        <v>45127.730383120652</v>
      </c>
      <c r="K20" s="35">
        <v>-19502.350981016782</v>
      </c>
      <c r="L20" s="35">
        <v>45127.730383120652</v>
      </c>
    </row>
    <row r="21" spans="1:12" x14ac:dyDescent="0.25">
      <c r="A21" s="5">
        <v>2003</v>
      </c>
      <c r="B21" s="29">
        <v>5.8</v>
      </c>
      <c r="C21" s="30">
        <v>329800</v>
      </c>
    </row>
    <row r="22" spans="1:12" ht="14.4" x14ac:dyDescent="0.3">
      <c r="A22" s="26"/>
      <c r="B22" s="31"/>
      <c r="C22" s="32"/>
    </row>
    <row r="23" spans="1:12" x14ac:dyDescent="0.25">
      <c r="A23" s="5"/>
      <c r="B23" s="5"/>
      <c r="C23" s="5"/>
    </row>
    <row r="24" spans="1:12" ht="14.4" x14ac:dyDescent="0.3">
      <c r="A24" s="28" t="s">
        <v>64</v>
      </c>
      <c r="C24" s="27" t="s">
        <v>63</v>
      </c>
      <c r="D24" t="s">
        <v>73</v>
      </c>
    </row>
    <row r="25" spans="1:12" ht="15" thickBot="1" x14ac:dyDescent="0.35">
      <c r="A25" s="27" t="s">
        <v>67</v>
      </c>
      <c r="B25" s="27" t="s">
        <v>65</v>
      </c>
      <c r="C25" s="27" t="s">
        <v>66</v>
      </c>
    </row>
    <row r="26" spans="1:12" x14ac:dyDescent="0.25">
      <c r="A26" s="30">
        <v>183800</v>
      </c>
      <c r="B26" s="5">
        <v>1988</v>
      </c>
      <c r="C26" s="29">
        <v>10.3</v>
      </c>
      <c r="D26" s="37" t="s">
        <v>74</v>
      </c>
      <c r="E26" s="37"/>
    </row>
    <row r="27" spans="1:12" x14ac:dyDescent="0.25">
      <c r="A27" s="30">
        <v>183200</v>
      </c>
      <c r="B27" s="5">
        <v>1989</v>
      </c>
      <c r="C27" s="29">
        <v>10.3</v>
      </c>
      <c r="D27" s="34" t="s">
        <v>75</v>
      </c>
      <c r="E27" s="34">
        <v>0.90386991074368017</v>
      </c>
    </row>
    <row r="28" spans="1:12" x14ac:dyDescent="0.25">
      <c r="A28" s="30">
        <v>174900</v>
      </c>
      <c r="B28" s="5">
        <v>1990</v>
      </c>
      <c r="C28" s="29">
        <v>10.1</v>
      </c>
      <c r="D28" s="34" t="s">
        <v>76</v>
      </c>
      <c r="E28" s="34">
        <v>0.81698081554778845</v>
      </c>
    </row>
    <row r="29" spans="1:12" x14ac:dyDescent="0.25">
      <c r="A29" s="30">
        <v>173500</v>
      </c>
      <c r="B29" s="5">
        <v>1991</v>
      </c>
      <c r="C29" s="29">
        <v>9.3000000000000007</v>
      </c>
      <c r="D29" s="34" t="s">
        <v>77</v>
      </c>
      <c r="E29" s="34">
        <v>0.78882401793975587</v>
      </c>
    </row>
    <row r="30" spans="1:12" x14ac:dyDescent="0.25">
      <c r="A30" s="30">
        <v>172900</v>
      </c>
      <c r="B30" s="5">
        <v>1992</v>
      </c>
      <c r="C30" s="29">
        <v>8.4</v>
      </c>
      <c r="D30" s="34" t="s">
        <v>78</v>
      </c>
      <c r="E30" s="34">
        <v>0.62153235167845766</v>
      </c>
    </row>
    <row r="31" spans="1:12" ht="13.8" thickBot="1" x14ac:dyDescent="0.3">
      <c r="A31" s="30">
        <v>173200</v>
      </c>
      <c r="B31" s="5">
        <v>1993</v>
      </c>
      <c r="C31" s="29">
        <v>7.3</v>
      </c>
      <c r="D31" s="35" t="s">
        <v>79</v>
      </c>
      <c r="E31" s="35">
        <v>16</v>
      </c>
    </row>
    <row r="32" spans="1:12" x14ac:dyDescent="0.25">
      <c r="A32" s="30">
        <v>173200</v>
      </c>
      <c r="B32" s="5">
        <v>1994</v>
      </c>
      <c r="C32" s="29">
        <v>8.4</v>
      </c>
    </row>
    <row r="33" spans="1:12" ht="13.8" thickBot="1" x14ac:dyDescent="0.3">
      <c r="A33" s="30">
        <v>169700</v>
      </c>
      <c r="B33" s="5">
        <v>1995</v>
      </c>
      <c r="C33" s="29">
        <v>7.9</v>
      </c>
      <c r="D33" t="s">
        <v>80</v>
      </c>
    </row>
    <row r="34" spans="1:12" x14ac:dyDescent="0.25">
      <c r="A34" s="30">
        <v>174500</v>
      </c>
      <c r="B34" s="5">
        <v>1996</v>
      </c>
      <c r="C34" s="29">
        <v>7.6</v>
      </c>
      <c r="D34" s="36"/>
      <c r="E34" s="36" t="s">
        <v>85</v>
      </c>
      <c r="F34" s="36" t="s">
        <v>86</v>
      </c>
      <c r="G34" s="36" t="s">
        <v>87</v>
      </c>
      <c r="H34" s="36" t="s">
        <v>88</v>
      </c>
      <c r="I34" s="36" t="s">
        <v>89</v>
      </c>
    </row>
    <row r="35" spans="1:12" x14ac:dyDescent="0.25">
      <c r="A35" s="30">
        <v>177900</v>
      </c>
      <c r="B35" s="5">
        <v>1997</v>
      </c>
      <c r="C35" s="29">
        <v>7.6</v>
      </c>
      <c r="D35" s="34" t="s">
        <v>81</v>
      </c>
      <c r="E35" s="34">
        <v>2</v>
      </c>
      <c r="F35" s="34">
        <v>22.417442965621603</v>
      </c>
      <c r="G35" s="34">
        <v>11.208721482810802</v>
      </c>
      <c r="H35" s="34">
        <v>29.015402494306425</v>
      </c>
      <c r="I35" s="34">
        <v>1.6077851108733613E-5</v>
      </c>
    </row>
    <row r="36" spans="1:12" x14ac:dyDescent="0.25">
      <c r="A36" s="30">
        <v>188100</v>
      </c>
      <c r="B36" s="5">
        <v>1998</v>
      </c>
      <c r="C36" s="29">
        <v>6.9</v>
      </c>
      <c r="D36" s="34" t="s">
        <v>82</v>
      </c>
      <c r="E36" s="34">
        <v>13</v>
      </c>
      <c r="F36" s="34">
        <v>5.021932034378402</v>
      </c>
      <c r="G36" s="34">
        <v>0.386302464182954</v>
      </c>
      <c r="H36" s="34"/>
      <c r="I36" s="34"/>
    </row>
    <row r="37" spans="1:12" ht="13.8" thickBot="1" x14ac:dyDescent="0.3">
      <c r="A37" s="30">
        <v>203200</v>
      </c>
      <c r="B37" s="5">
        <v>1999</v>
      </c>
      <c r="C37" s="29">
        <v>7.4</v>
      </c>
      <c r="D37" s="35" t="s">
        <v>83</v>
      </c>
      <c r="E37" s="35">
        <v>15</v>
      </c>
      <c r="F37" s="35">
        <v>27.439375000000005</v>
      </c>
      <c r="G37" s="35"/>
      <c r="H37" s="35"/>
      <c r="I37" s="35"/>
    </row>
    <row r="38" spans="1:12" ht="13.8" thickBot="1" x14ac:dyDescent="0.3">
      <c r="A38" s="30">
        <v>230200</v>
      </c>
      <c r="B38" s="5">
        <v>2000</v>
      </c>
      <c r="C38" s="29">
        <v>8.1</v>
      </c>
    </row>
    <row r="39" spans="1:12" x14ac:dyDescent="0.25">
      <c r="A39" s="30">
        <v>258200</v>
      </c>
      <c r="B39" s="5">
        <v>2001</v>
      </c>
      <c r="C39" s="29">
        <v>7</v>
      </c>
      <c r="D39" s="36"/>
      <c r="E39" s="36" t="s">
        <v>90</v>
      </c>
      <c r="F39" s="36" t="s">
        <v>78</v>
      </c>
      <c r="G39" s="36" t="s">
        <v>91</v>
      </c>
      <c r="H39" s="36" t="s">
        <v>92</v>
      </c>
      <c r="I39" s="36" t="s">
        <v>93</v>
      </c>
      <c r="J39" s="36" t="s">
        <v>94</v>
      </c>
      <c r="K39" s="36" t="s">
        <v>95</v>
      </c>
      <c r="L39" s="36" t="s">
        <v>96</v>
      </c>
    </row>
    <row r="40" spans="1:12" x14ac:dyDescent="0.25">
      <c r="A40" s="30">
        <v>309800</v>
      </c>
      <c r="B40" s="5">
        <v>2002</v>
      </c>
      <c r="C40" s="29">
        <v>6.5</v>
      </c>
      <c r="D40" s="34" t="s">
        <v>84</v>
      </c>
      <c r="E40" s="34">
        <v>584.47758010740404</v>
      </c>
      <c r="F40" s="34">
        <v>103.40653849360596</v>
      </c>
      <c r="G40" s="34">
        <v>5.6522303968577825</v>
      </c>
      <c r="H40" s="34">
        <v>7.9001236388855415E-5</v>
      </c>
      <c r="I40" s="34">
        <v>361.08133547250446</v>
      </c>
      <c r="J40" s="34">
        <v>807.87382474230367</v>
      </c>
      <c r="K40" s="34">
        <v>361.08133547250446</v>
      </c>
      <c r="L40" s="34">
        <v>807.87382474230367</v>
      </c>
    </row>
    <row r="41" spans="1:12" x14ac:dyDescent="0.25">
      <c r="A41" s="30">
        <v>329800</v>
      </c>
      <c r="B41" s="5">
        <v>2003</v>
      </c>
      <c r="C41" s="29">
        <v>5.8</v>
      </c>
      <c r="D41" s="34" t="s">
        <v>67</v>
      </c>
      <c r="E41" s="34">
        <v>4.1696406090963408E-6</v>
      </c>
      <c r="F41" s="34">
        <v>4.8678272162908735E-6</v>
      </c>
      <c r="G41" s="34">
        <v>0.85657120185820235</v>
      </c>
      <c r="H41" s="34">
        <v>0.40719465102469454</v>
      </c>
      <c r="I41" s="34">
        <v>-6.3466607340549892E-6</v>
      </c>
      <c r="J41" s="34">
        <v>1.468594195224767E-5</v>
      </c>
      <c r="K41" s="34">
        <v>-6.3466607340549892E-6</v>
      </c>
      <c r="L41" s="34">
        <v>1.468594195224767E-5</v>
      </c>
    </row>
    <row r="42" spans="1:12" ht="15" thickBot="1" x14ac:dyDescent="0.35">
      <c r="A42" s="22"/>
      <c r="D42" s="35" t="s">
        <v>65</v>
      </c>
      <c r="E42" s="35">
        <v>-0.28928844404027576</v>
      </c>
      <c r="F42" s="35">
        <v>5.2200188952425855E-2</v>
      </c>
      <c r="G42" s="35">
        <v>-5.5419041548667023</v>
      </c>
      <c r="H42" s="35">
        <v>9.5141331187847061E-5</v>
      </c>
      <c r="I42" s="35">
        <v>-0.40206009611453192</v>
      </c>
      <c r="J42" s="35">
        <v>-0.1765167919660196</v>
      </c>
      <c r="K42" s="35">
        <v>-0.40206009611453192</v>
      </c>
      <c r="L42" s="35">
        <v>-0.1765167919660196</v>
      </c>
    </row>
    <row r="43" spans="1:12" ht="14.4" x14ac:dyDescent="0.3">
      <c r="A43" s="27" t="s">
        <v>63</v>
      </c>
      <c r="B43" s="23"/>
      <c r="C43" s="22"/>
    </row>
    <row r="44" spans="1:12" ht="14.4" x14ac:dyDescent="0.3">
      <c r="A44" s="27" t="s">
        <v>66</v>
      </c>
      <c r="B44" s="27" t="s">
        <v>67</v>
      </c>
      <c r="C44" s="27" t="s">
        <v>65</v>
      </c>
    </row>
    <row r="45" spans="1:12" x14ac:dyDescent="0.25">
      <c r="A45" s="29">
        <v>10.3</v>
      </c>
      <c r="B45" s="30">
        <v>183800</v>
      </c>
      <c r="C45" s="5">
        <v>1988</v>
      </c>
    </row>
    <row r="46" spans="1:12" x14ac:dyDescent="0.25">
      <c r="A46" s="29">
        <v>10.3</v>
      </c>
      <c r="B46" s="30">
        <v>183200</v>
      </c>
      <c r="C46" s="5">
        <v>1989</v>
      </c>
      <c r="D46" t="s">
        <v>97</v>
      </c>
    </row>
    <row r="47" spans="1:12" ht="13.8" thickBot="1" x14ac:dyDescent="0.3">
      <c r="A47" s="29">
        <v>10.1</v>
      </c>
      <c r="B47" s="30">
        <v>174900</v>
      </c>
      <c r="C47" s="5">
        <v>1990</v>
      </c>
    </row>
    <row r="48" spans="1:12" x14ac:dyDescent="0.25">
      <c r="A48" s="29">
        <v>9.3000000000000007</v>
      </c>
      <c r="B48" s="30">
        <v>173500</v>
      </c>
      <c r="C48" s="5">
        <v>1991</v>
      </c>
      <c r="D48" s="36" t="s">
        <v>98</v>
      </c>
      <c r="E48" s="36" t="s">
        <v>103</v>
      </c>
      <c r="F48" s="36" t="s">
        <v>99</v>
      </c>
    </row>
    <row r="49" spans="1:6" x14ac:dyDescent="0.25">
      <c r="A49" s="29">
        <v>8.4</v>
      </c>
      <c r="B49" s="30">
        <v>172900</v>
      </c>
      <c r="C49" s="5">
        <v>1992</v>
      </c>
      <c r="D49" s="34">
        <v>1</v>
      </c>
      <c r="E49" s="34">
        <v>10.138533299287815</v>
      </c>
      <c r="F49" s="34">
        <v>0.16146670071218594</v>
      </c>
    </row>
    <row r="50" spans="1:6" x14ac:dyDescent="0.25">
      <c r="A50" s="29">
        <v>7.3</v>
      </c>
      <c r="B50" s="30">
        <v>173200</v>
      </c>
      <c r="C50" s="5">
        <v>1993</v>
      </c>
      <c r="D50" s="34">
        <v>2</v>
      </c>
      <c r="E50" s="34">
        <v>9.8467430708819847</v>
      </c>
      <c r="F50" s="34">
        <v>0.45325692911801596</v>
      </c>
    </row>
    <row r="51" spans="1:6" x14ac:dyDescent="0.25">
      <c r="A51" s="29">
        <v>8.4</v>
      </c>
      <c r="B51" s="30">
        <v>173200</v>
      </c>
      <c r="C51" s="5">
        <v>1994</v>
      </c>
      <c r="D51" s="34">
        <v>3</v>
      </c>
      <c r="E51" s="34">
        <v>9.5228466097862565</v>
      </c>
      <c r="F51" s="34">
        <v>0.57715339021374312</v>
      </c>
    </row>
    <row r="52" spans="1:6" x14ac:dyDescent="0.25">
      <c r="A52" s="29">
        <v>7.9</v>
      </c>
      <c r="B52" s="30">
        <v>169700</v>
      </c>
      <c r="C52" s="5">
        <v>1995</v>
      </c>
      <c r="D52" s="34">
        <v>4</v>
      </c>
      <c r="E52" s="34">
        <v>9.227720668893312</v>
      </c>
      <c r="F52" s="34">
        <v>7.2279331106688716E-2</v>
      </c>
    </row>
    <row r="53" spans="1:6" x14ac:dyDescent="0.25">
      <c r="A53" s="29">
        <v>7.6</v>
      </c>
      <c r="B53" s="30">
        <v>174500</v>
      </c>
      <c r="C53" s="5">
        <v>1996</v>
      </c>
      <c r="D53" s="34">
        <v>5</v>
      </c>
      <c r="E53" s="34">
        <v>8.935930440487482</v>
      </c>
      <c r="F53" s="34">
        <v>-0.53593044048748162</v>
      </c>
    </row>
    <row r="54" spans="1:6" x14ac:dyDescent="0.25">
      <c r="A54" s="29">
        <v>7.6</v>
      </c>
      <c r="B54" s="30">
        <v>177900</v>
      </c>
      <c r="C54" s="5">
        <v>1997</v>
      </c>
      <c r="D54" s="34">
        <v>6</v>
      </c>
      <c r="E54" s="34">
        <v>8.64789288862994</v>
      </c>
      <c r="F54" s="34">
        <v>-1.3478928886299402</v>
      </c>
    </row>
    <row r="55" spans="1:6" x14ac:dyDescent="0.25">
      <c r="A55" s="29">
        <v>6.9</v>
      </c>
      <c r="B55" s="30">
        <v>188100</v>
      </c>
      <c r="C55" s="5">
        <v>1998</v>
      </c>
      <c r="D55" s="34">
        <v>7</v>
      </c>
      <c r="E55" s="34">
        <v>8.3586044445896732</v>
      </c>
      <c r="F55" s="34">
        <v>4.1395555410327134E-2</v>
      </c>
    </row>
    <row r="56" spans="1:6" x14ac:dyDescent="0.25">
      <c r="A56" s="29">
        <v>7.4</v>
      </c>
      <c r="B56" s="30">
        <v>203200</v>
      </c>
      <c r="C56" s="5">
        <v>1999</v>
      </c>
      <c r="D56" s="34">
        <v>8</v>
      </c>
      <c r="E56" s="34">
        <v>8.0547222584175415</v>
      </c>
      <c r="F56" s="34">
        <v>-0.15472225841754117</v>
      </c>
    </row>
    <row r="57" spans="1:6" x14ac:dyDescent="0.25">
      <c r="A57" s="29">
        <v>8.1</v>
      </c>
      <c r="B57" s="30">
        <v>230200</v>
      </c>
      <c r="C57" s="5">
        <v>2000</v>
      </c>
      <c r="D57" s="34">
        <v>9</v>
      </c>
      <c r="E57" s="34">
        <v>7.7854480893008713</v>
      </c>
      <c r="F57" s="34">
        <v>-0.18544808930087164</v>
      </c>
    </row>
    <row r="58" spans="1:6" x14ac:dyDescent="0.25">
      <c r="A58" s="29">
        <v>7</v>
      </c>
      <c r="B58" s="30">
        <v>258200</v>
      </c>
      <c r="C58" s="5">
        <v>2001</v>
      </c>
      <c r="D58" s="34">
        <v>10</v>
      </c>
      <c r="E58" s="34">
        <v>7.5103364233315233</v>
      </c>
      <c r="F58" s="34">
        <v>8.9663576668476352E-2</v>
      </c>
    </row>
    <row r="59" spans="1:6" x14ac:dyDescent="0.25">
      <c r="A59" s="29">
        <v>6.5</v>
      </c>
      <c r="B59" s="30">
        <v>309800</v>
      </c>
      <c r="C59" s="5">
        <v>2002</v>
      </c>
      <c r="D59" s="34">
        <v>11</v>
      </c>
      <c r="E59" s="34">
        <v>7.2635783135041265</v>
      </c>
      <c r="F59" s="34">
        <v>-0.36357831350412617</v>
      </c>
    </row>
    <row r="60" spans="1:6" x14ac:dyDescent="0.25">
      <c r="A60" s="29">
        <v>5.8</v>
      </c>
      <c r="B60" s="30">
        <v>329800</v>
      </c>
      <c r="C60" s="5">
        <v>2003</v>
      </c>
      <c r="D60" s="34">
        <v>12</v>
      </c>
      <c r="E60" s="34">
        <v>7.0372514426611588</v>
      </c>
      <c r="F60" s="34">
        <v>0.36274855733884159</v>
      </c>
    </row>
    <row r="61" spans="1:6" x14ac:dyDescent="0.25">
      <c r="D61" s="34">
        <v>13</v>
      </c>
      <c r="E61" s="34">
        <v>6.8605432950664635</v>
      </c>
      <c r="F61" s="34">
        <v>1.2394567049335361</v>
      </c>
    </row>
    <row r="62" spans="1:6" x14ac:dyDescent="0.25">
      <c r="A62" s="38"/>
      <c r="B62" s="38"/>
      <c r="C62" s="38"/>
      <c r="D62" s="34">
        <v>14</v>
      </c>
      <c r="E62" s="34">
        <v>6.6880047880810025</v>
      </c>
      <c r="F62" s="34">
        <v>0.31199521191899748</v>
      </c>
    </row>
    <row r="63" spans="1:6" ht="14.4" x14ac:dyDescent="0.25">
      <c r="A63" s="34"/>
      <c r="B63" s="40">
        <v>0.94554000000000005</v>
      </c>
      <c r="C63" s="40">
        <v>1.54318</v>
      </c>
      <c r="D63" s="34">
        <v>15</v>
      </c>
      <c r="E63" s="34">
        <v>6.6138697994700806</v>
      </c>
      <c r="F63" s="34">
        <v>-0.11386979947008058</v>
      </c>
    </row>
    <row r="64" spans="1:6" ht="13.8" thickBot="1" x14ac:dyDescent="0.3">
      <c r="A64" s="34"/>
      <c r="B64" s="34"/>
      <c r="C64" s="34"/>
      <c r="D64" s="35">
        <v>16</v>
      </c>
      <c r="E64" s="35">
        <v>6.4079741676116555</v>
      </c>
      <c r="F64" s="35">
        <v>-0.60797416761165568</v>
      </c>
    </row>
    <row r="65" spans="1:13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</row>
    <row r="66" spans="1:13" ht="13.8" thickBot="1" x14ac:dyDescent="0.3">
      <c r="D66" s="34"/>
      <c r="E66" s="34"/>
      <c r="F66" s="34"/>
      <c r="G66" s="34"/>
      <c r="H66" s="34"/>
      <c r="I66" s="34"/>
      <c r="J66" s="34"/>
      <c r="K66" s="34"/>
      <c r="L66" s="34"/>
    </row>
    <row r="67" spans="1:13" x14ac:dyDescent="0.25">
      <c r="D67" s="36"/>
      <c r="E67" s="36" t="s">
        <v>65</v>
      </c>
      <c r="F67" s="36" t="s">
        <v>101</v>
      </c>
      <c r="G67" s="36" t="s">
        <v>100</v>
      </c>
    </row>
    <row r="68" spans="1:13" x14ac:dyDescent="0.25">
      <c r="D68" s="34" t="s">
        <v>65</v>
      </c>
      <c r="E68" s="34">
        <v>1</v>
      </c>
      <c r="F68" s="34"/>
      <c r="G68" s="34"/>
      <c r="H68" s="39"/>
      <c r="I68" s="39"/>
      <c r="J68" s="39"/>
      <c r="K68" s="39"/>
      <c r="L68" s="39"/>
      <c r="M68" s="39"/>
    </row>
    <row r="69" spans="1:13" x14ac:dyDescent="0.25">
      <c r="D69" s="34" t="s">
        <v>101</v>
      </c>
      <c r="E69" s="34">
        <v>-0.8981376810357139</v>
      </c>
      <c r="F69" s="34">
        <v>1</v>
      </c>
      <c r="G69" s="34"/>
      <c r="H69" s="39"/>
      <c r="I69" s="39"/>
      <c r="J69" s="39"/>
      <c r="K69" s="39"/>
      <c r="L69" s="39"/>
      <c r="M69" s="39"/>
    </row>
    <row r="70" spans="1:13" ht="13.8" thickBot="1" x14ac:dyDescent="0.3">
      <c r="D70" s="35" t="s">
        <v>100</v>
      </c>
      <c r="E70" s="35">
        <v>0.76356426214245576</v>
      </c>
      <c r="F70" s="35">
        <v>-0.62015736164718471</v>
      </c>
      <c r="G70" s="35">
        <v>1</v>
      </c>
      <c r="H70" s="39"/>
      <c r="I70" s="39"/>
      <c r="J70" s="39"/>
      <c r="K70" s="39"/>
      <c r="L70" s="39"/>
      <c r="M70" s="39"/>
    </row>
    <row r="71" spans="1:13" x14ac:dyDescent="0.25">
      <c r="D71" s="34"/>
      <c r="E71" s="34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D72" t="s">
        <v>73</v>
      </c>
      <c r="M72" s="39"/>
    </row>
    <row r="73" spans="1:13" ht="13.8" thickBot="1" x14ac:dyDescent="0.3">
      <c r="M73" s="39"/>
    </row>
    <row r="74" spans="1:13" x14ac:dyDescent="0.25">
      <c r="D74" s="37" t="s">
        <v>74</v>
      </c>
      <c r="E74" s="37"/>
      <c r="M74" s="39"/>
    </row>
    <row r="75" spans="1:13" x14ac:dyDescent="0.25">
      <c r="D75" s="34" t="s">
        <v>75</v>
      </c>
      <c r="E75" s="34">
        <v>0.76356426214245565</v>
      </c>
      <c r="G75">
        <f>1/((1-E76))</f>
        <v>2.3982562705804438</v>
      </c>
      <c r="M75" s="39"/>
    </row>
    <row r="76" spans="1:13" x14ac:dyDescent="0.25">
      <c r="D76" s="34" t="s">
        <v>76</v>
      </c>
      <c r="E76" s="34">
        <v>0.58303038242115279</v>
      </c>
      <c r="M76" s="39"/>
    </row>
    <row r="77" spans="1:13" x14ac:dyDescent="0.25">
      <c r="D77" s="34" t="s">
        <v>77</v>
      </c>
      <c r="E77" s="34">
        <v>0.55324683830837795</v>
      </c>
      <c r="M77" s="39"/>
    </row>
    <row r="78" spans="1:13" x14ac:dyDescent="0.25">
      <c r="D78" s="34" t="s">
        <v>78</v>
      </c>
      <c r="E78" s="34">
        <v>34124.364078169951</v>
      </c>
      <c r="M78" s="39"/>
    </row>
    <row r="79" spans="1:13" ht="13.8" thickBot="1" x14ac:dyDescent="0.3">
      <c r="D79" s="35" t="s">
        <v>79</v>
      </c>
      <c r="E79" s="35">
        <v>16</v>
      </c>
      <c r="M79" s="39"/>
    </row>
    <row r="80" spans="1:13" x14ac:dyDescent="0.25">
      <c r="M80" s="39"/>
    </row>
    <row r="81" spans="4:13" ht="13.8" thickBot="1" x14ac:dyDescent="0.3">
      <c r="D81" t="s">
        <v>80</v>
      </c>
      <c r="M81" s="39"/>
    </row>
    <row r="82" spans="4:13" x14ac:dyDescent="0.25">
      <c r="D82" s="36"/>
      <c r="E82" s="36" t="s">
        <v>85</v>
      </c>
      <c r="F82" s="36" t="s">
        <v>86</v>
      </c>
      <c r="G82" s="36" t="s">
        <v>87</v>
      </c>
      <c r="H82" s="36" t="s">
        <v>88</v>
      </c>
      <c r="I82" s="36" t="s">
        <v>89</v>
      </c>
      <c r="M82" s="39"/>
    </row>
    <row r="83" spans="4:13" x14ac:dyDescent="0.25">
      <c r="D83" s="34" t="s">
        <v>81</v>
      </c>
      <c r="E83" s="34">
        <v>1</v>
      </c>
      <c r="F83" s="34">
        <v>22795228242.647057</v>
      </c>
      <c r="G83" s="34">
        <v>22795228242.647057</v>
      </c>
      <c r="H83" s="34">
        <v>19.575587788126221</v>
      </c>
      <c r="I83" s="34">
        <v>5.7705258608555887E-4</v>
      </c>
      <c r="M83" s="39"/>
    </row>
    <row r="84" spans="4:13" x14ac:dyDescent="0.25">
      <c r="D84" s="34" t="s">
        <v>82</v>
      </c>
      <c r="E84" s="34">
        <v>14</v>
      </c>
      <c r="F84" s="34">
        <v>16302611132.352942</v>
      </c>
      <c r="G84" s="34">
        <v>1164472223.7394958</v>
      </c>
      <c r="H84" s="34"/>
      <c r="I84" s="34"/>
      <c r="M84" s="39"/>
    </row>
    <row r="85" spans="4:13" ht="13.8" thickBot="1" x14ac:dyDescent="0.3">
      <c r="D85" s="35" t="s">
        <v>83</v>
      </c>
      <c r="E85" s="35">
        <v>15</v>
      </c>
      <c r="F85" s="35">
        <v>39097839375</v>
      </c>
      <c r="G85" s="35"/>
      <c r="H85" s="35"/>
      <c r="I85" s="35"/>
      <c r="M85" s="39"/>
    </row>
    <row r="86" spans="4:13" ht="13.8" thickBot="1" x14ac:dyDescent="0.3">
      <c r="M86" s="39"/>
    </row>
    <row r="87" spans="4:13" x14ac:dyDescent="0.25">
      <c r="D87" s="36"/>
      <c r="E87" s="36" t="s">
        <v>90</v>
      </c>
      <c r="F87" s="36" t="s">
        <v>78</v>
      </c>
      <c r="G87" s="36" t="s">
        <v>91</v>
      </c>
      <c r="H87" s="36" t="s">
        <v>92</v>
      </c>
      <c r="I87" s="36" t="s">
        <v>93</v>
      </c>
      <c r="J87" s="36" t="s">
        <v>94</v>
      </c>
      <c r="K87" s="36" t="s">
        <v>95</v>
      </c>
      <c r="L87" s="36" t="s">
        <v>96</v>
      </c>
    </row>
    <row r="88" spans="4:13" x14ac:dyDescent="0.25">
      <c r="D88" s="34" t="s">
        <v>84</v>
      </c>
      <c r="E88" s="34">
        <v>-16134573.823529411</v>
      </c>
      <c r="F88" s="34">
        <v>3692988.8742158744</v>
      </c>
      <c r="G88" s="34">
        <v>-4.3689743925792994</v>
      </c>
      <c r="H88" s="34">
        <v>6.4206004051800178E-4</v>
      </c>
      <c r="I88" s="34">
        <v>-24055247.199576177</v>
      </c>
      <c r="J88" s="34">
        <v>-8213900.4474826446</v>
      </c>
      <c r="K88" s="34">
        <v>-24055247.199576177</v>
      </c>
      <c r="L88" s="34">
        <v>-8213900.4474826446</v>
      </c>
    </row>
    <row r="89" spans="4:13" ht="13.8" thickBot="1" x14ac:dyDescent="0.3">
      <c r="D89" s="35" t="s">
        <v>65</v>
      </c>
      <c r="E89" s="35">
        <v>8188.0882352941171</v>
      </c>
      <c r="F89" s="35">
        <v>1850.6534805619783</v>
      </c>
      <c r="G89" s="35">
        <v>4.424430786906516</v>
      </c>
      <c r="H89" s="35">
        <v>5.7705258608555941E-4</v>
      </c>
      <c r="I89" s="35">
        <v>4218.8312862360344</v>
      </c>
      <c r="J89" s="35">
        <v>12157.3451843522</v>
      </c>
      <c r="K89" s="35">
        <v>4218.8312862360344</v>
      </c>
      <c r="L89" s="35">
        <v>12157.3451843522</v>
      </c>
    </row>
    <row r="93" spans="4:13" x14ac:dyDescent="0.25">
      <c r="D93" t="s">
        <v>97</v>
      </c>
    </row>
    <row r="94" spans="4:13" ht="13.8" thickBot="1" x14ac:dyDescent="0.3"/>
    <row r="95" spans="4:13" x14ac:dyDescent="0.25">
      <c r="D95" s="36" t="s">
        <v>98</v>
      </c>
      <c r="E95" s="36" t="s">
        <v>102</v>
      </c>
      <c r="F95" s="36" t="s">
        <v>99</v>
      </c>
    </row>
    <row r="96" spans="4:13" x14ac:dyDescent="0.25">
      <c r="D96" s="34">
        <v>1</v>
      </c>
      <c r="E96" s="34">
        <v>143345.58823529445</v>
      </c>
      <c r="F96" s="34">
        <v>40454.411764705554</v>
      </c>
    </row>
    <row r="97" spans="4:6" x14ac:dyDescent="0.25">
      <c r="D97" s="34">
        <v>2</v>
      </c>
      <c r="E97" s="34">
        <v>151533.67647058703</v>
      </c>
      <c r="F97" s="34">
        <v>31666.32352941297</v>
      </c>
    </row>
    <row r="98" spans="4:6" x14ac:dyDescent="0.25">
      <c r="D98" s="34">
        <v>3</v>
      </c>
      <c r="E98" s="34">
        <v>159721.76470588148</v>
      </c>
      <c r="F98" s="34">
        <v>15178.235294118524</v>
      </c>
    </row>
    <row r="99" spans="4:6" x14ac:dyDescent="0.25">
      <c r="D99" s="34">
        <v>4</v>
      </c>
      <c r="E99" s="34">
        <v>167909.85294117592</v>
      </c>
      <c r="F99" s="34">
        <v>5590.1470588240772</v>
      </c>
    </row>
    <row r="100" spans="4:6" x14ac:dyDescent="0.25">
      <c r="D100" s="34">
        <v>5</v>
      </c>
      <c r="E100" s="34">
        <v>176097.94117647037</v>
      </c>
      <c r="F100" s="34">
        <v>-3197.9411764703691</v>
      </c>
    </row>
    <row r="101" spans="4:6" x14ac:dyDescent="0.25">
      <c r="D101" s="34">
        <v>6</v>
      </c>
      <c r="E101" s="34">
        <v>184286.02941176482</v>
      </c>
      <c r="F101" s="34">
        <v>-11086.029411764815</v>
      </c>
    </row>
    <row r="102" spans="4:6" x14ac:dyDescent="0.25">
      <c r="D102" s="34">
        <v>7</v>
      </c>
      <c r="E102" s="34">
        <v>192474.11764705926</v>
      </c>
      <c r="F102" s="34">
        <v>-19274.117647059262</v>
      </c>
    </row>
    <row r="103" spans="4:6" x14ac:dyDescent="0.25">
      <c r="D103" s="34">
        <v>8</v>
      </c>
      <c r="E103" s="34">
        <v>200662.20588235185</v>
      </c>
      <c r="F103" s="34">
        <v>-30962.205882351846</v>
      </c>
    </row>
    <row r="104" spans="4:6" x14ac:dyDescent="0.25">
      <c r="D104" s="34">
        <v>9</v>
      </c>
      <c r="E104" s="34">
        <v>208850.29411764629</v>
      </c>
      <c r="F104" s="34">
        <v>-34350.294117646292</v>
      </c>
    </row>
    <row r="105" spans="4:6" x14ac:dyDescent="0.25">
      <c r="D105" s="34">
        <v>10</v>
      </c>
      <c r="E105" s="34">
        <v>217038.38235294074</v>
      </c>
      <c r="F105" s="34">
        <v>-39138.382352940738</v>
      </c>
    </row>
    <row r="106" spans="4:6" x14ac:dyDescent="0.25">
      <c r="D106" s="34">
        <v>11</v>
      </c>
      <c r="E106" s="34">
        <v>225226.47058823518</v>
      </c>
      <c r="F106" s="34">
        <v>-37126.470588235185</v>
      </c>
    </row>
    <row r="107" spans="4:6" x14ac:dyDescent="0.25">
      <c r="D107" s="34">
        <v>12</v>
      </c>
      <c r="E107" s="34">
        <v>233414.55882352963</v>
      </c>
      <c r="F107" s="34">
        <v>-30214.558823529631</v>
      </c>
    </row>
    <row r="108" spans="4:6" x14ac:dyDescent="0.25">
      <c r="D108" s="34">
        <v>13</v>
      </c>
      <c r="E108" s="34">
        <v>241602.64705882221</v>
      </c>
      <c r="F108" s="34">
        <v>-11402.647058822215</v>
      </c>
    </row>
    <row r="109" spans="4:6" x14ac:dyDescent="0.25">
      <c r="D109" s="34">
        <v>14</v>
      </c>
      <c r="E109" s="34">
        <v>249790.73529411666</v>
      </c>
      <c r="F109" s="34">
        <v>8409.264705883339</v>
      </c>
    </row>
    <row r="110" spans="4:6" x14ac:dyDescent="0.25">
      <c r="D110" s="34">
        <v>15</v>
      </c>
      <c r="E110" s="34">
        <v>257978.82352941111</v>
      </c>
      <c r="F110" s="34">
        <v>51821.176470588893</v>
      </c>
    </row>
    <row r="111" spans="4:6" ht="13.8" thickBot="1" x14ac:dyDescent="0.3">
      <c r="D111" s="35">
        <v>16</v>
      </c>
      <c r="E111" s="35">
        <v>266166.91176470555</v>
      </c>
      <c r="F111" s="35">
        <v>63633.088235294446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3B51-09AE-0442-9DCC-2BE1E6E540BF}">
  <dimension ref="A1:S87"/>
  <sheetViews>
    <sheetView tabSelected="1" topLeftCell="A34" workbookViewId="0">
      <selection activeCell="L55" sqref="L55:L59"/>
    </sheetView>
  </sheetViews>
  <sheetFormatPr baseColWidth="10" defaultColWidth="8.77734375" defaultRowHeight="13.2" x14ac:dyDescent="0.25"/>
  <cols>
    <col min="1" max="1" width="9.6640625" bestFit="1" customWidth="1"/>
    <col min="3" max="3" width="9.44140625" bestFit="1" customWidth="1"/>
    <col min="4" max="4" width="10.44140625" bestFit="1" customWidth="1"/>
    <col min="5" max="5" width="8" bestFit="1" customWidth="1"/>
    <col min="7" max="7" width="17.77734375" bestFit="1" customWidth="1"/>
    <col min="10" max="10" width="12.6640625" bestFit="1" customWidth="1"/>
    <col min="11" max="11" width="12.33203125" bestFit="1" customWidth="1"/>
    <col min="12" max="12" width="13.44140625" bestFit="1" customWidth="1"/>
  </cols>
  <sheetData>
    <row r="1" spans="1:12" ht="14.4" x14ac:dyDescent="0.3">
      <c r="A1" s="28" t="s">
        <v>68</v>
      </c>
      <c r="B1" s="28" t="s">
        <v>69</v>
      </c>
      <c r="C1" s="28" t="s">
        <v>70</v>
      </c>
      <c r="D1" s="28" t="s">
        <v>71</v>
      </c>
      <c r="E1" s="28" t="s">
        <v>72</v>
      </c>
    </row>
    <row r="2" spans="1:12" x14ac:dyDescent="0.25">
      <c r="A2" s="33">
        <v>40269</v>
      </c>
      <c r="B2">
        <v>20.12</v>
      </c>
      <c r="C2">
        <v>35.18</v>
      </c>
      <c r="D2">
        <v>37.340000000000003</v>
      </c>
      <c r="E2">
        <v>1186.69</v>
      </c>
      <c r="G2" t="s">
        <v>73</v>
      </c>
    </row>
    <row r="3" spans="1:12" ht="13.8" thickBot="1" x14ac:dyDescent="0.3">
      <c r="A3" s="33">
        <v>40301</v>
      </c>
      <c r="B3">
        <v>18.760000000000002</v>
      </c>
      <c r="C3">
        <v>34.61</v>
      </c>
      <c r="D3">
        <v>36.049999999999997</v>
      </c>
      <c r="E3">
        <v>1089.4100000000001</v>
      </c>
    </row>
    <row r="4" spans="1:12" x14ac:dyDescent="0.25">
      <c r="A4" s="33">
        <v>40330</v>
      </c>
      <c r="B4">
        <v>18.670000000000002</v>
      </c>
      <c r="C4">
        <v>33.89</v>
      </c>
      <c r="D4">
        <v>29.23</v>
      </c>
      <c r="E4">
        <v>1030.71</v>
      </c>
      <c r="G4" s="37" t="s">
        <v>74</v>
      </c>
      <c r="H4" s="37"/>
    </row>
    <row r="5" spans="1:12" x14ac:dyDescent="0.25">
      <c r="A5" s="33">
        <v>40360</v>
      </c>
      <c r="B5">
        <v>20.37</v>
      </c>
      <c r="C5">
        <v>34.659999999999997</v>
      </c>
      <c r="D5">
        <v>30.88</v>
      </c>
      <c r="E5">
        <v>1101.5999999999999</v>
      </c>
      <c r="G5" s="34" t="s">
        <v>75</v>
      </c>
      <c r="H5" s="34">
        <v>0.96367210008015536</v>
      </c>
    </row>
    <row r="6" spans="1:12" x14ac:dyDescent="0.25">
      <c r="A6" s="33">
        <v>40392</v>
      </c>
      <c r="B6">
        <v>21.23</v>
      </c>
      <c r="C6">
        <v>32.76</v>
      </c>
      <c r="D6">
        <v>26.44</v>
      </c>
      <c r="E6">
        <v>1049.33</v>
      </c>
      <c r="G6" s="34" t="s">
        <v>76</v>
      </c>
      <c r="H6" s="34">
        <v>0.92866391647289703</v>
      </c>
    </row>
    <row r="7" spans="1:12" x14ac:dyDescent="0.25">
      <c r="A7" s="33">
        <v>40422</v>
      </c>
      <c r="B7">
        <v>22.46</v>
      </c>
      <c r="C7">
        <v>38.24</v>
      </c>
      <c r="D7">
        <v>34.01</v>
      </c>
      <c r="E7">
        <v>1141.2</v>
      </c>
      <c r="G7" s="34" t="s">
        <v>77</v>
      </c>
      <c r="H7" s="34">
        <v>0.92484234056965942</v>
      </c>
    </row>
    <row r="8" spans="1:12" x14ac:dyDescent="0.25">
      <c r="A8" s="33">
        <v>40452</v>
      </c>
      <c r="B8">
        <v>22.73</v>
      </c>
      <c r="C8">
        <v>40.56</v>
      </c>
      <c r="D8">
        <v>35.21</v>
      </c>
      <c r="E8">
        <v>1183.26</v>
      </c>
      <c r="G8" s="34" t="s">
        <v>78</v>
      </c>
      <c r="H8" s="34">
        <v>86.012705474645841</v>
      </c>
    </row>
    <row r="9" spans="1:12" ht="13.8" thickBot="1" x14ac:dyDescent="0.3">
      <c r="A9" s="33">
        <v>40483</v>
      </c>
      <c r="B9">
        <v>22.14</v>
      </c>
      <c r="C9">
        <v>41.93</v>
      </c>
      <c r="D9">
        <v>39.31</v>
      </c>
      <c r="E9">
        <v>1180.55</v>
      </c>
      <c r="G9" s="35" t="s">
        <v>79</v>
      </c>
      <c r="H9" s="35">
        <v>60</v>
      </c>
    </row>
    <row r="10" spans="1:12" x14ac:dyDescent="0.25">
      <c r="A10" s="33">
        <v>40513</v>
      </c>
      <c r="B10">
        <v>23.41</v>
      </c>
      <c r="C10">
        <v>43.47</v>
      </c>
      <c r="D10">
        <v>38.92</v>
      </c>
      <c r="E10">
        <v>1257.6400000000001</v>
      </c>
    </row>
    <row r="11" spans="1:12" ht="13.8" thickBot="1" x14ac:dyDescent="0.3">
      <c r="A11" s="33">
        <v>40546</v>
      </c>
      <c r="B11">
        <v>22.25</v>
      </c>
      <c r="C11">
        <v>45.72</v>
      </c>
      <c r="D11">
        <v>37.82</v>
      </c>
      <c r="E11">
        <v>1286.1199999999999</v>
      </c>
      <c r="G11" t="s">
        <v>80</v>
      </c>
    </row>
    <row r="12" spans="1:12" x14ac:dyDescent="0.25">
      <c r="A12" s="33">
        <v>40575</v>
      </c>
      <c r="B12">
        <v>22.94</v>
      </c>
      <c r="C12">
        <v>47.6</v>
      </c>
      <c r="D12">
        <v>41.57</v>
      </c>
      <c r="E12">
        <v>1327.22</v>
      </c>
      <c r="G12" s="36"/>
      <c r="H12" s="36" t="s">
        <v>85</v>
      </c>
      <c r="I12" s="36" t="s">
        <v>86</v>
      </c>
      <c r="J12" s="36" t="s">
        <v>87</v>
      </c>
      <c r="K12" s="36" t="s">
        <v>88</v>
      </c>
      <c r="L12" s="36" t="s">
        <v>89</v>
      </c>
    </row>
    <row r="13" spans="1:12" x14ac:dyDescent="0.25">
      <c r="A13" s="33">
        <v>40603</v>
      </c>
      <c r="B13">
        <v>24.75</v>
      </c>
      <c r="C13">
        <v>46.96</v>
      </c>
      <c r="D13">
        <v>41.43</v>
      </c>
      <c r="E13">
        <v>1325.83</v>
      </c>
      <c r="G13" s="34" t="s">
        <v>81</v>
      </c>
      <c r="H13" s="34">
        <v>3</v>
      </c>
      <c r="I13" s="34">
        <v>5393399.0306865126</v>
      </c>
      <c r="J13" s="34">
        <v>1797799.6768955041</v>
      </c>
      <c r="K13" s="34">
        <v>243.00548778479825</v>
      </c>
      <c r="L13" s="34">
        <v>4.559790493257062E-32</v>
      </c>
    </row>
    <row r="14" spans="1:12" x14ac:dyDescent="0.25">
      <c r="A14" s="33">
        <v>40634</v>
      </c>
      <c r="B14">
        <v>25.52</v>
      </c>
      <c r="C14">
        <v>47.18</v>
      </c>
      <c r="D14">
        <v>43.9</v>
      </c>
      <c r="E14">
        <v>1363.61</v>
      </c>
      <c r="G14" s="34" t="s">
        <v>82</v>
      </c>
      <c r="H14" s="34">
        <v>56</v>
      </c>
      <c r="I14" s="34">
        <v>414298.38817181764</v>
      </c>
      <c r="J14" s="34">
        <v>7398.1855030681718</v>
      </c>
      <c r="K14" s="34"/>
      <c r="L14" s="34"/>
    </row>
    <row r="15" spans="1:12" ht="13.8" thickBot="1" x14ac:dyDescent="0.3">
      <c r="A15" s="33">
        <v>40665</v>
      </c>
      <c r="B15">
        <v>25.88</v>
      </c>
      <c r="C15">
        <v>46.87</v>
      </c>
      <c r="D15">
        <v>43.45</v>
      </c>
      <c r="E15">
        <v>1345.2</v>
      </c>
      <c r="G15" s="35" t="s">
        <v>83</v>
      </c>
      <c r="H15" s="35">
        <v>59</v>
      </c>
      <c r="I15" s="35">
        <v>5807697.4188583307</v>
      </c>
      <c r="J15" s="35"/>
      <c r="K15" s="35"/>
      <c r="L15" s="35"/>
    </row>
    <row r="16" spans="1:12" ht="13.8" thickBot="1" x14ac:dyDescent="0.3">
      <c r="A16" s="33">
        <v>40695</v>
      </c>
      <c r="B16">
        <v>25.75</v>
      </c>
      <c r="C16">
        <v>45.23</v>
      </c>
      <c r="D16">
        <v>43.55</v>
      </c>
      <c r="E16">
        <v>1320.64</v>
      </c>
    </row>
    <row r="17" spans="1:15" x14ac:dyDescent="0.25">
      <c r="A17" s="33">
        <v>40725</v>
      </c>
      <c r="B17">
        <v>24.32</v>
      </c>
      <c r="C17">
        <v>52.62</v>
      </c>
      <c r="D17">
        <v>46.54</v>
      </c>
      <c r="E17">
        <v>1292.28</v>
      </c>
      <c r="G17" s="36"/>
      <c r="H17" s="36" t="s">
        <v>90</v>
      </c>
      <c r="I17" s="36" t="s">
        <v>78</v>
      </c>
      <c r="J17" s="36" t="s">
        <v>91</v>
      </c>
      <c r="K17" s="36" t="s">
        <v>92</v>
      </c>
      <c r="L17" s="36" t="s">
        <v>93</v>
      </c>
      <c r="M17" s="36" t="s">
        <v>94</v>
      </c>
      <c r="N17" s="36" t="s">
        <v>95</v>
      </c>
      <c r="O17" s="36" t="s">
        <v>96</v>
      </c>
    </row>
    <row r="18" spans="1:15" x14ac:dyDescent="0.25">
      <c r="A18" s="33">
        <v>40756</v>
      </c>
      <c r="B18">
        <v>23.67</v>
      </c>
      <c r="C18">
        <v>51.86</v>
      </c>
      <c r="D18">
        <v>42.18</v>
      </c>
      <c r="E18">
        <v>1218.8900000000001</v>
      </c>
      <c r="G18" s="34" t="s">
        <v>84</v>
      </c>
      <c r="H18" s="34">
        <v>129.62438406629167</v>
      </c>
      <c r="I18" s="34">
        <v>76.388630940024854</v>
      </c>
      <c r="J18" s="34">
        <v>1.6969067578664148</v>
      </c>
      <c r="K18" s="34">
        <v>9.5266451077673883E-2</v>
      </c>
      <c r="L18" s="34">
        <v>-23.400431889808573</v>
      </c>
      <c r="M18" s="34">
        <v>282.64920002239194</v>
      </c>
      <c r="N18" s="34">
        <v>-23.400431889808573</v>
      </c>
      <c r="O18" s="34">
        <v>282.64920002239194</v>
      </c>
    </row>
    <row r="19" spans="1:15" x14ac:dyDescent="0.25">
      <c r="A19" s="33">
        <v>40787</v>
      </c>
      <c r="B19">
        <v>23.71</v>
      </c>
      <c r="C19">
        <v>51.38</v>
      </c>
      <c r="D19">
        <v>42.6</v>
      </c>
      <c r="E19">
        <v>1131.42</v>
      </c>
      <c r="G19" s="34" t="s">
        <v>69</v>
      </c>
      <c r="H19" s="34">
        <v>8.1357525357921681</v>
      </c>
      <c r="I19" s="34">
        <v>4.6021361949203046</v>
      </c>
      <c r="J19" s="34">
        <v>1.7678208969069973</v>
      </c>
      <c r="K19" s="34">
        <v>8.2538485989253368E-2</v>
      </c>
      <c r="L19" s="34">
        <v>-1.0834340835557956</v>
      </c>
      <c r="M19" s="34">
        <v>17.35493915514013</v>
      </c>
      <c r="N19" s="34">
        <v>-1.0834340835557956</v>
      </c>
      <c r="O19" s="34">
        <v>17.35493915514013</v>
      </c>
    </row>
    <row r="20" spans="1:15" x14ac:dyDescent="0.25">
      <c r="A20" s="33">
        <v>40819</v>
      </c>
      <c r="B20">
        <v>24.74</v>
      </c>
      <c r="C20">
        <v>54.54</v>
      </c>
      <c r="D20">
        <v>47.27</v>
      </c>
      <c r="E20">
        <v>1253.3</v>
      </c>
      <c r="G20" s="34" t="s">
        <v>70</v>
      </c>
      <c r="H20" s="34">
        <v>-3.5776805856065557</v>
      </c>
      <c r="I20" s="34">
        <v>1.2003202103631978</v>
      </c>
      <c r="J20" s="34">
        <v>-2.9806051374607834</v>
      </c>
      <c r="K20" s="34">
        <v>4.2504918060325891E-3</v>
      </c>
      <c r="L20" s="34">
        <v>-5.9822109066621572</v>
      </c>
      <c r="M20" s="34">
        <v>-1.1731502645509537</v>
      </c>
      <c r="N20" s="34">
        <v>-5.9822109066621572</v>
      </c>
      <c r="O20" s="34">
        <v>-1.1731502645509537</v>
      </c>
    </row>
    <row r="21" spans="1:15" ht="13.8" thickBot="1" x14ac:dyDescent="0.3">
      <c r="A21" s="33">
        <v>40848</v>
      </c>
      <c r="B21">
        <v>24.46</v>
      </c>
      <c r="C21">
        <v>51.5</v>
      </c>
      <c r="D21">
        <v>42.45</v>
      </c>
      <c r="E21">
        <v>1246.96</v>
      </c>
      <c r="G21" s="35" t="s">
        <v>71</v>
      </c>
      <c r="H21" s="35">
        <v>26.826214149215058</v>
      </c>
      <c r="I21" s="35">
        <v>2.6927894685895928</v>
      </c>
      <c r="J21" s="35">
        <v>9.9622397005532974</v>
      </c>
      <c r="K21" s="35">
        <v>5.2433172547444799E-14</v>
      </c>
      <c r="L21" s="35">
        <v>21.431908638451659</v>
      </c>
      <c r="M21" s="35">
        <v>32.220519659978457</v>
      </c>
      <c r="N21" s="35">
        <v>21.431908638451659</v>
      </c>
      <c r="O21" s="35">
        <v>32.220519659978457</v>
      </c>
    </row>
    <row r="22" spans="1:15" x14ac:dyDescent="0.25">
      <c r="A22" s="33">
        <v>40878</v>
      </c>
      <c r="B22">
        <v>25.52</v>
      </c>
      <c r="C22">
        <v>54.57</v>
      </c>
      <c r="D22">
        <v>46.6</v>
      </c>
      <c r="E22">
        <v>1257.5999999999999</v>
      </c>
    </row>
    <row r="23" spans="1:15" ht="13.8" thickBot="1" x14ac:dyDescent="0.3">
      <c r="A23" s="33">
        <v>40911</v>
      </c>
      <c r="B23">
        <v>25.19</v>
      </c>
      <c r="C23">
        <v>61.51</v>
      </c>
      <c r="D23">
        <v>46.29</v>
      </c>
      <c r="E23">
        <v>1312.41</v>
      </c>
    </row>
    <row r="24" spans="1:15" x14ac:dyDescent="0.25">
      <c r="A24" s="33">
        <v>40940</v>
      </c>
      <c r="B24">
        <v>26.2</v>
      </c>
      <c r="C24">
        <v>73.09</v>
      </c>
      <c r="D24">
        <v>50.52</v>
      </c>
      <c r="E24">
        <v>1365.68</v>
      </c>
      <c r="K24" s="36"/>
      <c r="L24" s="36" t="s">
        <v>69</v>
      </c>
      <c r="M24" s="36" t="s">
        <v>70</v>
      </c>
      <c r="N24" s="36" t="s">
        <v>71</v>
      </c>
      <c r="O24" s="36" t="s">
        <v>72</v>
      </c>
    </row>
    <row r="25" spans="1:15" x14ac:dyDescent="0.25">
      <c r="A25" s="33">
        <v>40969</v>
      </c>
      <c r="B25">
        <v>26.75</v>
      </c>
      <c r="C25">
        <v>80.790000000000006</v>
      </c>
      <c r="D25">
        <v>52.5</v>
      </c>
      <c r="E25">
        <v>1408.47</v>
      </c>
      <c r="G25" t="s">
        <v>97</v>
      </c>
      <c r="K25" s="34" t="s">
        <v>69</v>
      </c>
      <c r="L25" s="34">
        <v>1</v>
      </c>
      <c r="M25" s="34"/>
      <c r="N25" s="34"/>
      <c r="O25" s="34"/>
    </row>
    <row r="26" spans="1:15" ht="13.8" thickBot="1" x14ac:dyDescent="0.3">
      <c r="A26" s="33">
        <v>41001</v>
      </c>
      <c r="B26">
        <v>28.58</v>
      </c>
      <c r="C26">
        <v>78.69</v>
      </c>
      <c r="D26">
        <v>52.63</v>
      </c>
      <c r="E26">
        <v>1397.91</v>
      </c>
      <c r="K26" s="34" t="s">
        <v>70</v>
      </c>
      <c r="L26" s="34">
        <v>0.80759335255733922</v>
      </c>
      <c r="M26" s="34">
        <v>1</v>
      </c>
      <c r="N26" s="34"/>
      <c r="O26" s="34"/>
    </row>
    <row r="27" spans="1:15" x14ac:dyDescent="0.25">
      <c r="A27" s="33">
        <v>41030</v>
      </c>
      <c r="B27">
        <v>29.68</v>
      </c>
      <c r="C27">
        <v>77.849999999999994</v>
      </c>
      <c r="D27">
        <v>44.87</v>
      </c>
      <c r="E27">
        <v>1310.33</v>
      </c>
      <c r="G27" s="36" t="s">
        <v>98</v>
      </c>
      <c r="H27" s="36" t="s">
        <v>104</v>
      </c>
      <c r="I27" s="36" t="s">
        <v>99</v>
      </c>
      <c r="K27" s="34" t="s">
        <v>71</v>
      </c>
      <c r="L27" s="34">
        <v>0.86822840180149796</v>
      </c>
      <c r="M27" s="34">
        <v>0.92338540225159205</v>
      </c>
      <c r="N27" s="34">
        <v>1</v>
      </c>
      <c r="O27" s="34"/>
    </row>
    <row r="28" spans="1:15" ht="13.8" thickBot="1" x14ac:dyDescent="0.3">
      <c r="A28" s="33">
        <v>41061</v>
      </c>
      <c r="B28">
        <v>30.97</v>
      </c>
      <c r="C28">
        <v>78.69</v>
      </c>
      <c r="D28">
        <v>47.07</v>
      </c>
      <c r="E28">
        <v>1362.16</v>
      </c>
      <c r="G28" s="34">
        <v>1</v>
      </c>
      <c r="H28" s="34">
        <v>1169.1437584164819</v>
      </c>
      <c r="I28" s="34">
        <v>17.546241583518167</v>
      </c>
      <c r="K28" s="35" t="s">
        <v>72</v>
      </c>
      <c r="L28" s="35">
        <v>0.85963871448669749</v>
      </c>
      <c r="M28" s="35">
        <v>0.84256660975694364</v>
      </c>
      <c r="N28" s="35">
        <v>0.95591128788141266</v>
      </c>
      <c r="O28" s="35">
        <v>1</v>
      </c>
    </row>
    <row r="29" spans="1:15" x14ac:dyDescent="0.25">
      <c r="A29" s="33">
        <v>41092</v>
      </c>
      <c r="B29">
        <v>33.35</v>
      </c>
      <c r="C29">
        <v>82.3</v>
      </c>
      <c r="D29">
        <v>51.28</v>
      </c>
      <c r="E29">
        <v>1379.32</v>
      </c>
      <c r="G29" s="34">
        <v>2</v>
      </c>
      <c r="H29" s="34">
        <v>1125.5125966491125</v>
      </c>
      <c r="I29" s="34">
        <v>-36.102596649112456</v>
      </c>
    </row>
    <row r="30" spans="1:15" x14ac:dyDescent="0.25">
      <c r="A30" s="33">
        <v>41122</v>
      </c>
      <c r="B30">
        <v>32.22</v>
      </c>
      <c r="C30">
        <v>90.03</v>
      </c>
      <c r="D30">
        <v>55.03</v>
      </c>
      <c r="E30">
        <v>1406.58</v>
      </c>
      <c r="G30" s="34">
        <v>3</v>
      </c>
      <c r="H30" s="34">
        <v>944.40152844488148</v>
      </c>
      <c r="I30" s="34">
        <v>86.308471555118558</v>
      </c>
    </row>
    <row r="31" spans="1:15" x14ac:dyDescent="0.25">
      <c r="A31" s="33">
        <v>41156</v>
      </c>
      <c r="B31">
        <v>33.15</v>
      </c>
      <c r="C31">
        <v>90.28</v>
      </c>
      <c r="D31">
        <v>52.51</v>
      </c>
      <c r="E31">
        <v>1440.67</v>
      </c>
      <c r="G31" s="34">
        <v>4</v>
      </c>
      <c r="H31" s="34">
        <v>999.740747051016</v>
      </c>
      <c r="I31" s="34">
        <v>101.85925294898391</v>
      </c>
      <c r="K31" t="s">
        <v>73</v>
      </c>
    </row>
    <row r="32" spans="1:15" ht="13.8" thickBot="1" x14ac:dyDescent="0.3">
      <c r="A32" s="33">
        <v>41183</v>
      </c>
      <c r="B32">
        <v>30.77</v>
      </c>
      <c r="C32">
        <v>80.56</v>
      </c>
      <c r="D32">
        <v>54.02</v>
      </c>
      <c r="E32">
        <v>1412.16</v>
      </c>
      <c r="G32" s="34">
        <v>5</v>
      </c>
      <c r="H32" s="34">
        <v>894.4266965219349</v>
      </c>
      <c r="I32" s="34">
        <v>154.90330347806503</v>
      </c>
    </row>
    <row r="33" spans="1:19" x14ac:dyDescent="0.25">
      <c r="A33" s="33">
        <v>41214</v>
      </c>
      <c r="B33">
        <v>30.36</v>
      </c>
      <c r="C33">
        <v>79.569999999999993</v>
      </c>
      <c r="D33">
        <v>51.73</v>
      </c>
      <c r="E33">
        <v>1416.18</v>
      </c>
      <c r="G33" s="34">
        <v>6</v>
      </c>
      <c r="H33" s="34">
        <v>1087.9024236413932</v>
      </c>
      <c r="I33" s="34">
        <v>53.297576358606875</v>
      </c>
      <c r="K33" s="37" t="s">
        <v>74</v>
      </c>
      <c r="L33" s="37"/>
      <c r="N33">
        <f>(1/(1-L35))</f>
        <v>4.065957921248657</v>
      </c>
    </row>
    <row r="34" spans="1:19" x14ac:dyDescent="0.25">
      <c r="A34" s="33">
        <v>41246</v>
      </c>
      <c r="B34">
        <v>29.99</v>
      </c>
      <c r="C34">
        <v>72.349999999999994</v>
      </c>
      <c r="D34">
        <v>51.17</v>
      </c>
      <c r="E34">
        <v>1426.19</v>
      </c>
      <c r="G34" s="34">
        <v>7</v>
      </c>
      <c r="H34" s="34">
        <v>1113.990314846508</v>
      </c>
      <c r="I34" s="34">
        <v>69.269685153491992</v>
      </c>
      <c r="K34" s="34" t="s">
        <v>75</v>
      </c>
      <c r="L34" s="34">
        <v>0.86836368938334407</v>
      </c>
    </row>
    <row r="35" spans="1:19" x14ac:dyDescent="0.25">
      <c r="A35" s="33">
        <v>41276</v>
      </c>
      <c r="B35">
        <v>31.35</v>
      </c>
      <c r="C35">
        <v>61.92</v>
      </c>
      <c r="D35">
        <v>52.82</v>
      </c>
      <c r="E35">
        <v>1498.11</v>
      </c>
      <c r="G35" s="34">
        <v>8</v>
      </c>
      <c r="H35" s="34">
        <v>1214.2762764598915</v>
      </c>
      <c r="I35" s="34">
        <v>-33.726276459891551</v>
      </c>
      <c r="K35" s="34" t="s">
        <v>76</v>
      </c>
      <c r="L35" s="34">
        <v>0.75405549703945296</v>
      </c>
    </row>
    <row r="36" spans="1:19" x14ac:dyDescent="0.25">
      <c r="A36" s="33">
        <v>41306</v>
      </c>
      <c r="B36">
        <v>32.36</v>
      </c>
      <c r="C36">
        <v>60.36</v>
      </c>
      <c r="D36">
        <v>51.86</v>
      </c>
      <c r="E36">
        <v>1514.68</v>
      </c>
      <c r="G36" s="34">
        <v>9</v>
      </c>
      <c r="H36" s="34">
        <v>1208.6368305603194</v>
      </c>
      <c r="I36" s="34">
        <v>49.003169439680732</v>
      </c>
      <c r="K36" s="34" t="s">
        <v>77</v>
      </c>
      <c r="L36" s="34">
        <v>0.74542586535662669</v>
      </c>
    </row>
    <row r="37" spans="1:19" x14ac:dyDescent="0.25">
      <c r="A37" s="33">
        <v>41334</v>
      </c>
      <c r="B37">
        <v>33.06</v>
      </c>
      <c r="C37">
        <v>60.53</v>
      </c>
      <c r="D37">
        <v>53.11</v>
      </c>
      <c r="E37">
        <v>1569.19</v>
      </c>
      <c r="G37" s="34">
        <v>10</v>
      </c>
      <c r="H37" s="34">
        <v>1161.6407407370491</v>
      </c>
      <c r="I37" s="34">
        <v>124.47925926295079</v>
      </c>
      <c r="K37" s="34" t="s">
        <v>78</v>
      </c>
      <c r="L37" s="34">
        <v>2.4755158625166884</v>
      </c>
    </row>
    <row r="38" spans="1:19" ht="13.8" thickBot="1" x14ac:dyDescent="0.3">
      <c r="A38" s="33">
        <v>41365</v>
      </c>
      <c r="B38">
        <v>34.159999999999997</v>
      </c>
      <c r="C38">
        <v>60.55</v>
      </c>
      <c r="D38">
        <v>54.42</v>
      </c>
      <c r="E38">
        <v>1597.57</v>
      </c>
      <c r="G38" s="34">
        <v>11</v>
      </c>
      <c r="H38" s="34">
        <v>1261.1266735453619</v>
      </c>
      <c r="I38" s="34">
        <v>66.093326454638145</v>
      </c>
      <c r="K38" s="35" t="s">
        <v>79</v>
      </c>
      <c r="L38" s="35">
        <v>60</v>
      </c>
    </row>
    <row r="39" spans="1:19" x14ac:dyDescent="0.25">
      <c r="A39" s="33">
        <v>41395</v>
      </c>
      <c r="B39">
        <v>31.9</v>
      </c>
      <c r="C39">
        <v>61.9</v>
      </c>
      <c r="D39">
        <v>56.85</v>
      </c>
      <c r="E39">
        <v>1630.74</v>
      </c>
      <c r="G39" s="34">
        <v>12</v>
      </c>
      <c r="H39" s="34">
        <v>1274.3864312290439</v>
      </c>
      <c r="I39" s="34">
        <v>51.443568770956063</v>
      </c>
    </row>
    <row r="40" spans="1:19" ht="13.8" thickBot="1" x14ac:dyDescent="0.3">
      <c r="A40" s="33">
        <v>41428</v>
      </c>
      <c r="B40">
        <v>32.28</v>
      </c>
      <c r="C40">
        <v>54.58</v>
      </c>
      <c r="D40">
        <v>57.93</v>
      </c>
      <c r="E40">
        <v>1606.28</v>
      </c>
      <c r="G40" s="34">
        <v>13</v>
      </c>
      <c r="H40" s="34">
        <v>1346.1246199013312</v>
      </c>
      <c r="I40" s="34">
        <v>17.485380098668657</v>
      </c>
      <c r="K40" t="s">
        <v>80</v>
      </c>
    </row>
    <row r="41" spans="1:19" x14ac:dyDescent="0.25">
      <c r="A41" s="33">
        <v>41456</v>
      </c>
      <c r="B41">
        <v>32.57</v>
      </c>
      <c r="C41">
        <v>62.29</v>
      </c>
      <c r="D41">
        <v>59.19</v>
      </c>
      <c r="E41">
        <v>1685.73</v>
      </c>
      <c r="G41" s="34">
        <v>14</v>
      </c>
      <c r="H41" s="34">
        <v>1338.0907754286081</v>
      </c>
      <c r="I41" s="34">
        <v>7.1092245713919056</v>
      </c>
      <c r="K41" s="36"/>
      <c r="L41" s="36" t="s">
        <v>85</v>
      </c>
      <c r="M41" s="36" t="s">
        <v>86</v>
      </c>
      <c r="N41" s="36" t="s">
        <v>87</v>
      </c>
      <c r="O41" s="36" t="s">
        <v>88</v>
      </c>
      <c r="P41" s="36" t="s">
        <v>89</v>
      </c>
    </row>
    <row r="42" spans="1:19" x14ac:dyDescent="0.25">
      <c r="A42" s="33">
        <v>41487</v>
      </c>
      <c r="B42">
        <v>31.24</v>
      </c>
      <c r="C42">
        <v>67.510000000000005</v>
      </c>
      <c r="D42">
        <v>54.15</v>
      </c>
      <c r="E42">
        <v>1632.97</v>
      </c>
      <c r="G42" s="34">
        <v>15</v>
      </c>
      <c r="H42" s="34">
        <v>1345.5831451742713</v>
      </c>
      <c r="I42" s="34">
        <v>-24.943145174271194</v>
      </c>
      <c r="K42" s="34" t="s">
        <v>81</v>
      </c>
      <c r="L42" s="34">
        <v>2</v>
      </c>
      <c r="M42" s="34">
        <v>1070.9580825557441</v>
      </c>
      <c r="N42" s="34">
        <v>535.47904127787206</v>
      </c>
      <c r="O42" s="34">
        <v>87.379800755586658</v>
      </c>
      <c r="P42" s="34">
        <v>4.3536942456436854E-18</v>
      </c>
    </row>
    <row r="43" spans="1:19" x14ac:dyDescent="0.25">
      <c r="A43" s="33">
        <v>41520</v>
      </c>
      <c r="B43">
        <v>31.23</v>
      </c>
      <c r="C43">
        <v>66.06</v>
      </c>
      <c r="D43">
        <v>54.61</v>
      </c>
      <c r="E43">
        <v>1681.55</v>
      </c>
      <c r="G43" s="34">
        <v>16</v>
      </c>
      <c r="H43" s="34">
        <v>1387.720339826609</v>
      </c>
      <c r="I43" s="34">
        <v>-95.440339826609033</v>
      </c>
      <c r="K43" s="34" t="s">
        <v>82</v>
      </c>
      <c r="L43" s="34">
        <v>57</v>
      </c>
      <c r="M43" s="34">
        <v>349.30619077758945</v>
      </c>
      <c r="N43" s="34">
        <v>6.1281787855717447</v>
      </c>
      <c r="O43" s="34"/>
      <c r="P43" s="34"/>
    </row>
    <row r="44" spans="1:19" ht="13.8" thickBot="1" x14ac:dyDescent="0.3">
      <c r="A44" s="33">
        <v>41548</v>
      </c>
      <c r="B44">
        <v>33.880000000000003</v>
      </c>
      <c r="C44">
        <v>72.42</v>
      </c>
      <c r="D44">
        <v>58.76</v>
      </c>
      <c r="E44">
        <v>1756.54</v>
      </c>
      <c r="G44" s="34">
        <v>17</v>
      </c>
      <c r="H44" s="34">
        <v>1268.1888442328275</v>
      </c>
      <c r="I44" s="34">
        <v>-49.298844232827378</v>
      </c>
      <c r="K44" s="35" t="s">
        <v>83</v>
      </c>
      <c r="L44" s="35">
        <v>59</v>
      </c>
      <c r="M44" s="35">
        <v>1420.2642733333337</v>
      </c>
      <c r="N44" s="35"/>
      <c r="O44" s="35"/>
      <c r="P44" s="35"/>
    </row>
    <row r="45" spans="1:19" ht="13.8" thickBot="1" x14ac:dyDescent="0.3">
      <c r="A45" s="33">
        <v>41579</v>
      </c>
      <c r="B45">
        <v>32.950000000000003</v>
      </c>
      <c r="C45">
        <v>77.5</v>
      </c>
      <c r="D45">
        <v>60.74</v>
      </c>
      <c r="E45">
        <v>1805.81</v>
      </c>
      <c r="G45" s="34">
        <v>18</v>
      </c>
      <c r="H45" s="34">
        <v>1281.4985709580208</v>
      </c>
      <c r="I45" s="34">
        <v>-150.07857095802069</v>
      </c>
    </row>
    <row r="46" spans="1:19" x14ac:dyDescent="0.25">
      <c r="A46" s="33">
        <v>41610</v>
      </c>
      <c r="B46">
        <v>32.9</v>
      </c>
      <c r="C46">
        <v>78.19</v>
      </c>
      <c r="D46">
        <v>60.34</v>
      </c>
      <c r="E46">
        <v>1848.36</v>
      </c>
      <c r="G46" s="34">
        <v>19</v>
      </c>
      <c r="H46" s="34">
        <v>1403.8513454962042</v>
      </c>
      <c r="I46" s="34">
        <v>-150.55134549620425</v>
      </c>
      <c r="K46" s="36"/>
      <c r="L46" s="36" t="s">
        <v>90</v>
      </c>
      <c r="M46" s="36" t="s">
        <v>78</v>
      </c>
      <c r="N46" s="36" t="s">
        <v>91</v>
      </c>
      <c r="O46" s="36" t="s">
        <v>92</v>
      </c>
      <c r="P46" s="36" t="s">
        <v>93</v>
      </c>
      <c r="Q46" s="36" t="s">
        <v>94</v>
      </c>
      <c r="R46" s="36" t="s">
        <v>95</v>
      </c>
      <c r="S46" s="36" t="s">
        <v>96</v>
      </c>
    </row>
    <row r="47" spans="1:19" x14ac:dyDescent="0.25">
      <c r="A47" s="33">
        <v>41641</v>
      </c>
      <c r="B47">
        <v>31.6</v>
      </c>
      <c r="C47">
        <v>69.760000000000005</v>
      </c>
      <c r="D47">
        <v>56.09</v>
      </c>
      <c r="E47">
        <v>1782.59</v>
      </c>
      <c r="G47" s="34">
        <v>20</v>
      </c>
      <c r="H47" s="34">
        <v>1283.1471315672097</v>
      </c>
      <c r="I47" s="34">
        <v>-36.18713156720969</v>
      </c>
      <c r="K47" s="34" t="s">
        <v>84</v>
      </c>
      <c r="L47" s="34">
        <v>11.711064336044274</v>
      </c>
      <c r="M47" s="34">
        <v>1.5580110080633027</v>
      </c>
      <c r="N47" s="34">
        <v>7.5166762464674752</v>
      </c>
      <c r="O47" s="34">
        <v>4.3795905269258427E-10</v>
      </c>
      <c r="P47" s="34">
        <v>8.5912011072023482</v>
      </c>
      <c r="Q47" s="34">
        <v>14.830927564886199</v>
      </c>
      <c r="R47" s="34">
        <v>8.5912011072023482</v>
      </c>
      <c r="S47" s="34">
        <v>14.830927564886199</v>
      </c>
    </row>
    <row r="48" spans="1:19" x14ac:dyDescent="0.25">
      <c r="A48" s="33">
        <v>41673</v>
      </c>
      <c r="B48">
        <v>30.28</v>
      </c>
      <c r="C48">
        <v>73.78</v>
      </c>
      <c r="D48">
        <v>60.03</v>
      </c>
      <c r="E48">
        <v>1859.45</v>
      </c>
      <c r="G48" s="34">
        <v>21</v>
      </c>
      <c r="H48" s="34">
        <v>1392.1163385765799</v>
      </c>
      <c r="I48" s="34">
        <v>-134.51633857657998</v>
      </c>
      <c r="K48" s="34" t="s">
        <v>70</v>
      </c>
      <c r="L48" s="34">
        <v>8.0573018961287001E-3</v>
      </c>
      <c r="M48" s="34">
        <v>3.4529706916415208E-2</v>
      </c>
      <c r="N48" s="34">
        <v>0.23334405691982021</v>
      </c>
      <c r="O48" s="34">
        <v>0.81633022235549735</v>
      </c>
      <c r="P48" s="34">
        <v>-6.1087243523434517E-2</v>
      </c>
      <c r="Q48" s="34">
        <v>7.7201847315691921E-2</v>
      </c>
      <c r="R48" s="34">
        <v>-6.1087243523434517E-2</v>
      </c>
      <c r="S48" s="34">
        <v>7.7201847315691921E-2</v>
      </c>
    </row>
    <row r="49" spans="1:19" ht="13.8" thickBot="1" x14ac:dyDescent="0.3">
      <c r="A49" s="33">
        <v>41701</v>
      </c>
      <c r="B49">
        <v>33.26</v>
      </c>
      <c r="C49">
        <v>75.25</v>
      </c>
      <c r="D49">
        <v>61.3</v>
      </c>
      <c r="E49">
        <v>1872.34</v>
      </c>
      <c r="G49" s="34">
        <v>22</v>
      </c>
      <c r="H49" s="34">
        <v>1356.2863105894021</v>
      </c>
      <c r="I49" s="34">
        <v>-43.87631058940201</v>
      </c>
      <c r="K49" s="35" t="s">
        <v>71</v>
      </c>
      <c r="L49" s="35">
        <v>0.31663563670590822</v>
      </c>
      <c r="M49" s="35">
        <v>6.5172392062756448E-2</v>
      </c>
      <c r="N49" s="35">
        <v>4.8584320244224006</v>
      </c>
      <c r="O49" s="35">
        <v>9.6317620151611808E-6</v>
      </c>
      <c r="P49" s="35">
        <v>0.18613017270086707</v>
      </c>
      <c r="Q49" s="35">
        <v>0.44714110071094937</v>
      </c>
      <c r="R49" s="35">
        <v>0.18613017270086707</v>
      </c>
      <c r="S49" s="35">
        <v>0.44714110071094937</v>
      </c>
    </row>
    <row r="50" spans="1:19" x14ac:dyDescent="0.25">
      <c r="A50" s="33">
        <v>41730</v>
      </c>
      <c r="B50">
        <v>34.299999999999997</v>
      </c>
      <c r="C50">
        <v>82.73</v>
      </c>
      <c r="D50">
        <v>60.15</v>
      </c>
      <c r="E50">
        <v>1883.95</v>
      </c>
      <c r="G50" s="34">
        <v>23</v>
      </c>
      <c r="H50" s="34">
        <v>1436.5487653204079</v>
      </c>
      <c r="I50" s="34">
        <v>-70.868765320407874</v>
      </c>
    </row>
    <row r="51" spans="1:19" x14ac:dyDescent="0.25">
      <c r="A51" s="33">
        <v>41760</v>
      </c>
      <c r="B51">
        <v>34.08</v>
      </c>
      <c r="C51">
        <v>89.24</v>
      </c>
      <c r="D51">
        <v>67.13</v>
      </c>
      <c r="E51">
        <v>1923.57</v>
      </c>
      <c r="G51" s="34">
        <v>24</v>
      </c>
      <c r="H51" s="34">
        <v>1466.591192721369</v>
      </c>
      <c r="I51" s="34">
        <v>-58.121192721368971</v>
      </c>
    </row>
    <row r="52" spans="1:19" x14ac:dyDescent="0.25">
      <c r="A52" s="33">
        <v>41792</v>
      </c>
      <c r="B52">
        <v>33.97</v>
      </c>
      <c r="C52">
        <v>91.71</v>
      </c>
      <c r="D52">
        <v>67.010000000000005</v>
      </c>
      <c r="E52">
        <v>1960.23</v>
      </c>
      <c r="G52" s="34">
        <v>25</v>
      </c>
      <c r="H52" s="34">
        <v>1492.4801569310407</v>
      </c>
      <c r="I52" s="34">
        <v>-94.570156931040628</v>
      </c>
      <c r="K52" t="s">
        <v>73</v>
      </c>
    </row>
    <row r="53" spans="1:19" ht="13.8" thickBot="1" x14ac:dyDescent="0.3">
      <c r="A53" s="33">
        <v>41821</v>
      </c>
      <c r="B53">
        <v>34.64</v>
      </c>
      <c r="C53">
        <v>94.34</v>
      </c>
      <c r="D53">
        <v>68.290000000000006</v>
      </c>
      <c r="E53">
        <v>1930.67</v>
      </c>
      <c r="G53" s="34">
        <v>26</v>
      </c>
      <c r="H53" s="34">
        <v>1296.2633146144126</v>
      </c>
      <c r="I53" s="34">
        <v>14.066685385587334</v>
      </c>
    </row>
    <row r="54" spans="1:19" x14ac:dyDescent="0.25">
      <c r="A54" s="33">
        <v>41852</v>
      </c>
      <c r="B54">
        <v>34.020000000000003</v>
      </c>
      <c r="C54">
        <v>101.66</v>
      </c>
      <c r="D54">
        <v>68.63</v>
      </c>
      <c r="E54">
        <v>2003.37</v>
      </c>
      <c r="G54" s="34">
        <v>27</v>
      </c>
      <c r="H54" s="34">
        <v>1362.770854821948</v>
      </c>
      <c r="I54" s="34">
        <v>-0.6108548219478962</v>
      </c>
      <c r="K54" s="37" t="s">
        <v>74</v>
      </c>
      <c r="L54" s="37"/>
    </row>
    <row r="55" spans="1:19" x14ac:dyDescent="0.25">
      <c r="A55" s="33">
        <v>41884</v>
      </c>
      <c r="B55">
        <v>34.29</v>
      </c>
      <c r="C55">
        <v>99.92</v>
      </c>
      <c r="D55">
        <v>67.760000000000005</v>
      </c>
      <c r="E55">
        <v>1972.29</v>
      </c>
      <c r="G55" s="34">
        <v>28</v>
      </c>
      <c r="H55" s="34">
        <v>1482.1568805112893</v>
      </c>
      <c r="I55" s="34">
        <v>-102.83688051128934</v>
      </c>
      <c r="K55" s="34" t="s">
        <v>75</v>
      </c>
      <c r="L55" s="34">
        <v>1.1853141034278863E-8</v>
      </c>
    </row>
    <row r="56" spans="1:19" x14ac:dyDescent="0.25">
      <c r="A56" s="33">
        <v>41913</v>
      </c>
      <c r="B56">
        <v>34.35</v>
      </c>
      <c r="C56">
        <v>107.11</v>
      </c>
      <c r="D56">
        <v>71.959999999999994</v>
      </c>
      <c r="E56">
        <v>2018.05</v>
      </c>
      <c r="G56" s="34">
        <v>29</v>
      </c>
      <c r="H56" s="34">
        <v>1545.9063122786617</v>
      </c>
      <c r="I56" s="34">
        <v>-139.32631227866182</v>
      </c>
      <c r="K56" s="34" t="s">
        <v>76</v>
      </c>
      <c r="L56" s="34">
        <v>1.4049695237850541E-16</v>
      </c>
    </row>
    <row r="57" spans="1:19" x14ac:dyDescent="0.25">
      <c r="A57" s="33">
        <v>41946</v>
      </c>
      <c r="B57">
        <v>34.89</v>
      </c>
      <c r="C57">
        <v>118.46</v>
      </c>
      <c r="D57">
        <v>76.010000000000005</v>
      </c>
      <c r="E57">
        <v>2067.56</v>
      </c>
      <c r="G57" s="34">
        <v>30</v>
      </c>
      <c r="H57" s="34">
        <v>1484.9760823345248</v>
      </c>
      <c r="I57" s="34">
        <v>-44.306082334524717</v>
      </c>
      <c r="K57" s="34" t="s">
        <v>77</v>
      </c>
      <c r="L57" s="34">
        <v>-5.3571428571428423E-2</v>
      </c>
    </row>
    <row r="58" spans="1:19" x14ac:dyDescent="0.25">
      <c r="A58" s="33">
        <v>41974</v>
      </c>
      <c r="B58">
        <v>33.119999999999997</v>
      </c>
      <c r="C58">
        <v>109.95</v>
      </c>
      <c r="D58">
        <v>79.03</v>
      </c>
      <c r="E58">
        <v>2058.9</v>
      </c>
      <c r="G58" s="34">
        <v>31</v>
      </c>
      <c r="H58" s="34">
        <v>1540.8956299567501</v>
      </c>
      <c r="I58" s="34">
        <v>-128.73562995675002</v>
      </c>
      <c r="K58" s="34" t="s">
        <v>78</v>
      </c>
      <c r="L58" s="34">
        <v>86.012705474645841</v>
      </c>
    </row>
    <row r="59" spans="1:19" ht="13.8" thickBot="1" x14ac:dyDescent="0.3">
      <c r="A59" s="33">
        <v>42006</v>
      </c>
      <c r="B59">
        <v>32.92</v>
      </c>
      <c r="C59">
        <v>116.7</v>
      </c>
      <c r="D59">
        <v>75.849999999999994</v>
      </c>
      <c r="E59">
        <v>1994.99</v>
      </c>
      <c r="G59" s="34">
        <v>32</v>
      </c>
      <c r="H59" s="34">
        <v>1479.669844795123</v>
      </c>
      <c r="I59" s="34">
        <v>-63.489844795122963</v>
      </c>
      <c r="K59" s="35" t="s">
        <v>79</v>
      </c>
      <c r="L59" s="35">
        <v>60</v>
      </c>
    </row>
    <row r="60" spans="1:19" x14ac:dyDescent="0.25">
      <c r="A60" s="33">
        <v>42037</v>
      </c>
      <c r="B60">
        <v>34.56</v>
      </c>
      <c r="C60">
        <v>128.46</v>
      </c>
      <c r="D60">
        <v>80.430000000000007</v>
      </c>
      <c r="E60">
        <v>2104.5</v>
      </c>
      <c r="G60" s="34">
        <v>33</v>
      </c>
      <c r="H60" s="34">
        <v>1487.4677902613992</v>
      </c>
      <c r="I60" s="34">
        <v>-61.277790261399105</v>
      </c>
    </row>
    <row r="61" spans="1:19" ht="13.8" thickBot="1" x14ac:dyDescent="0.3">
      <c r="A61" s="33">
        <v>42065</v>
      </c>
      <c r="B61">
        <v>32.97</v>
      </c>
      <c r="C61">
        <v>126.37</v>
      </c>
      <c r="D61">
        <v>80.02</v>
      </c>
      <c r="E61">
        <v>2086.2399999999998</v>
      </c>
      <c r="G61" s="34">
        <v>34</v>
      </c>
      <c r="H61" s="34">
        <v>1580.1108755641576</v>
      </c>
      <c r="I61" s="34">
        <v>-82.000875564157695</v>
      </c>
      <c r="K61" t="s">
        <v>80</v>
      </c>
    </row>
    <row r="62" spans="1:19" x14ac:dyDescent="0.25">
      <c r="G62" s="34">
        <v>35</v>
      </c>
      <c r="H62" s="34">
        <v>1568.1560017556076</v>
      </c>
      <c r="I62" s="34">
        <v>-53.476001755607513</v>
      </c>
      <c r="K62" s="36"/>
      <c r="L62" s="36" t="s">
        <v>85</v>
      </c>
      <c r="M62" s="36" t="s">
        <v>86</v>
      </c>
      <c r="N62" s="36" t="s">
        <v>87</v>
      </c>
      <c r="O62" s="36" t="s">
        <v>88</v>
      </c>
      <c r="P62" s="36" t="s">
        <v>89</v>
      </c>
    </row>
    <row r="63" spans="1:19" x14ac:dyDescent="0.25">
      <c r="G63" s="34">
        <v>36</v>
      </c>
      <c r="H63" s="34">
        <v>1606.7755905176277</v>
      </c>
      <c r="I63" s="34">
        <v>-37.585590517627679</v>
      </c>
      <c r="K63" s="34" t="s">
        <v>81</v>
      </c>
      <c r="L63" s="34">
        <v>3</v>
      </c>
      <c r="M63" s="34">
        <v>5.8207660913467407E-11</v>
      </c>
      <c r="N63" s="34">
        <v>1.9402553637822468E-11</v>
      </c>
      <c r="O63" s="34">
        <v>2.6226097777321009E-15</v>
      </c>
      <c r="P63" s="34">
        <v>1</v>
      </c>
    </row>
    <row r="64" spans="1:19" x14ac:dyDescent="0.25">
      <c r="G64" s="34">
        <v>37</v>
      </c>
      <c r="H64" s="34">
        <v>1650.7957052307586</v>
      </c>
      <c r="I64" s="34">
        <v>-53.225705230758649</v>
      </c>
      <c r="K64" s="34" t="s">
        <v>82</v>
      </c>
      <c r="L64" s="34">
        <v>56</v>
      </c>
      <c r="M64" s="34">
        <v>414298.38817181758</v>
      </c>
      <c r="N64" s="34">
        <v>7398.1855030681709</v>
      </c>
      <c r="O64" s="34"/>
      <c r="P64" s="34"/>
    </row>
    <row r="65" spans="7:19" ht="13.8" thickBot="1" x14ac:dyDescent="0.3">
      <c r="G65" s="34">
        <v>38</v>
      </c>
      <c r="H65" s="34">
        <v>1692.766736091892</v>
      </c>
      <c r="I65" s="34">
        <v>-62.026736091891962</v>
      </c>
      <c r="K65" s="35" t="s">
        <v>83</v>
      </c>
      <c r="L65" s="35">
        <v>59</v>
      </c>
      <c r="M65" s="35">
        <v>414298.38817181764</v>
      </c>
      <c r="N65" s="35"/>
      <c r="O65" s="35"/>
      <c r="P65" s="35"/>
    </row>
    <row r="66" spans="7:19" ht="13.8" thickBot="1" x14ac:dyDescent="0.3">
      <c r="G66" s="34">
        <v>39</v>
      </c>
      <c r="H66" s="34">
        <v>1751.0192552232854</v>
      </c>
      <c r="I66" s="34">
        <v>-144.73925522328545</v>
      </c>
    </row>
    <row r="67" spans="7:19" x14ac:dyDescent="0.25">
      <c r="G67" s="34">
        <v>40</v>
      </c>
      <c r="H67" s="34">
        <v>1759.5957359716494</v>
      </c>
      <c r="I67" s="34">
        <v>-73.865735971649428</v>
      </c>
      <c r="K67" s="36"/>
      <c r="L67" s="36" t="s">
        <v>90</v>
      </c>
      <c r="M67" s="36" t="s">
        <v>78</v>
      </c>
      <c r="N67" s="36" t="s">
        <v>91</v>
      </c>
      <c r="O67" s="36" t="s">
        <v>92</v>
      </c>
      <c r="P67" s="36" t="s">
        <v>93</v>
      </c>
      <c r="Q67" s="36" t="s">
        <v>94</v>
      </c>
      <c r="R67" s="36" t="s">
        <v>95</v>
      </c>
      <c r="S67" s="36" t="s">
        <v>96</v>
      </c>
    </row>
    <row r="68" spans="7:19" x14ac:dyDescent="0.25">
      <c r="G68" s="34">
        <v>41</v>
      </c>
      <c r="H68" s="34">
        <v>1594.8955731301357</v>
      </c>
      <c r="I68" s="34">
        <v>38.074426869864283</v>
      </c>
      <c r="K68" s="34" t="s">
        <v>84</v>
      </c>
      <c r="L68" s="34">
        <v>5.4702706558557156E-13</v>
      </c>
      <c r="M68" s="34">
        <v>76.388630940024825</v>
      </c>
      <c r="N68" s="34">
        <v>7.1611057673629493E-15</v>
      </c>
      <c r="O68" s="34">
        <v>1</v>
      </c>
      <c r="P68" s="34">
        <v>-153.02481595609964</v>
      </c>
      <c r="Q68" s="34">
        <v>153.02481595610072</v>
      </c>
      <c r="R68" s="34">
        <v>-153.02481595609964</v>
      </c>
      <c r="S68" s="34">
        <v>153.02481595610072</v>
      </c>
    </row>
    <row r="69" spans="7:19" x14ac:dyDescent="0.25">
      <c r="G69" s="34">
        <v>42</v>
      </c>
      <c r="H69" s="34">
        <v>1612.3419109625465</v>
      </c>
      <c r="I69" s="34">
        <v>69.208089037453419</v>
      </c>
      <c r="K69" s="34" t="s">
        <v>69</v>
      </c>
      <c r="L69" s="34">
        <v>-1.5207122827885747E-14</v>
      </c>
      <c r="M69" s="34">
        <v>4.6021361949203037</v>
      </c>
      <c r="N69" s="34">
        <v>-3.3043617537157853E-15</v>
      </c>
      <c r="O69" s="34">
        <v>1</v>
      </c>
      <c r="P69" s="34">
        <v>-9.2191866193479779</v>
      </c>
      <c r="Q69" s="34">
        <v>9.2191866193479459</v>
      </c>
      <c r="R69" s="34">
        <v>-9.2191866193479779</v>
      </c>
      <c r="S69" s="34">
        <v>9.2191866193479459</v>
      </c>
    </row>
    <row r="70" spans="7:19" x14ac:dyDescent="0.25">
      <c r="G70" s="34">
        <v>43</v>
      </c>
      <c r="H70" s="34">
        <v>1722.4763953771803</v>
      </c>
      <c r="I70" s="34">
        <v>34.063604622819639</v>
      </c>
      <c r="K70" s="34" t="s">
        <v>70</v>
      </c>
      <c r="L70" s="34">
        <v>5.0315114689154726E-15</v>
      </c>
      <c r="M70" s="34">
        <v>1.2003202103631976</v>
      </c>
      <c r="N70" s="34">
        <v>4.1918076738814704E-15</v>
      </c>
      <c r="O70" s="34">
        <v>1</v>
      </c>
      <c r="P70" s="34">
        <v>-2.4045303210555966</v>
      </c>
      <c r="Q70" s="34">
        <v>2.4045303210556064</v>
      </c>
      <c r="R70" s="34">
        <v>-2.4045303210555966</v>
      </c>
      <c r="S70" s="34">
        <v>2.4045303210556064</v>
      </c>
    </row>
    <row r="71" spans="7:19" ht="13.8" thickBot="1" x14ac:dyDescent="0.3">
      <c r="G71" s="34">
        <v>44</v>
      </c>
      <c r="H71" s="34">
        <v>1749.8514321594582</v>
      </c>
      <c r="I71" s="34">
        <v>55.958567840541718</v>
      </c>
      <c r="K71" s="35" t="s">
        <v>71</v>
      </c>
      <c r="L71" s="35">
        <v>-3.0415336251263456E-15</v>
      </c>
      <c r="M71" s="35">
        <v>2.6927894685895928</v>
      </c>
      <c r="N71" s="35">
        <v>-1.1295103685619415E-15</v>
      </c>
      <c r="O71" s="35">
        <v>1</v>
      </c>
      <c r="P71" s="35">
        <v>-5.3943055107633997</v>
      </c>
      <c r="Q71" s="35">
        <v>5.3943055107633944</v>
      </c>
      <c r="R71" s="35">
        <v>-5.3943055107633997</v>
      </c>
      <c r="S71" s="35">
        <v>5.3943055107633944</v>
      </c>
    </row>
    <row r="72" spans="7:19" x14ac:dyDescent="0.25">
      <c r="G72" s="34">
        <v>45</v>
      </c>
      <c r="H72" s="34">
        <v>1736.2455592689141</v>
      </c>
      <c r="I72" s="34">
        <v>112.11444073108578</v>
      </c>
    </row>
    <row r="73" spans="7:19" x14ac:dyDescent="0.25">
      <c r="G73" s="34">
        <v>46</v>
      </c>
      <c r="H73" s="34">
        <v>1641.8175181748836</v>
      </c>
      <c r="I73" s="34">
        <v>140.7724818251163</v>
      </c>
    </row>
    <row r="74" spans="7:19" x14ac:dyDescent="0.25">
      <c r="G74" s="34">
        <v>47</v>
      </c>
      <c r="H74" s="34">
        <v>1722.3913326214067</v>
      </c>
      <c r="I74" s="34">
        <v>137.05866737859333</v>
      </c>
    </row>
    <row r="75" spans="7:19" x14ac:dyDescent="0.25">
      <c r="G75" s="34">
        <v>48</v>
      </c>
      <c r="H75" s="34">
        <v>1775.445976686729</v>
      </c>
      <c r="I75" s="34">
        <v>96.894023313270964</v>
      </c>
    </row>
    <row r="76" spans="7:19" x14ac:dyDescent="0.25">
      <c r="G76" s="34">
        <v>49</v>
      </c>
      <c r="H76" s="34">
        <v>1726.2959622720182</v>
      </c>
      <c r="I76" s="34">
        <v>157.65403772798186</v>
      </c>
    </row>
    <row r="77" spans="7:19" x14ac:dyDescent="0.25">
      <c r="G77" s="34">
        <v>50</v>
      </c>
      <c r="H77" s="34">
        <v>1888.4623708633667</v>
      </c>
      <c r="I77" s="34">
        <v>35.10762913663325</v>
      </c>
    </row>
    <row r="78" spans="7:19" x14ac:dyDescent="0.25">
      <c r="G78" s="34">
        <v>51</v>
      </c>
      <c r="H78" s="34">
        <v>1875.5114213400757</v>
      </c>
      <c r="I78" s="34">
        <v>84.718578659924333</v>
      </c>
    </row>
    <row r="79" spans="7:19" x14ac:dyDescent="0.25">
      <c r="G79" s="34">
        <v>52</v>
      </c>
      <c r="H79" s="34">
        <v>1905.8906297099063</v>
      </c>
      <c r="I79" s="34">
        <v>24.779370290093766</v>
      </c>
    </row>
    <row r="80" spans="7:19" x14ac:dyDescent="0.25">
      <c r="G80" s="34">
        <v>53</v>
      </c>
      <c r="H80" s="34">
        <v>1883.7787540618083</v>
      </c>
      <c r="I80" s="34">
        <v>119.59124593819161</v>
      </c>
    </row>
    <row r="81" spans="7:9" x14ac:dyDescent="0.25">
      <c r="G81" s="34">
        <v>54</v>
      </c>
      <c r="H81" s="34">
        <v>1868.8617651556106</v>
      </c>
      <c r="I81" s="34">
        <v>103.42823484438941</v>
      </c>
    </row>
    <row r="82" spans="7:9" x14ac:dyDescent="0.25">
      <c r="G82" s="34">
        <v>55</v>
      </c>
      <c r="H82" s="34">
        <v>1956.2964863239499</v>
      </c>
      <c r="I82" s="34">
        <v>61.753513676050034</v>
      </c>
    </row>
    <row r="83" spans="7:9" x14ac:dyDescent="0.25">
      <c r="G83" s="34">
        <v>56</v>
      </c>
      <c r="H83" s="34">
        <v>2028.7292853509646</v>
      </c>
      <c r="I83" s="34">
        <v>38.830714649035372</v>
      </c>
    </row>
    <row r="84" spans="7:9" x14ac:dyDescent="0.25">
      <c r="G84" s="34">
        <v>57</v>
      </c>
      <c r="H84" s="34">
        <v>2125.7902318767533</v>
      </c>
      <c r="I84" s="34">
        <v>-66.890231876753205</v>
      </c>
    </row>
    <row r="85" spans="7:9" x14ac:dyDescent="0.25">
      <c r="G85" s="34">
        <v>58</v>
      </c>
      <c r="H85" s="34">
        <v>2014.7063764222466</v>
      </c>
      <c r="I85" s="34">
        <v>-19.71637642224664</v>
      </c>
    </row>
    <row r="86" spans="7:9" x14ac:dyDescent="0.25">
      <c r="G86" s="34">
        <v>59</v>
      </c>
      <c r="H86" s="34">
        <v>2108.8395476976179</v>
      </c>
      <c r="I86" s="34">
        <v>-4.3395476976179452</v>
      </c>
    </row>
    <row r="87" spans="7:9" ht="13.8" thickBot="1" x14ac:dyDescent="0.3">
      <c r="G87" s="35">
        <v>60</v>
      </c>
      <c r="H87" s="35">
        <v>2092.3823057884474</v>
      </c>
      <c r="I87" s="35">
        <v>-6.1423057884476293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B59E-C733-1E48-B202-80B84950EA50}">
  <dimension ref="A1:Q142"/>
  <sheetViews>
    <sheetView topLeftCell="A112" workbookViewId="0">
      <selection activeCell="Q132" sqref="Q132"/>
    </sheetView>
  </sheetViews>
  <sheetFormatPr baseColWidth="10" defaultColWidth="8.77734375" defaultRowHeight="13.2" x14ac:dyDescent="0.25"/>
  <cols>
    <col min="1" max="1" width="9.33203125" bestFit="1" customWidth="1"/>
    <col min="2" max="2" width="19.44140625" bestFit="1" customWidth="1"/>
    <col min="3" max="3" width="11.44140625" bestFit="1" customWidth="1"/>
    <col min="4" max="4" width="14.6640625" customWidth="1"/>
    <col min="5" max="5" width="20.44140625" bestFit="1" customWidth="1"/>
    <col min="6" max="6" width="26.33203125" bestFit="1" customWidth="1"/>
    <col min="8" max="8" width="32.21875" bestFit="1" customWidth="1"/>
    <col min="9" max="9" width="28.44140625" bestFit="1" customWidth="1"/>
    <col min="10" max="10" width="18.33203125" bestFit="1" customWidth="1"/>
    <col min="11" max="11" width="24.5546875" bestFit="1" customWidth="1"/>
    <col min="12" max="12" width="32.5546875" customWidth="1"/>
    <col min="13" max="13" width="15.88671875" bestFit="1" customWidth="1"/>
    <col min="14" max="14" width="13.5546875" customWidth="1"/>
    <col min="15" max="15" width="25.77734375" bestFit="1" customWidth="1"/>
    <col min="16" max="16" width="33.44140625" bestFit="1" customWidth="1"/>
    <col min="17" max="17" width="33.5546875" bestFit="1" customWidth="1"/>
  </cols>
  <sheetData>
    <row r="1" spans="1:13" ht="14.4" x14ac:dyDescent="0.3">
      <c r="B1" s="10" t="s">
        <v>54</v>
      </c>
    </row>
    <row r="2" spans="1:13" ht="14.4" x14ac:dyDescent="0.3">
      <c r="D2" s="11"/>
    </row>
    <row r="3" spans="1:13" ht="14.4" x14ac:dyDescent="0.3">
      <c r="A3" s="5"/>
      <c r="B3" s="12" t="s">
        <v>55</v>
      </c>
      <c r="C3" s="12" t="s">
        <v>42</v>
      </c>
      <c r="D3" s="12" t="s">
        <v>43</v>
      </c>
      <c r="E3" s="12" t="s">
        <v>44</v>
      </c>
      <c r="F3" s="12" t="s">
        <v>45</v>
      </c>
      <c r="H3" t="s">
        <v>105</v>
      </c>
    </row>
    <row r="4" spans="1:13" ht="13.8" thickBot="1" x14ac:dyDescent="0.3">
      <c r="A4" s="13" t="s">
        <v>56</v>
      </c>
      <c r="B4" s="13" t="s">
        <v>57</v>
      </c>
      <c r="C4" s="13" t="s">
        <v>58</v>
      </c>
      <c r="D4" s="13" t="s">
        <v>59</v>
      </c>
      <c r="E4" s="13" t="s">
        <v>60</v>
      </c>
      <c r="F4" s="13" t="s">
        <v>61</v>
      </c>
    </row>
    <row r="5" spans="1:13" ht="14.4" x14ac:dyDescent="0.3">
      <c r="A5" s="14">
        <v>1</v>
      </c>
      <c r="B5" s="15">
        <v>192000</v>
      </c>
      <c r="C5" s="16">
        <v>15</v>
      </c>
      <c r="D5" s="15">
        <v>1800000</v>
      </c>
      <c r="E5" s="17">
        <v>5800</v>
      </c>
      <c r="F5" s="17">
        <v>50</v>
      </c>
      <c r="G5" s="18"/>
      <c r="H5" s="37" t="s">
        <v>106</v>
      </c>
      <c r="I5" s="37"/>
    </row>
    <row r="6" spans="1:13" ht="14.4" x14ac:dyDescent="0.3">
      <c r="A6" s="14">
        <v>2</v>
      </c>
      <c r="B6" s="15">
        <v>190400</v>
      </c>
      <c r="C6" s="16">
        <v>15</v>
      </c>
      <c r="D6" s="15">
        <v>1790000</v>
      </c>
      <c r="E6" s="17">
        <v>6200</v>
      </c>
      <c r="F6" s="17">
        <v>50</v>
      </c>
      <c r="G6" s="18"/>
      <c r="H6" s="34" t="s">
        <v>107</v>
      </c>
      <c r="I6" s="34">
        <v>0.9723643429967247</v>
      </c>
    </row>
    <row r="7" spans="1:13" ht="14.4" x14ac:dyDescent="0.3">
      <c r="A7" s="14">
        <v>3</v>
      </c>
      <c r="B7" s="15">
        <v>191200</v>
      </c>
      <c r="C7" s="16">
        <v>15</v>
      </c>
      <c r="D7" s="15">
        <v>1780000</v>
      </c>
      <c r="E7" s="17">
        <v>6400</v>
      </c>
      <c r="F7" s="17">
        <v>60</v>
      </c>
      <c r="G7" s="18"/>
      <c r="H7" s="34" t="s">
        <v>108</v>
      </c>
      <c r="I7" s="34">
        <v>0.94549241553145202</v>
      </c>
    </row>
    <row r="8" spans="1:13" ht="14.4" x14ac:dyDescent="0.3">
      <c r="A8" s="14">
        <v>4</v>
      </c>
      <c r="B8" s="15">
        <v>177600</v>
      </c>
      <c r="C8" s="16">
        <v>25</v>
      </c>
      <c r="D8" s="15">
        <v>1778000</v>
      </c>
      <c r="E8" s="17">
        <v>6500</v>
      </c>
      <c r="F8" s="17">
        <v>60</v>
      </c>
      <c r="G8" s="18"/>
      <c r="H8" s="34" t="s">
        <v>109</v>
      </c>
      <c r="I8" s="34">
        <v>0.93558194562807973</v>
      </c>
    </row>
    <row r="9" spans="1:13" ht="14.4" x14ac:dyDescent="0.3">
      <c r="A9" s="14">
        <v>5</v>
      </c>
      <c r="B9" s="15">
        <v>176800</v>
      </c>
      <c r="C9" s="16">
        <v>25</v>
      </c>
      <c r="D9" s="15">
        <v>1750000</v>
      </c>
      <c r="E9" s="17">
        <v>6550</v>
      </c>
      <c r="F9" s="17">
        <v>60</v>
      </c>
      <c r="G9" s="18"/>
      <c r="H9" s="34" t="s">
        <v>110</v>
      </c>
      <c r="I9" s="34">
        <v>5406.3701680351205</v>
      </c>
    </row>
    <row r="10" spans="1:13" ht="15" thickBot="1" x14ac:dyDescent="0.35">
      <c r="A10" s="14">
        <v>6</v>
      </c>
      <c r="B10" s="15">
        <v>178400</v>
      </c>
      <c r="C10" s="16">
        <v>25</v>
      </c>
      <c r="D10" s="15">
        <v>1740000</v>
      </c>
      <c r="E10" s="17">
        <v>6580</v>
      </c>
      <c r="F10" s="17">
        <v>70</v>
      </c>
      <c r="G10" s="18"/>
      <c r="H10" s="35" t="s">
        <v>111</v>
      </c>
      <c r="I10" s="35">
        <v>27</v>
      </c>
    </row>
    <row r="11" spans="1:13" ht="14.4" x14ac:dyDescent="0.3">
      <c r="A11" s="14">
        <v>7</v>
      </c>
      <c r="B11" s="15">
        <v>180800</v>
      </c>
      <c r="C11" s="16">
        <v>25</v>
      </c>
      <c r="D11" s="15">
        <v>1725000</v>
      </c>
      <c r="E11" s="17">
        <v>8200</v>
      </c>
      <c r="F11" s="17">
        <v>75</v>
      </c>
      <c r="G11" s="18"/>
    </row>
    <row r="12" spans="1:13" ht="15" thickBot="1" x14ac:dyDescent="0.35">
      <c r="A12" s="14">
        <v>8</v>
      </c>
      <c r="B12" s="15">
        <v>175200</v>
      </c>
      <c r="C12" s="16">
        <v>30</v>
      </c>
      <c r="D12" s="15">
        <v>1725000</v>
      </c>
      <c r="E12" s="17">
        <v>8600</v>
      </c>
      <c r="F12" s="17">
        <v>75</v>
      </c>
      <c r="G12" s="18"/>
      <c r="H12" t="s">
        <v>112</v>
      </c>
    </row>
    <row r="13" spans="1:13" ht="14.4" x14ac:dyDescent="0.3">
      <c r="A13" s="14">
        <v>9</v>
      </c>
      <c r="B13" s="15">
        <v>174400</v>
      </c>
      <c r="C13" s="16">
        <v>30</v>
      </c>
      <c r="D13" s="15">
        <v>1720000</v>
      </c>
      <c r="E13" s="17">
        <v>8800</v>
      </c>
      <c r="F13" s="17">
        <v>75</v>
      </c>
      <c r="G13" s="18"/>
      <c r="H13" s="36"/>
      <c r="I13" s="36" t="s">
        <v>116</v>
      </c>
      <c r="J13" s="36" t="s">
        <v>117</v>
      </c>
      <c r="K13" s="36" t="s">
        <v>118</v>
      </c>
      <c r="L13" s="36" t="s">
        <v>88</v>
      </c>
      <c r="M13" s="36" t="s">
        <v>119</v>
      </c>
    </row>
    <row r="14" spans="1:13" ht="14.4" x14ac:dyDescent="0.3">
      <c r="A14" s="14">
        <v>10</v>
      </c>
      <c r="B14" s="15">
        <v>173920</v>
      </c>
      <c r="C14" s="16">
        <v>30</v>
      </c>
      <c r="D14" s="15">
        <v>1705000</v>
      </c>
      <c r="E14" s="17">
        <v>9200</v>
      </c>
      <c r="F14" s="17">
        <v>80</v>
      </c>
      <c r="G14" s="18"/>
      <c r="H14" s="34" t="s">
        <v>113</v>
      </c>
      <c r="I14" s="34">
        <v>4</v>
      </c>
      <c r="J14" s="34">
        <v>11154120959.187813</v>
      </c>
      <c r="K14" s="34">
        <v>2788530239.7969532</v>
      </c>
      <c r="L14" s="34">
        <v>95.403389016873732</v>
      </c>
      <c r="M14" s="34">
        <v>1.4386230749298869E-13</v>
      </c>
    </row>
    <row r="15" spans="1:13" ht="14.4" x14ac:dyDescent="0.3">
      <c r="A15" s="14">
        <v>11</v>
      </c>
      <c r="B15" s="15">
        <v>172800</v>
      </c>
      <c r="C15" s="16">
        <v>30</v>
      </c>
      <c r="D15" s="15">
        <v>1710000</v>
      </c>
      <c r="E15" s="17">
        <v>9630</v>
      </c>
      <c r="F15" s="17">
        <v>80</v>
      </c>
      <c r="G15" s="18"/>
      <c r="H15" s="34" t="s">
        <v>114</v>
      </c>
      <c r="I15" s="34">
        <v>22</v>
      </c>
      <c r="J15" s="34">
        <v>643034444.66404212</v>
      </c>
      <c r="K15" s="34">
        <v>29228838.393820096</v>
      </c>
      <c r="L15" s="34"/>
      <c r="M15" s="34"/>
    </row>
    <row r="16" spans="1:13" ht="15" thickBot="1" x14ac:dyDescent="0.35">
      <c r="A16" s="14">
        <v>12</v>
      </c>
      <c r="B16" s="15">
        <v>163200</v>
      </c>
      <c r="C16" s="16">
        <v>40</v>
      </c>
      <c r="D16" s="15">
        <v>1700000</v>
      </c>
      <c r="E16" s="17">
        <v>10570</v>
      </c>
      <c r="F16" s="17">
        <v>80</v>
      </c>
      <c r="G16" s="18"/>
      <c r="H16" s="35" t="s">
        <v>83</v>
      </c>
      <c r="I16" s="35">
        <v>26</v>
      </c>
      <c r="J16" s="35">
        <v>11797155403.851854</v>
      </c>
      <c r="K16" s="35"/>
      <c r="L16" s="35"/>
      <c r="M16" s="35"/>
    </row>
    <row r="17" spans="1:17" ht="15" thickBot="1" x14ac:dyDescent="0.35">
      <c r="A17" s="14">
        <v>13</v>
      </c>
      <c r="B17" s="15">
        <v>161600</v>
      </c>
      <c r="C17" s="16">
        <v>40</v>
      </c>
      <c r="D17" s="15">
        <v>1695000</v>
      </c>
      <c r="E17" s="17">
        <v>11330</v>
      </c>
      <c r="F17" s="17">
        <v>85</v>
      </c>
      <c r="G17" s="18"/>
    </row>
    <row r="18" spans="1:17" ht="14.4" x14ac:dyDescent="0.3">
      <c r="A18" s="14">
        <v>14</v>
      </c>
      <c r="B18" s="15">
        <v>161600</v>
      </c>
      <c r="C18" s="16">
        <v>40</v>
      </c>
      <c r="D18" s="15">
        <v>1695000</v>
      </c>
      <c r="E18" s="17">
        <v>11600</v>
      </c>
      <c r="F18" s="17">
        <v>100</v>
      </c>
      <c r="G18" s="18"/>
      <c r="H18" s="36"/>
      <c r="I18" s="36" t="s">
        <v>120</v>
      </c>
      <c r="J18" s="36" t="s">
        <v>110</v>
      </c>
      <c r="K18" s="36" t="s">
        <v>121</v>
      </c>
      <c r="L18" s="36" t="s">
        <v>122</v>
      </c>
      <c r="M18" s="36" t="s">
        <v>123</v>
      </c>
      <c r="N18" s="36" t="s">
        <v>124</v>
      </c>
      <c r="O18" s="36" t="s">
        <v>125</v>
      </c>
      <c r="P18" s="36" t="s">
        <v>126</v>
      </c>
    </row>
    <row r="19" spans="1:17" ht="14.4" x14ac:dyDescent="0.3">
      <c r="A19" s="14">
        <v>15</v>
      </c>
      <c r="B19" s="15">
        <v>160800</v>
      </c>
      <c r="C19" s="16">
        <v>40</v>
      </c>
      <c r="D19" s="15">
        <v>1690000</v>
      </c>
      <c r="E19" s="17">
        <v>11800</v>
      </c>
      <c r="F19" s="17">
        <v>105</v>
      </c>
      <c r="G19" s="18"/>
      <c r="H19" s="34" t="s">
        <v>115</v>
      </c>
      <c r="I19" s="34">
        <v>100222.56066171579</v>
      </c>
      <c r="J19" s="34">
        <v>135917.8740467575</v>
      </c>
      <c r="K19" s="34">
        <v>0.73737587027912121</v>
      </c>
      <c r="L19" s="34">
        <v>0.46868594035493305</v>
      </c>
      <c r="M19" s="34">
        <v>-181653.85777062614</v>
      </c>
      <c r="N19" s="34">
        <v>382098.97909405775</v>
      </c>
      <c r="O19" s="34">
        <v>-181653.85777062614</v>
      </c>
      <c r="P19" s="34">
        <v>382098.97909405775</v>
      </c>
    </row>
    <row r="20" spans="1:17" ht="14.4" x14ac:dyDescent="0.3">
      <c r="A20" s="14">
        <v>16</v>
      </c>
      <c r="B20" s="15">
        <v>159200</v>
      </c>
      <c r="C20" s="16">
        <v>40</v>
      </c>
      <c r="D20" s="15">
        <v>1630000</v>
      </c>
      <c r="E20" s="17">
        <v>11830</v>
      </c>
      <c r="F20" s="17">
        <v>105</v>
      </c>
      <c r="G20" s="18"/>
      <c r="H20" s="34" t="s">
        <v>58</v>
      </c>
      <c r="I20" s="34">
        <v>-689.52272281917146</v>
      </c>
      <c r="J20" s="34">
        <v>95.402867283151068</v>
      </c>
      <c r="K20" s="34">
        <v>-7.227484272277704</v>
      </c>
      <c r="L20" s="34">
        <v>3.0523499772437099E-7</v>
      </c>
      <c r="M20" s="34">
        <v>-887.37615987852064</v>
      </c>
      <c r="N20" s="34">
        <v>-491.66928575982234</v>
      </c>
      <c r="O20" s="34">
        <v>-887.37615987852064</v>
      </c>
      <c r="P20" s="34">
        <v>-491.66928575982234</v>
      </c>
    </row>
    <row r="21" spans="1:17" ht="14.4" x14ac:dyDescent="0.3">
      <c r="A21" s="14">
        <v>17</v>
      </c>
      <c r="B21" s="15">
        <v>148800</v>
      </c>
      <c r="C21" s="16">
        <v>65</v>
      </c>
      <c r="D21" s="15">
        <v>1640000</v>
      </c>
      <c r="E21" s="17">
        <v>12650</v>
      </c>
      <c r="F21" s="17">
        <v>105</v>
      </c>
      <c r="G21" s="18"/>
      <c r="H21" s="34" t="s">
        <v>59</v>
      </c>
      <c r="I21" s="34">
        <v>5.4941280009836287E-2</v>
      </c>
      <c r="J21" s="34">
        <v>7.2339148634055953E-2</v>
      </c>
      <c r="K21" s="34">
        <v>0.75949580617501122</v>
      </c>
      <c r="L21" s="34">
        <v>0.45561780315595468</v>
      </c>
      <c r="M21" s="34">
        <v>-9.5080932097438647E-2</v>
      </c>
      <c r="N21" s="34">
        <v>0.20496349211711121</v>
      </c>
      <c r="O21" s="34">
        <v>-9.5080932097438647E-2</v>
      </c>
      <c r="P21" s="34">
        <v>0.20496349211711121</v>
      </c>
    </row>
    <row r="22" spans="1:17" ht="14.4" x14ac:dyDescent="0.3">
      <c r="A22" s="14">
        <v>18</v>
      </c>
      <c r="B22" s="15">
        <v>115696</v>
      </c>
      <c r="C22" s="16">
        <v>102</v>
      </c>
      <c r="D22" s="15">
        <v>1635000</v>
      </c>
      <c r="E22" s="17">
        <v>13000</v>
      </c>
      <c r="F22" s="17">
        <v>110</v>
      </c>
      <c r="G22" s="18"/>
      <c r="H22" s="34" t="s">
        <v>60</v>
      </c>
      <c r="I22" s="34">
        <v>-1.3013668665867064</v>
      </c>
      <c r="J22" s="34">
        <v>1.627450021412028</v>
      </c>
      <c r="K22" s="34">
        <v>-0.79963553378898766</v>
      </c>
      <c r="L22" s="34">
        <v>0.43247165513329455</v>
      </c>
      <c r="M22" s="34">
        <v>-4.6764916353529413</v>
      </c>
      <c r="N22" s="34">
        <v>2.0737579021795289</v>
      </c>
      <c r="O22" s="34">
        <v>-4.6764916353529413</v>
      </c>
      <c r="P22" s="34">
        <v>2.0737579021795289</v>
      </c>
    </row>
    <row r="23" spans="1:17" ht="15" thickBot="1" x14ac:dyDescent="0.35">
      <c r="A23" s="14">
        <v>19</v>
      </c>
      <c r="B23" s="15">
        <v>147200</v>
      </c>
      <c r="C23" s="16">
        <v>75</v>
      </c>
      <c r="D23" s="15">
        <v>1630000</v>
      </c>
      <c r="E23" s="17">
        <v>13224</v>
      </c>
      <c r="F23" s="17">
        <v>125</v>
      </c>
      <c r="G23" s="18"/>
      <c r="H23" s="35" t="s">
        <v>61</v>
      </c>
      <c r="I23" s="35">
        <v>152.4563672637006</v>
      </c>
      <c r="J23" s="35">
        <v>73.86296236669105</v>
      </c>
      <c r="K23" s="35">
        <v>2.0640434986459697</v>
      </c>
      <c r="L23" s="35">
        <v>5.1003698192174263E-2</v>
      </c>
      <c r="M23" s="35">
        <v>-0.72604110418856749</v>
      </c>
      <c r="N23" s="35">
        <v>305.63877563158974</v>
      </c>
      <c r="O23" s="35">
        <v>-0.72604110418856749</v>
      </c>
      <c r="P23" s="35">
        <v>305.63877563158974</v>
      </c>
    </row>
    <row r="24" spans="1:17" ht="14.4" x14ac:dyDescent="0.3">
      <c r="A24" s="14">
        <v>20</v>
      </c>
      <c r="B24" s="15">
        <v>150400</v>
      </c>
      <c r="C24" s="16">
        <v>75</v>
      </c>
      <c r="D24" s="15">
        <v>1620000</v>
      </c>
      <c r="E24" s="17">
        <v>13766</v>
      </c>
      <c r="F24" s="17">
        <v>130</v>
      </c>
      <c r="G24" s="18"/>
    </row>
    <row r="25" spans="1:17" ht="14.4" x14ac:dyDescent="0.3">
      <c r="A25" s="14">
        <v>21</v>
      </c>
      <c r="B25" s="15">
        <v>152000</v>
      </c>
      <c r="C25" s="16">
        <v>75</v>
      </c>
      <c r="D25" s="15">
        <v>1615000</v>
      </c>
      <c r="E25" s="17">
        <v>14010</v>
      </c>
      <c r="F25" s="17">
        <v>150</v>
      </c>
      <c r="G25" s="18"/>
    </row>
    <row r="26" spans="1:17" ht="14.4" x14ac:dyDescent="0.3">
      <c r="A26" s="14">
        <v>22</v>
      </c>
      <c r="B26" s="15">
        <v>136000</v>
      </c>
      <c r="C26" s="16">
        <v>80</v>
      </c>
      <c r="D26" s="15">
        <v>1605000</v>
      </c>
      <c r="E26" s="17">
        <v>14468</v>
      </c>
      <c r="F26" s="17">
        <v>155</v>
      </c>
      <c r="G26" s="18"/>
    </row>
    <row r="27" spans="1:17" ht="14.4" x14ac:dyDescent="0.3">
      <c r="A27" s="14">
        <v>23</v>
      </c>
      <c r="B27" s="15">
        <v>126240</v>
      </c>
      <c r="C27" s="16">
        <v>86</v>
      </c>
      <c r="D27" s="15">
        <v>1590000</v>
      </c>
      <c r="E27" s="17">
        <v>15000</v>
      </c>
      <c r="F27" s="17">
        <v>165</v>
      </c>
      <c r="G27" s="18"/>
      <c r="H27" t="s">
        <v>127</v>
      </c>
      <c r="Q27" s="38"/>
    </row>
    <row r="28" spans="1:17" ht="15" thickBot="1" x14ac:dyDescent="0.35">
      <c r="A28" s="14">
        <v>24</v>
      </c>
      <c r="B28" s="15">
        <v>123888</v>
      </c>
      <c r="C28" s="16">
        <v>98</v>
      </c>
      <c r="D28" s="15">
        <v>1595000</v>
      </c>
      <c r="E28" s="17">
        <v>15200</v>
      </c>
      <c r="F28" s="17">
        <v>175</v>
      </c>
      <c r="G28" s="18"/>
      <c r="Q28" s="34"/>
    </row>
    <row r="29" spans="1:17" ht="14.4" x14ac:dyDescent="0.3">
      <c r="A29" s="14">
        <v>25</v>
      </c>
      <c r="B29" s="15">
        <v>126080</v>
      </c>
      <c r="C29" s="16">
        <v>87</v>
      </c>
      <c r="D29" s="15">
        <v>1590000</v>
      </c>
      <c r="E29" s="17">
        <v>15600</v>
      </c>
      <c r="F29" s="17">
        <v>175</v>
      </c>
      <c r="G29" s="18"/>
      <c r="H29" s="36" t="s">
        <v>128</v>
      </c>
      <c r="I29" s="36" t="s">
        <v>129</v>
      </c>
      <c r="J29" s="36" t="s">
        <v>114</v>
      </c>
      <c r="L29" s="36"/>
      <c r="M29" s="36" t="s">
        <v>58</v>
      </c>
      <c r="N29" s="36" t="s">
        <v>59</v>
      </c>
      <c r="O29" s="36" t="s">
        <v>60</v>
      </c>
      <c r="P29" s="36" t="s">
        <v>61</v>
      </c>
      <c r="Q29" s="34"/>
    </row>
    <row r="30" spans="1:17" ht="14.4" x14ac:dyDescent="0.3">
      <c r="A30" s="14">
        <v>26</v>
      </c>
      <c r="B30" s="15">
        <v>151680</v>
      </c>
      <c r="C30" s="16">
        <v>77</v>
      </c>
      <c r="D30" s="15">
        <v>1600000</v>
      </c>
      <c r="E30" s="17">
        <v>16000</v>
      </c>
      <c r="F30" s="17">
        <v>190</v>
      </c>
      <c r="G30" s="18"/>
      <c r="H30" s="34">
        <v>1</v>
      </c>
      <c r="I30" s="34">
        <v>188848.91437411567</v>
      </c>
      <c r="J30" s="34">
        <v>3151.0856258843269</v>
      </c>
      <c r="L30" s="34" t="s">
        <v>58</v>
      </c>
      <c r="M30" s="34">
        <v>1</v>
      </c>
      <c r="N30" s="34"/>
      <c r="O30" s="34"/>
      <c r="P30" s="34"/>
      <c r="Q30" s="34"/>
    </row>
    <row r="31" spans="1:17" ht="14.4" x14ac:dyDescent="0.3">
      <c r="A31" s="14">
        <v>27</v>
      </c>
      <c r="B31" s="15">
        <v>152800</v>
      </c>
      <c r="C31" s="16">
        <v>63</v>
      </c>
      <c r="D31" s="15">
        <v>1610000</v>
      </c>
      <c r="E31" s="17">
        <v>16200</v>
      </c>
      <c r="F31" s="17">
        <v>200</v>
      </c>
      <c r="G31" s="18"/>
      <c r="H31" s="34">
        <v>2</v>
      </c>
      <c r="I31" s="34">
        <v>187778.95482738264</v>
      </c>
      <c r="J31" s="34">
        <v>2621.0451726173633</v>
      </c>
      <c r="L31" s="34" t="s">
        <v>59</v>
      </c>
      <c r="M31" s="34">
        <v>-0.91489679517265954</v>
      </c>
      <c r="N31" s="34">
        <v>1</v>
      </c>
      <c r="O31" s="34"/>
      <c r="P31" s="34"/>
      <c r="Q31" s="34"/>
    </row>
    <row r="32" spans="1:17" ht="14.4" x14ac:dyDescent="0.3">
      <c r="B32" s="19"/>
      <c r="C32" s="20"/>
      <c r="D32" s="21"/>
      <c r="E32" s="21"/>
      <c r="F32" s="21"/>
      <c r="G32" s="21"/>
      <c r="H32" s="34">
        <v>3</v>
      </c>
      <c r="I32" s="34">
        <v>188493.83232660394</v>
      </c>
      <c r="J32" s="34">
        <v>2706.167673396063</v>
      </c>
      <c r="L32" s="34" t="s">
        <v>60</v>
      </c>
      <c r="M32" s="34">
        <v>0.89667487508351496</v>
      </c>
      <c r="N32" s="34">
        <v>-0.97126818112862245</v>
      </c>
      <c r="O32" s="34">
        <v>1</v>
      </c>
      <c r="P32" s="34"/>
      <c r="Q32" s="34"/>
    </row>
    <row r="33" spans="1:16" ht="13.8" thickBot="1" x14ac:dyDescent="0.3">
      <c r="B33" s="13" t="s">
        <v>59</v>
      </c>
      <c r="C33" s="13" t="s">
        <v>58</v>
      </c>
      <c r="D33" s="13" t="s">
        <v>60</v>
      </c>
      <c r="E33" s="13" t="s">
        <v>61</v>
      </c>
      <c r="H33" s="34">
        <v>4</v>
      </c>
      <c r="I33" s="34">
        <v>181358.58585173383</v>
      </c>
      <c r="J33" s="34">
        <v>-3758.5858517338347</v>
      </c>
      <c r="L33" s="35" t="s">
        <v>61</v>
      </c>
      <c r="M33" s="35">
        <v>0.84898054317906069</v>
      </c>
      <c r="N33" s="35">
        <v>-0.91901902454204154</v>
      </c>
      <c r="O33" s="35">
        <v>0.94852590862965269</v>
      </c>
      <c r="P33" s="35">
        <v>1</v>
      </c>
    </row>
    <row r="34" spans="1:16" ht="14.4" x14ac:dyDescent="0.3">
      <c r="B34" s="15">
        <v>1800000</v>
      </c>
      <c r="C34" s="16">
        <v>15</v>
      </c>
      <c r="D34" s="17">
        <v>5800</v>
      </c>
      <c r="E34" s="17">
        <v>50</v>
      </c>
      <c r="H34" s="34">
        <v>5</v>
      </c>
      <c r="I34" s="34">
        <v>179755.16166812909</v>
      </c>
      <c r="J34" s="34">
        <v>-2955.1616681290907</v>
      </c>
    </row>
    <row r="35" spans="1:16" ht="14.4" x14ac:dyDescent="0.3">
      <c r="A35" s="22"/>
      <c r="B35" s="15">
        <v>1790000</v>
      </c>
      <c r="C35" s="16">
        <v>15</v>
      </c>
      <c r="D35" s="17">
        <v>6200</v>
      </c>
      <c r="E35" s="17">
        <v>50</v>
      </c>
      <c r="H35" s="34">
        <v>6</v>
      </c>
      <c r="I35" s="34">
        <v>180691.27153467014</v>
      </c>
      <c r="J35" s="34">
        <v>-2291.2715346701443</v>
      </c>
    </row>
    <row r="36" spans="1:16" ht="14.4" x14ac:dyDescent="0.3">
      <c r="A36" s="23"/>
      <c r="B36" s="15">
        <v>1780000</v>
      </c>
      <c r="C36" s="16">
        <v>15</v>
      </c>
      <c r="D36" s="17">
        <v>6400</v>
      </c>
      <c r="E36" s="17">
        <v>60</v>
      </c>
      <c r="H36" s="34">
        <v>7</v>
      </c>
      <c r="I36" s="34">
        <v>178521.21984697063</v>
      </c>
      <c r="J36" s="34">
        <v>2278.7801530293655</v>
      </c>
    </row>
    <row r="37" spans="1:16" ht="14.4" x14ac:dyDescent="0.3">
      <c r="A37" s="23"/>
      <c r="B37" s="15">
        <v>1778000</v>
      </c>
      <c r="C37" s="16">
        <v>25</v>
      </c>
      <c r="D37" s="17">
        <v>6500</v>
      </c>
      <c r="E37" s="17">
        <v>60</v>
      </c>
      <c r="H37" s="34">
        <v>8</v>
      </c>
      <c r="I37" s="34">
        <v>174553.05948624009</v>
      </c>
      <c r="J37" s="34">
        <v>646.94051375990966</v>
      </c>
    </row>
    <row r="38" spans="1:16" ht="14.4" x14ac:dyDescent="0.3">
      <c r="A38" s="23"/>
      <c r="B38" s="15">
        <v>1750000</v>
      </c>
      <c r="C38" s="16">
        <v>25</v>
      </c>
      <c r="D38" s="17">
        <v>6550</v>
      </c>
      <c r="E38" s="17">
        <v>60</v>
      </c>
      <c r="H38" s="34">
        <v>9</v>
      </c>
      <c r="I38" s="34">
        <v>174018.07971287359</v>
      </c>
      <c r="J38" s="34">
        <v>381.92028712641331</v>
      </c>
    </row>
    <row r="39" spans="1:16" ht="14.4" x14ac:dyDescent="0.3">
      <c r="A39" s="23"/>
      <c r="B39" s="15">
        <v>1740000</v>
      </c>
      <c r="C39" s="16">
        <v>25</v>
      </c>
      <c r="D39" s="17">
        <v>6580</v>
      </c>
      <c r="E39" s="17">
        <v>70</v>
      </c>
      <c r="H39" s="34">
        <v>10</v>
      </c>
      <c r="I39" s="34">
        <v>173435.69560240986</v>
      </c>
      <c r="J39" s="34">
        <v>484.30439759013825</v>
      </c>
    </row>
    <row r="40" spans="1:16" ht="14.4" x14ac:dyDescent="0.3">
      <c r="B40" s="15">
        <v>1725000</v>
      </c>
      <c r="C40" s="16">
        <v>25</v>
      </c>
      <c r="D40" s="17">
        <v>8200</v>
      </c>
      <c r="E40" s="17">
        <v>75</v>
      </c>
      <c r="H40" s="34">
        <v>11</v>
      </c>
      <c r="I40" s="34">
        <v>173150.81424982677</v>
      </c>
      <c r="J40" s="34">
        <v>-350.81424982676981</v>
      </c>
    </row>
    <row r="41" spans="1:16" ht="14.4" x14ac:dyDescent="0.3">
      <c r="B41" s="15">
        <v>1725000</v>
      </c>
      <c r="C41" s="16">
        <v>30</v>
      </c>
      <c r="D41" s="17">
        <v>8600</v>
      </c>
      <c r="E41" s="17">
        <v>75</v>
      </c>
      <c r="H41" s="34">
        <v>12</v>
      </c>
      <c r="I41" s="34">
        <v>164482.88936694516</v>
      </c>
      <c r="J41" s="34">
        <v>-1282.8893669451645</v>
      </c>
    </row>
    <row r="42" spans="1:16" ht="14.4" x14ac:dyDescent="0.3">
      <c r="B42" s="15">
        <v>1720000</v>
      </c>
      <c r="C42" s="16">
        <v>30</v>
      </c>
      <c r="D42" s="17">
        <v>8800</v>
      </c>
      <c r="E42" s="17">
        <v>75</v>
      </c>
      <c r="H42" s="34">
        <v>13</v>
      </c>
      <c r="I42" s="34">
        <v>163981.42598460862</v>
      </c>
      <c r="J42" s="34">
        <v>-2381.4259846086206</v>
      </c>
    </row>
    <row r="43" spans="1:16" ht="14.4" x14ac:dyDescent="0.3">
      <c r="B43" s="15">
        <v>1705000</v>
      </c>
      <c r="C43" s="16">
        <v>30</v>
      </c>
      <c r="D43" s="17">
        <v>9200</v>
      </c>
      <c r="E43" s="17">
        <v>80</v>
      </c>
      <c r="H43" s="34">
        <v>14</v>
      </c>
      <c r="I43" s="34">
        <v>165916.90243958571</v>
      </c>
      <c r="J43" s="34">
        <v>-4316.9024395857123</v>
      </c>
    </row>
    <row r="44" spans="1:16" ht="14.4" x14ac:dyDescent="0.3">
      <c r="B44" s="15">
        <v>1710000</v>
      </c>
      <c r="C44" s="16">
        <v>30</v>
      </c>
      <c r="D44" s="17">
        <v>9630</v>
      </c>
      <c r="E44" s="17">
        <v>80</v>
      </c>
      <c r="H44" s="34">
        <v>15</v>
      </c>
      <c r="I44" s="34">
        <v>166144.20450253767</v>
      </c>
      <c r="J44" s="34">
        <v>-5344.2045025376719</v>
      </c>
    </row>
    <row r="45" spans="1:16" ht="14.4" x14ac:dyDescent="0.3">
      <c r="B45" s="15">
        <v>1700000</v>
      </c>
      <c r="C45" s="16">
        <v>40</v>
      </c>
      <c r="D45" s="17">
        <v>10570</v>
      </c>
      <c r="E45" s="17">
        <v>80</v>
      </c>
      <c r="H45" s="34">
        <v>16</v>
      </c>
      <c r="I45" s="34">
        <v>162808.6866959499</v>
      </c>
      <c r="J45" s="34">
        <v>-3608.6866959499021</v>
      </c>
    </row>
    <row r="46" spans="1:16" ht="14.4" x14ac:dyDescent="0.3">
      <c r="B46" s="15">
        <v>1695000</v>
      </c>
      <c r="C46" s="16">
        <v>40</v>
      </c>
      <c r="D46" s="17">
        <v>11330</v>
      </c>
      <c r="E46" s="17">
        <v>85</v>
      </c>
      <c r="H46" s="34">
        <v>17</v>
      </c>
      <c r="I46" s="34">
        <v>145052.91059496789</v>
      </c>
      <c r="J46" s="34">
        <v>3747.0894050321076</v>
      </c>
    </row>
    <row r="47" spans="1:16" ht="14.4" x14ac:dyDescent="0.3">
      <c r="B47" s="15">
        <v>1695000</v>
      </c>
      <c r="C47" s="16">
        <v>40</v>
      </c>
      <c r="D47" s="17">
        <v>11600</v>
      </c>
      <c r="E47" s="17">
        <v>100</v>
      </c>
      <c r="H47" s="34">
        <v>18</v>
      </c>
      <c r="I47" s="34">
        <v>119572.66688362251</v>
      </c>
      <c r="J47" s="34">
        <v>-3876.6668836225144</v>
      </c>
    </row>
    <row r="48" spans="1:16" ht="14.4" x14ac:dyDescent="0.3">
      <c r="B48" s="15">
        <v>1690000</v>
      </c>
      <c r="C48" s="16">
        <v>40</v>
      </c>
      <c r="D48" s="17">
        <v>11800</v>
      </c>
      <c r="E48" s="17">
        <v>105</v>
      </c>
      <c r="H48" s="34">
        <v>19</v>
      </c>
      <c r="I48" s="34">
        <v>139910.41333053104</v>
      </c>
      <c r="J48" s="34">
        <v>7289.5866694689612</v>
      </c>
    </row>
    <row r="49" spans="2:11" ht="14.4" x14ac:dyDescent="0.3">
      <c r="B49" s="15">
        <v>1630000</v>
      </c>
      <c r="C49" s="16">
        <v>40</v>
      </c>
      <c r="D49" s="17">
        <v>11830</v>
      </c>
      <c r="E49" s="17">
        <v>105</v>
      </c>
      <c r="H49" s="34">
        <v>20</v>
      </c>
      <c r="I49" s="34">
        <v>139417.94152506121</v>
      </c>
      <c r="J49" s="34">
        <v>10982.058474938793</v>
      </c>
    </row>
    <row r="50" spans="2:11" ht="14.4" x14ac:dyDescent="0.3">
      <c r="B50" s="15">
        <v>1640000</v>
      </c>
      <c r="C50" s="16">
        <v>65</v>
      </c>
      <c r="D50" s="17">
        <v>12650</v>
      </c>
      <c r="E50" s="17">
        <v>105</v>
      </c>
      <c r="H50" s="34">
        <v>21</v>
      </c>
      <c r="I50" s="34">
        <v>141874.82895483889</v>
      </c>
      <c r="J50" s="34">
        <v>10125.171045161114</v>
      </c>
    </row>
    <row r="51" spans="2:11" ht="14.4" x14ac:dyDescent="0.3">
      <c r="B51" s="15">
        <v>1635000</v>
      </c>
      <c r="C51" s="16">
        <v>102</v>
      </c>
      <c r="D51" s="17">
        <v>13000</v>
      </c>
      <c r="E51" s="17">
        <v>110</v>
      </c>
      <c r="H51" s="34">
        <v>22</v>
      </c>
      <c r="I51" s="34">
        <v>138044.05835206644</v>
      </c>
      <c r="J51" s="34">
        <v>-2044.0583520664368</v>
      </c>
    </row>
    <row r="52" spans="2:11" ht="14.4" x14ac:dyDescent="0.3">
      <c r="B52" s="15">
        <v>1630000</v>
      </c>
      <c r="C52" s="16">
        <v>75</v>
      </c>
      <c r="D52" s="17">
        <v>13224</v>
      </c>
      <c r="E52" s="17">
        <v>125</v>
      </c>
      <c r="H52" s="34">
        <v>23</v>
      </c>
      <c r="I52" s="34">
        <v>133915.03931461673</v>
      </c>
      <c r="J52" s="34">
        <v>-7675.0393146167335</v>
      </c>
    </row>
    <row r="53" spans="2:11" ht="14.4" x14ac:dyDescent="0.3">
      <c r="B53" s="15">
        <v>1620000</v>
      </c>
      <c r="C53" s="16">
        <v>75</v>
      </c>
      <c r="D53" s="17">
        <v>13766</v>
      </c>
      <c r="E53" s="17">
        <v>130</v>
      </c>
      <c r="H53" s="34">
        <v>24</v>
      </c>
      <c r="I53" s="34">
        <v>127179.76334015554</v>
      </c>
      <c r="J53" s="34">
        <v>-3291.7633401555358</v>
      </c>
    </row>
    <row r="54" spans="2:11" ht="14.4" x14ac:dyDescent="0.3">
      <c r="B54" s="15">
        <v>1615000</v>
      </c>
      <c r="C54" s="16">
        <v>75</v>
      </c>
      <c r="D54" s="17">
        <v>14010</v>
      </c>
      <c r="E54" s="17">
        <v>150</v>
      </c>
      <c r="H54" s="34">
        <v>25</v>
      </c>
      <c r="I54" s="34">
        <v>133969.26014448254</v>
      </c>
      <c r="J54" s="34">
        <v>-7889.2601444825414</v>
      </c>
    </row>
    <row r="55" spans="2:11" ht="14.4" x14ac:dyDescent="0.3">
      <c r="B55" s="15">
        <v>1605000</v>
      </c>
      <c r="C55" s="16">
        <v>80</v>
      </c>
      <c r="D55" s="17">
        <v>14468</v>
      </c>
      <c r="E55" s="17">
        <v>155</v>
      </c>
      <c r="H55" s="34">
        <v>26</v>
      </c>
      <c r="I55" s="34">
        <v>143180.19893509345</v>
      </c>
      <c r="J55" s="34">
        <v>8499.8010649065545</v>
      </c>
    </row>
    <row r="56" spans="2:11" ht="15" thickBot="1" x14ac:dyDescent="0.35">
      <c r="B56" s="15">
        <v>1590000</v>
      </c>
      <c r="C56" s="16">
        <v>86</v>
      </c>
      <c r="D56" s="17">
        <v>15000</v>
      </c>
      <c r="E56" s="17">
        <v>165</v>
      </c>
      <c r="H56" s="35">
        <v>27</v>
      </c>
      <c r="I56" s="35">
        <v>154647.2201539799</v>
      </c>
      <c r="J56" s="35">
        <v>-1847.2201539798989</v>
      </c>
    </row>
    <row r="57" spans="2:11" ht="14.4" x14ac:dyDescent="0.3">
      <c r="B57" s="15">
        <v>1595000</v>
      </c>
      <c r="C57" s="16">
        <v>98</v>
      </c>
      <c r="D57" s="17">
        <v>15200</v>
      </c>
      <c r="E57" s="17">
        <v>175</v>
      </c>
    </row>
    <row r="58" spans="2:11" ht="14.4" x14ac:dyDescent="0.3">
      <c r="B58" s="15">
        <v>1590000</v>
      </c>
      <c r="C58" s="16">
        <v>87</v>
      </c>
      <c r="D58" s="17">
        <v>15600</v>
      </c>
      <c r="E58" s="17">
        <v>175</v>
      </c>
    </row>
    <row r="59" spans="2:11" ht="14.4" x14ac:dyDescent="0.3">
      <c r="B59" s="15">
        <v>1600000</v>
      </c>
      <c r="C59" s="16">
        <v>77</v>
      </c>
      <c r="D59" s="17">
        <v>16000</v>
      </c>
      <c r="E59" s="17">
        <v>190</v>
      </c>
      <c r="H59" t="s">
        <v>73</v>
      </c>
    </row>
    <row r="60" spans="2:11" ht="15" thickBot="1" x14ac:dyDescent="0.35">
      <c r="B60" s="15">
        <v>1610000</v>
      </c>
      <c r="C60" s="16">
        <v>63</v>
      </c>
      <c r="D60" s="17">
        <v>16200</v>
      </c>
      <c r="E60" s="17">
        <v>200</v>
      </c>
    </row>
    <row r="61" spans="2:11" x14ac:dyDescent="0.25">
      <c r="H61" s="37" t="s">
        <v>74</v>
      </c>
      <c r="I61" s="37"/>
      <c r="J61" t="s">
        <v>130</v>
      </c>
      <c r="K61">
        <f>(1/(1-I63))</f>
        <v>21.399681289919286</v>
      </c>
    </row>
    <row r="62" spans="2:11" x14ac:dyDescent="0.25">
      <c r="B62" s="13" t="s">
        <v>60</v>
      </c>
      <c r="C62" s="13" t="s">
        <v>61</v>
      </c>
      <c r="D62" s="13" t="s">
        <v>59</v>
      </c>
      <c r="E62" s="13" t="s">
        <v>58</v>
      </c>
      <c r="H62" s="34" t="s">
        <v>75</v>
      </c>
      <c r="I62" s="34">
        <v>0.97635563812204185</v>
      </c>
    </row>
    <row r="63" spans="2:11" ht="14.4" x14ac:dyDescent="0.3">
      <c r="B63" s="17">
        <v>5800</v>
      </c>
      <c r="C63" s="17">
        <v>50</v>
      </c>
      <c r="D63" s="15">
        <v>1800000</v>
      </c>
      <c r="E63" s="16">
        <v>15</v>
      </c>
      <c r="H63" s="34" t="s">
        <v>76</v>
      </c>
      <c r="I63" s="34">
        <v>0.95327033209269951</v>
      </c>
    </row>
    <row r="64" spans="2:11" ht="14.4" x14ac:dyDescent="0.3">
      <c r="B64" s="17">
        <v>6200</v>
      </c>
      <c r="C64" s="17">
        <v>50</v>
      </c>
      <c r="D64" s="15">
        <v>1790000</v>
      </c>
      <c r="E64" s="16">
        <v>15</v>
      </c>
      <c r="H64" s="34" t="s">
        <v>77</v>
      </c>
      <c r="I64" s="34">
        <v>0.94717515801783425</v>
      </c>
    </row>
    <row r="65" spans="2:16" ht="14.4" x14ac:dyDescent="0.3">
      <c r="B65" s="17">
        <v>6400</v>
      </c>
      <c r="C65" s="17">
        <v>60</v>
      </c>
      <c r="D65" s="15">
        <v>1780000</v>
      </c>
      <c r="E65" s="16">
        <v>15</v>
      </c>
      <c r="H65" s="34" t="s">
        <v>78</v>
      </c>
      <c r="I65" s="34">
        <v>15583.624206945351</v>
      </c>
    </row>
    <row r="66" spans="2:16" ht="15" thickBot="1" x14ac:dyDescent="0.35">
      <c r="B66" s="17">
        <v>6500</v>
      </c>
      <c r="C66" s="17">
        <v>60</v>
      </c>
      <c r="D66" s="15">
        <v>1778000</v>
      </c>
      <c r="E66" s="16">
        <v>25</v>
      </c>
      <c r="H66" s="35" t="s">
        <v>79</v>
      </c>
      <c r="I66" s="35">
        <v>27</v>
      </c>
    </row>
    <row r="67" spans="2:16" ht="14.4" x14ac:dyDescent="0.3">
      <c r="B67" s="17">
        <v>6550</v>
      </c>
      <c r="C67" s="17">
        <v>60</v>
      </c>
      <c r="D67" s="15">
        <v>1750000</v>
      </c>
      <c r="E67" s="16">
        <v>25</v>
      </c>
    </row>
    <row r="68" spans="2:16" ht="15" thickBot="1" x14ac:dyDescent="0.35">
      <c r="B68" s="17">
        <v>6580</v>
      </c>
      <c r="C68" s="17">
        <v>70</v>
      </c>
      <c r="D68" s="15">
        <v>1740000</v>
      </c>
      <c r="E68" s="16">
        <v>25</v>
      </c>
      <c r="H68" t="s">
        <v>80</v>
      </c>
    </row>
    <row r="69" spans="2:16" ht="14.4" x14ac:dyDescent="0.3">
      <c r="B69" s="17">
        <v>8200</v>
      </c>
      <c r="C69" s="17">
        <v>75</v>
      </c>
      <c r="D69" s="15">
        <v>1725000</v>
      </c>
      <c r="E69" s="16">
        <v>25</v>
      </c>
      <c r="H69" s="36"/>
      <c r="I69" s="36" t="s">
        <v>85</v>
      </c>
      <c r="J69" s="36" t="s">
        <v>86</v>
      </c>
      <c r="K69" s="36" t="s">
        <v>87</v>
      </c>
      <c r="L69" s="36" t="s">
        <v>88</v>
      </c>
      <c r="M69" s="36" t="s">
        <v>89</v>
      </c>
    </row>
    <row r="70" spans="2:16" ht="14.4" x14ac:dyDescent="0.3">
      <c r="B70" s="17">
        <v>8600</v>
      </c>
      <c r="C70" s="17">
        <v>75</v>
      </c>
      <c r="D70" s="15">
        <v>1725000</v>
      </c>
      <c r="E70" s="16">
        <v>30</v>
      </c>
      <c r="H70" s="34" t="s">
        <v>81</v>
      </c>
      <c r="I70" s="34">
        <v>3</v>
      </c>
      <c r="J70" s="34">
        <v>113943131767.93092</v>
      </c>
      <c r="K70" s="34">
        <v>37981043922.643639</v>
      </c>
      <c r="L70" s="34">
        <v>156.3975565560481</v>
      </c>
      <c r="M70" s="34">
        <v>1.9379452609484225E-15</v>
      </c>
    </row>
    <row r="71" spans="2:16" ht="14.4" x14ac:dyDescent="0.3">
      <c r="B71" s="17">
        <v>8800</v>
      </c>
      <c r="C71" s="17">
        <v>75</v>
      </c>
      <c r="D71" s="15">
        <v>1720000</v>
      </c>
      <c r="E71" s="16">
        <v>30</v>
      </c>
      <c r="H71" s="34" t="s">
        <v>82</v>
      </c>
      <c r="I71" s="34">
        <v>23</v>
      </c>
      <c r="J71" s="34">
        <v>5585534898.7357426</v>
      </c>
      <c r="K71" s="34">
        <v>242849343.42329314</v>
      </c>
      <c r="L71" s="34"/>
      <c r="M71" s="34"/>
    </row>
    <row r="72" spans="2:16" ht="15" thickBot="1" x14ac:dyDescent="0.35">
      <c r="B72" s="17">
        <v>9200</v>
      </c>
      <c r="C72" s="17">
        <v>80</v>
      </c>
      <c r="D72" s="15">
        <v>1705000</v>
      </c>
      <c r="E72" s="16">
        <v>30</v>
      </c>
      <c r="H72" s="35" t="s">
        <v>83</v>
      </c>
      <c r="I72" s="35">
        <v>26</v>
      </c>
      <c r="J72" s="35">
        <v>119528666666.66667</v>
      </c>
      <c r="K72" s="35"/>
      <c r="L72" s="35"/>
      <c r="M72" s="35"/>
    </row>
    <row r="73" spans="2:16" ht="15" thickBot="1" x14ac:dyDescent="0.35">
      <c r="B73" s="17">
        <v>9630</v>
      </c>
      <c r="C73" s="17">
        <v>80</v>
      </c>
      <c r="D73" s="15">
        <v>1710000</v>
      </c>
      <c r="E73" s="16">
        <v>30</v>
      </c>
    </row>
    <row r="74" spans="2:16" ht="14.4" x14ac:dyDescent="0.3">
      <c r="B74" s="17">
        <v>10570</v>
      </c>
      <c r="C74" s="17">
        <v>80</v>
      </c>
      <c r="D74" s="15">
        <v>1700000</v>
      </c>
      <c r="E74" s="16">
        <v>40</v>
      </c>
      <c r="H74" s="36"/>
      <c r="I74" s="36" t="s">
        <v>90</v>
      </c>
      <c r="J74" s="36" t="s">
        <v>78</v>
      </c>
      <c r="K74" s="36" t="s">
        <v>91</v>
      </c>
      <c r="L74" s="36" t="s">
        <v>92</v>
      </c>
      <c r="M74" s="36" t="s">
        <v>93</v>
      </c>
      <c r="N74" s="36" t="s">
        <v>94</v>
      </c>
      <c r="O74" s="36" t="s">
        <v>95</v>
      </c>
      <c r="P74" s="36" t="s">
        <v>96</v>
      </c>
    </row>
    <row r="75" spans="2:16" ht="14.4" x14ac:dyDescent="0.3">
      <c r="B75" s="17">
        <v>11330</v>
      </c>
      <c r="C75" s="17">
        <v>85</v>
      </c>
      <c r="D75" s="15">
        <v>1695000</v>
      </c>
      <c r="E75" s="16">
        <v>40</v>
      </c>
      <c r="H75" s="34" t="s">
        <v>84</v>
      </c>
      <c r="I75" s="34">
        <v>1877597.1553135307</v>
      </c>
      <c r="J75" s="34">
        <v>14575.470322287483</v>
      </c>
      <c r="K75" s="34">
        <v>128.81897556626217</v>
      </c>
      <c r="L75" s="34">
        <v>2.1880134389988533E-34</v>
      </c>
      <c r="M75" s="34">
        <v>1847445.4977058938</v>
      </c>
      <c r="N75" s="34">
        <v>1907748.8129211676</v>
      </c>
      <c r="O75" s="34">
        <v>1847445.4977058938</v>
      </c>
      <c r="P75" s="34">
        <v>1907748.8129211676</v>
      </c>
    </row>
    <row r="76" spans="2:16" ht="14.4" x14ac:dyDescent="0.3">
      <c r="B76" s="17">
        <v>11600</v>
      </c>
      <c r="C76" s="17">
        <v>100</v>
      </c>
      <c r="D76" s="15">
        <v>1695000</v>
      </c>
      <c r="E76" s="16">
        <v>40</v>
      </c>
      <c r="H76" s="34" t="s">
        <v>58</v>
      </c>
      <c r="I76" s="34">
        <v>-550.44999249672082</v>
      </c>
      <c r="J76" s="34">
        <v>249.89659593028597</v>
      </c>
      <c r="K76" s="34">
        <v>-2.2027110471335938</v>
      </c>
      <c r="L76" s="34">
        <v>3.7905177131656038E-2</v>
      </c>
      <c r="M76" s="34">
        <v>-1067.400487485721</v>
      </c>
      <c r="N76" s="34">
        <v>-33.499497507720776</v>
      </c>
      <c r="O76" s="34">
        <v>-1067.400487485721</v>
      </c>
      <c r="P76" s="34">
        <v>-33.499497507720776</v>
      </c>
    </row>
    <row r="77" spans="2:16" ht="14.4" x14ac:dyDescent="0.3">
      <c r="B77" s="17">
        <v>11800</v>
      </c>
      <c r="C77" s="17">
        <v>105</v>
      </c>
      <c r="D77" s="15">
        <v>1690000</v>
      </c>
      <c r="E77" s="16">
        <v>40</v>
      </c>
      <c r="H77" s="34" t="s">
        <v>60</v>
      </c>
      <c r="I77" s="34">
        <v>-15.641889318350842</v>
      </c>
      <c r="J77" s="34">
        <v>3.3716775618394905</v>
      </c>
      <c r="K77" s="34">
        <v>-4.6392008225771963</v>
      </c>
      <c r="L77" s="34">
        <v>1.1439941407987372E-4</v>
      </c>
      <c r="M77" s="34">
        <v>-22.616735766529246</v>
      </c>
      <c r="N77" s="34">
        <v>-8.6670428701724358</v>
      </c>
      <c r="O77" s="34">
        <v>-22.616735766529246</v>
      </c>
      <c r="P77" s="34">
        <v>-8.6670428701724358</v>
      </c>
    </row>
    <row r="78" spans="2:16" ht="15" thickBot="1" x14ac:dyDescent="0.35">
      <c r="B78" s="17">
        <v>11830</v>
      </c>
      <c r="C78" s="17">
        <v>105</v>
      </c>
      <c r="D78" s="15">
        <v>1630000</v>
      </c>
      <c r="E78" s="16">
        <v>40</v>
      </c>
      <c r="H78" s="35" t="s">
        <v>61</v>
      </c>
      <c r="I78" s="35">
        <v>28.457048763387565</v>
      </c>
      <c r="J78" s="35">
        <v>212.82403795951862</v>
      </c>
      <c r="K78" s="35">
        <v>0.1337116288001283</v>
      </c>
      <c r="L78" s="35">
        <v>0.89479369974500478</v>
      </c>
      <c r="M78" s="35">
        <v>-411.80301704168323</v>
      </c>
      <c r="N78" s="35">
        <v>468.71711456845833</v>
      </c>
      <c r="O78" s="35">
        <v>-411.80301704168323</v>
      </c>
      <c r="P78" s="35">
        <v>468.71711456845833</v>
      </c>
    </row>
    <row r="79" spans="2:16" ht="14.4" x14ac:dyDescent="0.3">
      <c r="B79" s="17">
        <v>12650</v>
      </c>
      <c r="C79" s="17">
        <v>105</v>
      </c>
      <c r="D79" s="15">
        <v>1640000</v>
      </c>
      <c r="E79" s="16">
        <v>65</v>
      </c>
    </row>
    <row r="80" spans="2:16" ht="14.4" x14ac:dyDescent="0.3">
      <c r="B80" s="17">
        <v>13000</v>
      </c>
      <c r="C80" s="17">
        <v>110</v>
      </c>
      <c r="D80" s="15">
        <v>1635000</v>
      </c>
      <c r="E80" s="16">
        <v>102</v>
      </c>
      <c r="H80" t="s">
        <v>73</v>
      </c>
    </row>
    <row r="81" spans="2:16" ht="15" thickBot="1" x14ac:dyDescent="0.35">
      <c r="B81" s="17">
        <v>13224</v>
      </c>
      <c r="C81" s="17">
        <v>125</v>
      </c>
      <c r="D81" s="15">
        <v>1630000</v>
      </c>
      <c r="E81" s="16">
        <v>75</v>
      </c>
    </row>
    <row r="82" spans="2:16" ht="14.4" x14ac:dyDescent="0.3">
      <c r="B82" s="17">
        <v>13766</v>
      </c>
      <c r="C82" s="17">
        <v>130</v>
      </c>
      <c r="D82" s="15">
        <v>1620000</v>
      </c>
      <c r="E82" s="16">
        <v>75</v>
      </c>
      <c r="H82" s="37" t="s">
        <v>74</v>
      </c>
      <c r="I82" s="37"/>
      <c r="K82">
        <f>(1/(1-I84))</f>
        <v>27.50252003903347</v>
      </c>
    </row>
    <row r="83" spans="2:16" ht="14.4" x14ac:dyDescent="0.3">
      <c r="B83" s="17">
        <v>14010</v>
      </c>
      <c r="C83" s="17">
        <v>150</v>
      </c>
      <c r="D83" s="15">
        <v>1615000</v>
      </c>
      <c r="E83" s="16">
        <v>75</v>
      </c>
      <c r="H83" s="34" t="s">
        <v>75</v>
      </c>
      <c r="I83" s="34">
        <v>0.98165151434409148</v>
      </c>
    </row>
    <row r="84" spans="2:16" ht="14.4" x14ac:dyDescent="0.3">
      <c r="B84" s="17">
        <v>14468</v>
      </c>
      <c r="C84" s="17">
        <v>155</v>
      </c>
      <c r="D84" s="15">
        <v>1605000</v>
      </c>
      <c r="E84" s="16">
        <v>80</v>
      </c>
      <c r="H84" s="34" t="s">
        <v>76</v>
      </c>
      <c r="I84" s="34">
        <v>0.96363969561404805</v>
      </c>
    </row>
    <row r="85" spans="2:16" ht="14.4" x14ac:dyDescent="0.3">
      <c r="B85" s="17">
        <v>15000</v>
      </c>
      <c r="C85" s="17">
        <v>165</v>
      </c>
      <c r="D85" s="15">
        <v>1590000</v>
      </c>
      <c r="E85" s="16">
        <v>86</v>
      </c>
      <c r="H85" s="34" t="s">
        <v>77</v>
      </c>
      <c r="I85" s="34">
        <v>0.95889704721588043</v>
      </c>
    </row>
    <row r="86" spans="2:16" ht="14.4" x14ac:dyDescent="0.3">
      <c r="B86" s="17">
        <v>15200</v>
      </c>
      <c r="C86" s="17">
        <v>175</v>
      </c>
      <c r="D86" s="15">
        <v>1595000</v>
      </c>
      <c r="E86" s="16">
        <v>98</v>
      </c>
      <c r="H86" s="34" t="s">
        <v>78</v>
      </c>
      <c r="I86" s="34">
        <v>692.68247438124411</v>
      </c>
    </row>
    <row r="87" spans="2:16" ht="15" thickBot="1" x14ac:dyDescent="0.35">
      <c r="B87" s="17">
        <v>15600</v>
      </c>
      <c r="C87" s="17">
        <v>175</v>
      </c>
      <c r="D87" s="15">
        <v>1590000</v>
      </c>
      <c r="E87" s="16">
        <v>87</v>
      </c>
      <c r="H87" s="35" t="s">
        <v>79</v>
      </c>
      <c r="I87" s="35">
        <v>27</v>
      </c>
    </row>
    <row r="88" spans="2:16" ht="14.4" x14ac:dyDescent="0.3">
      <c r="B88" s="17">
        <v>16000</v>
      </c>
      <c r="C88" s="17">
        <v>190</v>
      </c>
      <c r="D88" s="15">
        <v>1600000</v>
      </c>
      <c r="E88" s="16">
        <v>77</v>
      </c>
    </row>
    <row r="89" spans="2:16" ht="15" thickBot="1" x14ac:dyDescent="0.35">
      <c r="B89" s="17">
        <v>16200</v>
      </c>
      <c r="C89" s="17">
        <v>200</v>
      </c>
      <c r="D89" s="15">
        <v>1610000</v>
      </c>
      <c r="E89" s="16">
        <v>63</v>
      </c>
      <c r="H89" t="s">
        <v>80</v>
      </c>
    </row>
    <row r="90" spans="2:16" x14ac:dyDescent="0.25">
      <c r="H90" s="36"/>
      <c r="I90" s="36" t="s">
        <v>85</v>
      </c>
      <c r="J90" s="36" t="s">
        <v>86</v>
      </c>
      <c r="K90" s="36" t="s">
        <v>87</v>
      </c>
      <c r="L90" s="36" t="s">
        <v>88</v>
      </c>
      <c r="M90" s="36" t="s">
        <v>89</v>
      </c>
    </row>
    <row r="91" spans="2:16" x14ac:dyDescent="0.25">
      <c r="B91" s="13" t="s">
        <v>61</v>
      </c>
      <c r="C91" s="13" t="s">
        <v>59</v>
      </c>
      <c r="D91" s="13" t="s">
        <v>58</v>
      </c>
      <c r="E91" s="13" t="s">
        <v>60</v>
      </c>
      <c r="H91" s="34" t="s">
        <v>81</v>
      </c>
      <c r="I91" s="34">
        <v>3</v>
      </c>
      <c r="J91" s="34">
        <v>292471401.9479419</v>
      </c>
      <c r="K91" s="34">
        <v>97490467.315980628</v>
      </c>
      <c r="L91" s="34">
        <v>203.18598696592363</v>
      </c>
      <c r="M91" s="34">
        <v>1.0874168453928055E-16</v>
      </c>
    </row>
    <row r="92" spans="2:16" ht="14.4" x14ac:dyDescent="0.3">
      <c r="B92" s="17">
        <v>50</v>
      </c>
      <c r="C92" s="15">
        <v>1800000</v>
      </c>
      <c r="D92" s="16">
        <v>15</v>
      </c>
      <c r="E92" s="17">
        <v>5800</v>
      </c>
      <c r="H92" s="34" t="s">
        <v>82</v>
      </c>
      <c r="I92" s="34">
        <v>23</v>
      </c>
      <c r="J92" s="34">
        <v>11035607.237243226</v>
      </c>
      <c r="K92" s="34">
        <v>479809.01031492284</v>
      </c>
      <c r="L92" s="34"/>
      <c r="M92" s="34"/>
    </row>
    <row r="93" spans="2:16" ht="15" thickBot="1" x14ac:dyDescent="0.35">
      <c r="B93" s="17">
        <v>50</v>
      </c>
      <c r="C93" s="15">
        <v>1790000</v>
      </c>
      <c r="D93" s="16">
        <v>15</v>
      </c>
      <c r="E93" s="17">
        <v>6200</v>
      </c>
      <c r="H93" s="35" t="s">
        <v>83</v>
      </c>
      <c r="I93" s="35">
        <v>26</v>
      </c>
      <c r="J93" s="35">
        <v>303507009.18518513</v>
      </c>
      <c r="K93" s="35"/>
      <c r="L93" s="35"/>
      <c r="M93" s="35"/>
    </row>
    <row r="94" spans="2:16" ht="15" thickBot="1" x14ac:dyDescent="0.35">
      <c r="B94" s="17">
        <v>60</v>
      </c>
      <c r="C94" s="15">
        <v>1780000</v>
      </c>
      <c r="D94" s="16">
        <v>15</v>
      </c>
      <c r="E94" s="17">
        <v>6400</v>
      </c>
    </row>
    <row r="95" spans="2:16" ht="14.4" x14ac:dyDescent="0.3">
      <c r="B95" s="17">
        <v>60</v>
      </c>
      <c r="C95" s="15">
        <v>1778000</v>
      </c>
      <c r="D95" s="16">
        <v>25</v>
      </c>
      <c r="E95" s="17">
        <v>6500</v>
      </c>
      <c r="H95" s="36"/>
      <c r="I95" s="36" t="s">
        <v>90</v>
      </c>
      <c r="J95" s="36" t="s">
        <v>78</v>
      </c>
      <c r="K95" s="36" t="s">
        <v>91</v>
      </c>
      <c r="L95" s="36" t="s">
        <v>92</v>
      </c>
      <c r="M95" s="36" t="s">
        <v>93</v>
      </c>
      <c r="N95" s="36" t="s">
        <v>94</v>
      </c>
      <c r="O95" s="36" t="s">
        <v>95</v>
      </c>
      <c r="P95" s="36" t="s">
        <v>96</v>
      </c>
    </row>
    <row r="96" spans="2:16" ht="14.4" x14ac:dyDescent="0.3">
      <c r="B96" s="17">
        <v>60</v>
      </c>
      <c r="C96" s="15">
        <v>1750000</v>
      </c>
      <c r="D96" s="16">
        <v>25</v>
      </c>
      <c r="E96" s="17">
        <v>6550</v>
      </c>
      <c r="H96" s="34" t="s">
        <v>84</v>
      </c>
      <c r="I96" s="34">
        <v>59903.26844500898</v>
      </c>
      <c r="J96" s="34">
        <v>12134.205791105544</v>
      </c>
      <c r="K96" s="34">
        <v>4.9367275845048288</v>
      </c>
      <c r="L96" s="34">
        <v>5.456983442734837E-5</v>
      </c>
      <c r="M96" s="34">
        <v>34801.751288847605</v>
      </c>
      <c r="N96" s="34">
        <v>85004.785601170355</v>
      </c>
      <c r="O96" s="34">
        <v>34801.751288847605</v>
      </c>
      <c r="P96" s="34">
        <v>85004.785601170355</v>
      </c>
    </row>
    <row r="97" spans="2:16" ht="14.4" x14ac:dyDescent="0.3">
      <c r="B97" s="17">
        <v>70</v>
      </c>
      <c r="C97" s="15">
        <v>1740000</v>
      </c>
      <c r="D97" s="16">
        <v>25</v>
      </c>
      <c r="E97" s="17">
        <v>6580</v>
      </c>
      <c r="H97" s="34" t="s">
        <v>61</v>
      </c>
      <c r="I97" s="34">
        <v>26.983253246684779</v>
      </c>
      <c r="J97" s="34">
        <v>7.6093935880933437</v>
      </c>
      <c r="K97" s="34">
        <v>3.5460451525212626</v>
      </c>
      <c r="L97" s="34">
        <v>1.7231377600934298E-3</v>
      </c>
      <c r="M97" s="34">
        <v>11.242023290001569</v>
      </c>
      <c r="N97" s="34">
        <v>42.724483203367988</v>
      </c>
      <c r="O97" s="34">
        <v>11.242023290001569</v>
      </c>
      <c r="P97" s="34">
        <v>42.724483203367988</v>
      </c>
    </row>
    <row r="98" spans="2:16" ht="14.4" x14ac:dyDescent="0.3">
      <c r="B98" s="17">
        <v>75</v>
      </c>
      <c r="C98" s="15">
        <v>1725000</v>
      </c>
      <c r="D98" s="16">
        <v>25</v>
      </c>
      <c r="E98" s="17">
        <v>8200</v>
      </c>
      <c r="H98" s="34" t="s">
        <v>59</v>
      </c>
      <c r="I98" s="34">
        <v>-3.0904425466005265E-2</v>
      </c>
      <c r="J98" s="34">
        <v>6.6615838908299432E-3</v>
      </c>
      <c r="K98" s="34">
        <v>-4.6392008225771955</v>
      </c>
      <c r="L98" s="34">
        <v>1.1439941407987372E-4</v>
      </c>
      <c r="M98" s="34">
        <v>-4.4684961679215568E-2</v>
      </c>
      <c r="N98" s="34">
        <v>-1.7123889252794962E-2</v>
      </c>
      <c r="O98" s="34">
        <v>-4.4684961679215568E-2</v>
      </c>
      <c r="P98" s="34">
        <v>-1.7123889252794962E-2</v>
      </c>
    </row>
    <row r="99" spans="2:16" ht="15" thickBot="1" x14ac:dyDescent="0.35">
      <c r="B99" s="17">
        <v>75</v>
      </c>
      <c r="C99" s="15">
        <v>1725000</v>
      </c>
      <c r="D99" s="16">
        <v>30</v>
      </c>
      <c r="E99" s="17">
        <v>8600</v>
      </c>
      <c r="H99" s="35" t="s">
        <v>58</v>
      </c>
      <c r="I99" s="35">
        <v>3.8988149230231661</v>
      </c>
      <c r="J99" s="35">
        <v>12.196274373462998</v>
      </c>
      <c r="K99" s="35">
        <v>0.31967261506565636</v>
      </c>
      <c r="L99" s="35">
        <v>0.75210216819178866</v>
      </c>
      <c r="M99" s="35">
        <v>-21.331100878399884</v>
      </c>
      <c r="N99" s="35">
        <v>29.128730724446218</v>
      </c>
      <c r="O99" s="35">
        <v>-21.331100878399884</v>
      </c>
      <c r="P99" s="35">
        <v>29.128730724446218</v>
      </c>
    </row>
    <row r="100" spans="2:16" ht="14.4" x14ac:dyDescent="0.3">
      <c r="B100" s="17">
        <v>75</v>
      </c>
      <c r="C100" s="15">
        <v>1720000</v>
      </c>
      <c r="D100" s="16">
        <v>30</v>
      </c>
      <c r="E100" s="17">
        <v>8800</v>
      </c>
    </row>
    <row r="101" spans="2:16" ht="14.4" x14ac:dyDescent="0.3">
      <c r="B101" s="17">
        <v>80</v>
      </c>
      <c r="C101" s="15">
        <v>1705000</v>
      </c>
      <c r="D101" s="16">
        <v>30</v>
      </c>
      <c r="E101" s="17">
        <v>9200</v>
      </c>
      <c r="H101" t="s">
        <v>73</v>
      </c>
    </row>
    <row r="102" spans="2:16" ht="15" thickBot="1" x14ac:dyDescent="0.35">
      <c r="B102" s="17">
        <v>80</v>
      </c>
      <c r="C102" s="15">
        <v>1710000</v>
      </c>
      <c r="D102" s="16">
        <v>30</v>
      </c>
      <c r="E102" s="17">
        <v>9630</v>
      </c>
    </row>
    <row r="103" spans="2:16" ht="14.4" x14ac:dyDescent="0.3">
      <c r="B103" s="17">
        <v>80</v>
      </c>
      <c r="C103" s="15">
        <v>1700000</v>
      </c>
      <c r="D103" s="16">
        <v>40</v>
      </c>
      <c r="E103" s="17">
        <v>10570</v>
      </c>
      <c r="H103" s="37" t="s">
        <v>74</v>
      </c>
      <c r="I103" s="37"/>
      <c r="K103">
        <f>(1/(1-I105))</f>
        <v>9.9791812606989279</v>
      </c>
    </row>
    <row r="104" spans="2:16" ht="14.4" x14ac:dyDescent="0.3">
      <c r="B104" s="17">
        <v>85</v>
      </c>
      <c r="C104" s="15">
        <v>1695000</v>
      </c>
      <c r="D104" s="16">
        <v>40</v>
      </c>
      <c r="E104" s="17">
        <v>11330</v>
      </c>
      <c r="H104" s="34" t="s">
        <v>75</v>
      </c>
      <c r="I104" s="34">
        <v>0.94857333837868074</v>
      </c>
    </row>
    <row r="105" spans="2:16" ht="14.4" x14ac:dyDescent="0.3">
      <c r="B105" s="17">
        <v>100</v>
      </c>
      <c r="C105" s="15">
        <v>1695000</v>
      </c>
      <c r="D105" s="16">
        <v>40</v>
      </c>
      <c r="E105" s="17">
        <v>11600</v>
      </c>
      <c r="H105" s="34" t="s">
        <v>76</v>
      </c>
      <c r="I105" s="34">
        <v>0.89979137828287514</v>
      </c>
    </row>
    <row r="106" spans="2:16" ht="14.4" x14ac:dyDescent="0.3">
      <c r="B106" s="17">
        <v>105</v>
      </c>
      <c r="C106" s="15">
        <v>1690000</v>
      </c>
      <c r="D106" s="16">
        <v>40</v>
      </c>
      <c r="E106" s="17">
        <v>11800</v>
      </c>
      <c r="H106" s="34" t="s">
        <v>77</v>
      </c>
      <c r="I106" s="34">
        <v>0.88672068849368491</v>
      </c>
    </row>
    <row r="107" spans="2:16" ht="14.4" x14ac:dyDescent="0.3">
      <c r="B107" s="17">
        <v>105</v>
      </c>
      <c r="C107" s="15">
        <v>1630000</v>
      </c>
      <c r="D107" s="16">
        <v>40</v>
      </c>
      <c r="E107" s="17">
        <v>11830</v>
      </c>
      <c r="H107" s="34" t="s">
        <v>78</v>
      </c>
      <c r="I107" s="34">
        <v>15.262129647156652</v>
      </c>
    </row>
    <row r="108" spans="2:16" ht="15" thickBot="1" x14ac:dyDescent="0.35">
      <c r="B108" s="17">
        <v>105</v>
      </c>
      <c r="C108" s="15">
        <v>1640000</v>
      </c>
      <c r="D108" s="16">
        <v>65</v>
      </c>
      <c r="E108" s="17">
        <v>12650</v>
      </c>
      <c r="H108" s="35" t="s">
        <v>79</v>
      </c>
      <c r="I108" s="35">
        <v>27</v>
      </c>
    </row>
    <row r="109" spans="2:16" ht="14.4" x14ac:dyDescent="0.3">
      <c r="B109" s="17">
        <v>110</v>
      </c>
      <c r="C109" s="15">
        <v>1635000</v>
      </c>
      <c r="D109" s="16">
        <v>102</v>
      </c>
      <c r="E109" s="17">
        <v>13000</v>
      </c>
    </row>
    <row r="110" spans="2:16" ht="15" thickBot="1" x14ac:dyDescent="0.35">
      <c r="B110" s="17">
        <v>125</v>
      </c>
      <c r="C110" s="15">
        <v>1630000</v>
      </c>
      <c r="D110" s="16">
        <v>75</v>
      </c>
      <c r="E110" s="17">
        <v>13224</v>
      </c>
      <c r="H110" t="s">
        <v>80</v>
      </c>
    </row>
    <row r="111" spans="2:16" ht="14.4" x14ac:dyDescent="0.3">
      <c r="B111" s="17">
        <v>130</v>
      </c>
      <c r="C111" s="15">
        <v>1620000</v>
      </c>
      <c r="D111" s="16">
        <v>75</v>
      </c>
      <c r="E111" s="17">
        <v>13766</v>
      </c>
      <c r="H111" s="36"/>
      <c r="I111" s="36" t="s">
        <v>85</v>
      </c>
      <c r="J111" s="36" t="s">
        <v>86</v>
      </c>
      <c r="K111" s="36" t="s">
        <v>87</v>
      </c>
      <c r="L111" s="36" t="s">
        <v>88</v>
      </c>
      <c r="M111" s="36" t="s">
        <v>89</v>
      </c>
    </row>
    <row r="112" spans="2:16" ht="14.4" x14ac:dyDescent="0.3">
      <c r="B112" s="17">
        <v>150</v>
      </c>
      <c r="C112" s="15">
        <v>1615000</v>
      </c>
      <c r="D112" s="16">
        <v>75</v>
      </c>
      <c r="E112" s="17">
        <v>14010</v>
      </c>
      <c r="H112" s="34" t="s">
        <v>81</v>
      </c>
      <c r="I112" s="34">
        <v>3</v>
      </c>
      <c r="J112" s="34">
        <v>48105.513131530752</v>
      </c>
      <c r="K112" s="34">
        <v>16035.171043843584</v>
      </c>
      <c r="L112" s="34">
        <v>68.840389665358416</v>
      </c>
      <c r="M112" s="34">
        <v>1.2189060532489591E-11</v>
      </c>
    </row>
    <row r="113" spans="2:16" ht="14.4" x14ac:dyDescent="0.3">
      <c r="B113" s="17">
        <v>155</v>
      </c>
      <c r="C113" s="15">
        <v>1605000</v>
      </c>
      <c r="D113" s="16">
        <v>80</v>
      </c>
      <c r="E113" s="17">
        <v>14468</v>
      </c>
      <c r="H113" s="34" t="s">
        <v>82</v>
      </c>
      <c r="I113" s="34">
        <v>23</v>
      </c>
      <c r="J113" s="34">
        <v>5357.4498314322145</v>
      </c>
      <c r="K113" s="34">
        <v>232.93260136661803</v>
      </c>
      <c r="L113" s="34"/>
      <c r="M113" s="34"/>
    </row>
    <row r="114" spans="2:16" ht="15" thickBot="1" x14ac:dyDescent="0.35">
      <c r="B114" s="17">
        <v>165</v>
      </c>
      <c r="C114" s="15">
        <v>1590000</v>
      </c>
      <c r="D114" s="16">
        <v>86</v>
      </c>
      <c r="E114" s="17">
        <v>15000</v>
      </c>
      <c r="H114" s="35" t="s">
        <v>83</v>
      </c>
      <c r="I114" s="35">
        <v>26</v>
      </c>
      <c r="J114" s="35">
        <v>53462.962962962964</v>
      </c>
      <c r="K114" s="35"/>
      <c r="L114" s="35"/>
      <c r="M114" s="35"/>
    </row>
    <row r="115" spans="2:16" ht="15" thickBot="1" x14ac:dyDescent="0.35">
      <c r="B115" s="17">
        <v>175</v>
      </c>
      <c r="C115" s="15">
        <v>1595000</v>
      </c>
      <c r="D115" s="16">
        <v>98</v>
      </c>
      <c r="E115" s="17">
        <v>15200</v>
      </c>
    </row>
    <row r="116" spans="2:16" ht="14.4" x14ac:dyDescent="0.3">
      <c r="B116" s="17">
        <v>175</v>
      </c>
      <c r="C116" s="15">
        <v>1590000</v>
      </c>
      <c r="D116" s="16">
        <v>87</v>
      </c>
      <c r="E116" s="17">
        <v>15600</v>
      </c>
      <c r="H116" s="36"/>
      <c r="I116" s="36" t="s">
        <v>90</v>
      </c>
      <c r="J116" s="36" t="s">
        <v>78</v>
      </c>
      <c r="K116" s="36" t="s">
        <v>91</v>
      </c>
      <c r="L116" s="36" t="s">
        <v>92</v>
      </c>
      <c r="M116" s="36" t="s">
        <v>93</v>
      </c>
      <c r="N116" s="36" t="s">
        <v>94</v>
      </c>
      <c r="O116" s="36" t="s">
        <v>95</v>
      </c>
      <c r="P116" s="36" t="s">
        <v>96</v>
      </c>
    </row>
    <row r="117" spans="2:16" ht="14.4" x14ac:dyDescent="0.3">
      <c r="B117" s="17">
        <v>190</v>
      </c>
      <c r="C117" s="15">
        <v>1600000</v>
      </c>
      <c r="D117" s="16">
        <v>77</v>
      </c>
      <c r="E117" s="17">
        <v>16000</v>
      </c>
      <c r="H117" s="34" t="s">
        <v>84</v>
      </c>
      <c r="I117" s="34">
        <v>-83.852441845033979</v>
      </c>
      <c r="J117" s="34">
        <v>383.29623954860881</v>
      </c>
      <c r="K117" s="34">
        <v>-0.21876666972726716</v>
      </c>
      <c r="L117" s="34">
        <v>0.82876142583450618</v>
      </c>
      <c r="M117" s="34">
        <v>-876.76112483226643</v>
      </c>
      <c r="N117" s="34">
        <v>709.05624114219859</v>
      </c>
      <c r="O117" s="34">
        <v>-876.76112483226643</v>
      </c>
      <c r="P117" s="34">
        <v>709.05624114219859</v>
      </c>
    </row>
    <row r="118" spans="2:16" ht="14.4" x14ac:dyDescent="0.3">
      <c r="B118" s="17">
        <v>200</v>
      </c>
      <c r="C118" s="15">
        <v>1610000</v>
      </c>
      <c r="D118" s="16">
        <v>63</v>
      </c>
      <c r="E118" s="17">
        <v>16200</v>
      </c>
      <c r="H118" s="34" t="s">
        <v>59</v>
      </c>
      <c r="I118" s="34">
        <v>2.7295006452287789E-5</v>
      </c>
      <c r="J118" s="34">
        <v>2.0413337790603077E-4</v>
      </c>
      <c r="K118" s="34">
        <v>0.13371162880012971</v>
      </c>
      <c r="L118" s="34">
        <v>0.89479369974500367</v>
      </c>
      <c r="M118" s="34">
        <v>-3.9498705929357051E-4</v>
      </c>
      <c r="N118" s="34">
        <v>4.4957707219814611E-4</v>
      </c>
      <c r="O118" s="34">
        <v>-3.9498705929357051E-4</v>
      </c>
      <c r="P118" s="34">
        <v>4.4957707219814611E-4</v>
      </c>
    </row>
    <row r="119" spans="2:16" x14ac:dyDescent="0.25">
      <c r="H119" s="34" t="s">
        <v>58</v>
      </c>
      <c r="I119" s="34">
        <v>2.1467968240637494E-3</v>
      </c>
      <c r="J119" s="34">
        <v>0.26932098112256908</v>
      </c>
      <c r="K119" s="34">
        <v>7.9711458614014682E-3</v>
      </c>
      <c r="L119" s="34">
        <v>0.99370875047860974</v>
      </c>
      <c r="M119" s="34">
        <v>-0.55498610042066387</v>
      </c>
      <c r="N119" s="34">
        <v>0.5592796940687913</v>
      </c>
      <c r="O119" s="34">
        <v>-0.55498610042066387</v>
      </c>
      <c r="P119" s="34">
        <v>0.5592796940687913</v>
      </c>
    </row>
    <row r="120" spans="2:16" ht="13.8" thickBot="1" x14ac:dyDescent="0.3">
      <c r="H120" s="35" t="s">
        <v>60</v>
      </c>
      <c r="I120" s="35">
        <v>1.3099544270665495E-2</v>
      </c>
      <c r="J120" s="35">
        <v>3.6941278825374309E-3</v>
      </c>
      <c r="K120" s="35">
        <v>3.5460451525212631</v>
      </c>
      <c r="L120" s="35">
        <v>1.7231377600934298E-3</v>
      </c>
      <c r="M120" s="35">
        <v>5.4576585125932315E-3</v>
      </c>
      <c r="N120" s="35">
        <v>2.0741430028737757E-2</v>
      </c>
      <c r="O120" s="35">
        <v>5.4576585125932315E-3</v>
      </c>
      <c r="P120" s="35">
        <v>2.0741430028737757E-2</v>
      </c>
    </row>
    <row r="122" spans="2:16" x14ac:dyDescent="0.25">
      <c r="H122" t="s">
        <v>73</v>
      </c>
    </row>
    <row r="123" spans="2:16" ht="13.8" thickBot="1" x14ac:dyDescent="0.3"/>
    <row r="124" spans="2:16" x14ac:dyDescent="0.25">
      <c r="H124" s="37" t="s">
        <v>74</v>
      </c>
      <c r="I124" s="37"/>
    </row>
    <row r="125" spans="2:16" x14ac:dyDescent="0.25">
      <c r="H125" s="34" t="s">
        <v>75</v>
      </c>
      <c r="I125" s="34">
        <v>65535</v>
      </c>
    </row>
    <row r="126" spans="2:16" x14ac:dyDescent="0.25">
      <c r="H126" s="34" t="s">
        <v>76</v>
      </c>
      <c r="I126" s="34">
        <v>-1.8538554278078121E-16</v>
      </c>
    </row>
    <row r="127" spans="2:16" x14ac:dyDescent="0.25">
      <c r="H127" s="34" t="s">
        <v>77</v>
      </c>
      <c r="I127" s="34">
        <v>-0.18181818181818202</v>
      </c>
    </row>
    <row r="128" spans="2:16" x14ac:dyDescent="0.25">
      <c r="H128" s="34" t="s">
        <v>78</v>
      </c>
      <c r="I128" s="34">
        <v>5406.3701680351114</v>
      </c>
    </row>
    <row r="129" spans="8:16" ht="13.8" thickBot="1" x14ac:dyDescent="0.3">
      <c r="H129" s="35" t="s">
        <v>79</v>
      </c>
      <c r="I129" s="35">
        <v>27</v>
      </c>
    </row>
    <row r="131" spans="8:16" ht="13.8" thickBot="1" x14ac:dyDescent="0.3">
      <c r="H131" t="s">
        <v>80</v>
      </c>
    </row>
    <row r="132" spans="8:16" x14ac:dyDescent="0.25">
      <c r="H132" s="36"/>
      <c r="I132" s="36" t="s">
        <v>85</v>
      </c>
      <c r="J132" s="36" t="s">
        <v>86</v>
      </c>
      <c r="K132" s="36" t="s">
        <v>87</v>
      </c>
      <c r="L132" s="36" t="s">
        <v>88</v>
      </c>
      <c r="M132" s="36" t="s">
        <v>89</v>
      </c>
    </row>
    <row r="133" spans="8:16" x14ac:dyDescent="0.25">
      <c r="H133" s="34" t="s">
        <v>81</v>
      </c>
      <c r="I133" s="34">
        <v>4</v>
      </c>
      <c r="J133" s="34">
        <v>-1.1920928955078125E-7</v>
      </c>
      <c r="K133" s="34">
        <v>-2.9802322387695313E-8</v>
      </c>
      <c r="L133" s="34">
        <v>-1.0196204852942965E-15</v>
      </c>
      <c r="M133" s="34" t="e">
        <v>#NUM!</v>
      </c>
    </row>
    <row r="134" spans="8:16" x14ac:dyDescent="0.25">
      <c r="H134" s="34" t="s">
        <v>82</v>
      </c>
      <c r="I134" s="34">
        <v>22</v>
      </c>
      <c r="J134" s="34">
        <v>643034444.66403997</v>
      </c>
      <c r="K134" s="34">
        <v>29228838.393819999</v>
      </c>
      <c r="L134" s="34"/>
      <c r="M134" s="34"/>
    </row>
    <row r="135" spans="8:16" ht="13.8" thickBot="1" x14ac:dyDescent="0.3">
      <c r="H135" s="35" t="s">
        <v>83</v>
      </c>
      <c r="I135" s="35">
        <v>26</v>
      </c>
      <c r="J135" s="35">
        <v>643034444.66403985</v>
      </c>
      <c r="K135" s="35"/>
      <c r="L135" s="35"/>
      <c r="M135" s="35"/>
    </row>
    <row r="136" spans="8:16" ht="13.8" thickBot="1" x14ac:dyDescent="0.3"/>
    <row r="137" spans="8:16" x14ac:dyDescent="0.25">
      <c r="H137" s="36"/>
      <c r="I137" s="36" t="s">
        <v>90</v>
      </c>
      <c r="J137" s="36" t="s">
        <v>78</v>
      </c>
      <c r="K137" s="36" t="s">
        <v>91</v>
      </c>
      <c r="L137" s="36" t="s">
        <v>92</v>
      </c>
      <c r="M137" s="36" t="s">
        <v>93</v>
      </c>
      <c r="N137" s="36" t="s">
        <v>94</v>
      </c>
      <c r="O137" s="36" t="s">
        <v>95</v>
      </c>
      <c r="P137" s="36" t="s">
        <v>96</v>
      </c>
    </row>
    <row r="138" spans="8:16" x14ac:dyDescent="0.25">
      <c r="H138" s="34" t="s">
        <v>84</v>
      </c>
      <c r="I138" s="34">
        <v>1.2091742618712294E-9</v>
      </c>
      <c r="J138" s="34">
        <v>135917.87404675726</v>
      </c>
      <c r="K138" s="34">
        <v>8.8963594402253517E-15</v>
      </c>
      <c r="L138" s="34">
        <v>1</v>
      </c>
      <c r="M138" s="34">
        <v>-281876.41843234026</v>
      </c>
      <c r="N138" s="34">
        <v>281876.4184323427</v>
      </c>
      <c r="O138" s="34">
        <v>-281876.41843234026</v>
      </c>
      <c r="P138" s="34">
        <v>281876.4184323427</v>
      </c>
    </row>
    <row r="139" spans="8:16" x14ac:dyDescent="0.25">
      <c r="H139" s="34" t="s">
        <v>58</v>
      </c>
      <c r="I139" s="34">
        <v>-3.2098579871938974E-13</v>
      </c>
      <c r="J139" s="34">
        <v>95.402867283150897</v>
      </c>
      <c r="K139" s="34">
        <v>-3.3645298916092331E-15</v>
      </c>
      <c r="L139" s="34">
        <v>1</v>
      </c>
      <c r="M139" s="34">
        <v>-197.85343705934906</v>
      </c>
      <c r="N139" s="34">
        <v>197.85343705934844</v>
      </c>
      <c r="O139" s="34">
        <v>-197.85343705934906</v>
      </c>
      <c r="P139" s="34">
        <v>197.85343705934844</v>
      </c>
    </row>
    <row r="140" spans="8:16" x14ac:dyDescent="0.25">
      <c r="H140" s="34" t="s">
        <v>59</v>
      </c>
      <c r="I140" s="34">
        <v>-6.4245719009287999E-16</v>
      </c>
      <c r="J140" s="34">
        <v>7.2339148634055842E-2</v>
      </c>
      <c r="K140" s="34">
        <v>-8.8811826268912404E-15</v>
      </c>
      <c r="L140" s="34">
        <v>1</v>
      </c>
      <c r="M140" s="34">
        <v>-0.15002221210727534</v>
      </c>
      <c r="N140" s="34">
        <v>0.15002221210727407</v>
      </c>
      <c r="O140" s="34">
        <v>-0.15002221210727534</v>
      </c>
      <c r="P140" s="34">
        <v>0.15002221210727407</v>
      </c>
    </row>
    <row r="141" spans="8:16" x14ac:dyDescent="0.25">
      <c r="H141" s="34" t="s">
        <v>60</v>
      </c>
      <c r="I141" s="34">
        <v>-8.8438685828685185E-15</v>
      </c>
      <c r="J141" s="34">
        <v>1.6274500214120253</v>
      </c>
      <c r="K141" s="34">
        <v>-5.4341875120658442E-15</v>
      </c>
      <c r="L141" s="34">
        <v>1</v>
      </c>
      <c r="M141" s="34">
        <v>-3.3751247687662382</v>
      </c>
      <c r="N141" s="34">
        <v>3.3751247687662205</v>
      </c>
      <c r="O141" s="34">
        <v>-3.3751247687662382</v>
      </c>
      <c r="P141" s="34">
        <v>3.3751247687662205</v>
      </c>
    </row>
    <row r="142" spans="8:16" ht="13.8" thickBot="1" x14ac:dyDescent="0.3">
      <c r="H142" s="35" t="s">
        <v>61</v>
      </c>
      <c r="I142" s="35">
        <v>3.769012471796516E-14</v>
      </c>
      <c r="J142" s="35">
        <v>73.862962366690937</v>
      </c>
      <c r="K142" s="35">
        <v>5.1027096003614672E-16</v>
      </c>
      <c r="L142" s="35">
        <v>1</v>
      </c>
      <c r="M142" s="35">
        <v>-153.18240836788891</v>
      </c>
      <c r="N142" s="35">
        <v>153.18240836788897</v>
      </c>
      <c r="O142" s="35">
        <v>-153.18240836788891</v>
      </c>
      <c r="P142" s="35">
        <v>153.18240836788897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5403-9C9E-7C4B-B94D-E44A06924CFF}">
  <dimension ref="A1:K75"/>
  <sheetViews>
    <sheetView workbookViewId="0">
      <selection activeCell="L33" sqref="L33"/>
    </sheetView>
  </sheetViews>
  <sheetFormatPr baseColWidth="10" defaultColWidth="11.5546875" defaultRowHeight="13.2" x14ac:dyDescent="0.25"/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</row>
    <row r="2" spans="1:11" x14ac:dyDescent="0.25">
      <c r="A2" s="4">
        <v>1929</v>
      </c>
      <c r="B2" s="6">
        <v>822.2</v>
      </c>
      <c r="C2" s="6">
        <v>625.70000000000005</v>
      </c>
      <c r="D2" s="6">
        <v>93.6</v>
      </c>
      <c r="E2" s="6">
        <v>110.1</v>
      </c>
      <c r="F2" s="6">
        <v>672.3</v>
      </c>
      <c r="G2" s="7">
        <v>79.16</v>
      </c>
      <c r="H2" s="4">
        <v>-10.5</v>
      </c>
      <c r="I2" s="8">
        <v>0</v>
      </c>
      <c r="J2" s="4"/>
      <c r="K2" s="4" t="s">
        <v>10</v>
      </c>
    </row>
    <row r="3" spans="1:11" x14ac:dyDescent="0.25">
      <c r="A3" s="4">
        <v>1930</v>
      </c>
      <c r="B3" s="6">
        <v>751.5</v>
      </c>
      <c r="C3" s="6">
        <v>592.29999999999995</v>
      </c>
      <c r="D3" s="6">
        <v>62.5</v>
      </c>
      <c r="E3" s="6">
        <v>121.3</v>
      </c>
      <c r="F3" s="6">
        <v>629.29999999999995</v>
      </c>
      <c r="G3" s="7">
        <v>76.790000000000006</v>
      </c>
      <c r="H3" s="4">
        <v>-10.7</v>
      </c>
      <c r="I3" s="8">
        <v>0</v>
      </c>
      <c r="J3" s="4"/>
      <c r="K3" s="4" t="s">
        <v>11</v>
      </c>
    </row>
    <row r="4" spans="1:11" x14ac:dyDescent="0.25">
      <c r="A4" s="4">
        <v>1931</v>
      </c>
      <c r="B4" s="6">
        <v>703.6</v>
      </c>
      <c r="C4" s="6">
        <v>574.29999999999995</v>
      </c>
      <c r="D4" s="6">
        <v>39.200000000000003</v>
      </c>
      <c r="E4" s="6">
        <v>126.6</v>
      </c>
      <c r="F4" s="6">
        <v>607.79999999999995</v>
      </c>
      <c r="G4" s="7">
        <v>64.33</v>
      </c>
      <c r="H4" s="4">
        <v>-10.5</v>
      </c>
      <c r="I4" s="8">
        <v>0</v>
      </c>
      <c r="J4" s="4"/>
      <c r="K4" s="4" t="s">
        <v>12</v>
      </c>
    </row>
    <row r="5" spans="1:11" x14ac:dyDescent="0.25">
      <c r="A5" s="4">
        <v>1932</v>
      </c>
      <c r="B5" s="6">
        <v>611.79999999999995</v>
      </c>
      <c r="C5" s="6">
        <v>523</v>
      </c>
      <c r="D5" s="6">
        <v>11.8</v>
      </c>
      <c r="E5" s="6">
        <v>122.4</v>
      </c>
      <c r="F5" s="6">
        <v>526.5</v>
      </c>
      <c r="G5" s="7">
        <v>74.03</v>
      </c>
      <c r="H5" s="4">
        <v>-9.9</v>
      </c>
      <c r="I5" s="8">
        <v>0</v>
      </c>
      <c r="J5" s="4"/>
      <c r="K5" s="4" t="s">
        <v>13</v>
      </c>
    </row>
    <row r="6" spans="1:11" x14ac:dyDescent="0.25">
      <c r="A6" s="4">
        <v>1933</v>
      </c>
      <c r="B6" s="6">
        <v>603.29999999999995</v>
      </c>
      <c r="C6" s="6">
        <v>511</v>
      </c>
      <c r="D6" s="6">
        <v>17.5</v>
      </c>
      <c r="E6" s="6">
        <v>118</v>
      </c>
      <c r="F6" s="6">
        <v>510.7</v>
      </c>
      <c r="G6" s="7">
        <v>82.31</v>
      </c>
      <c r="H6" s="4">
        <v>-11</v>
      </c>
      <c r="I6" s="8">
        <v>0</v>
      </c>
      <c r="J6" s="4"/>
      <c r="K6" s="4" t="s">
        <v>14</v>
      </c>
    </row>
    <row r="7" spans="1:11" x14ac:dyDescent="0.25">
      <c r="A7" s="4">
        <v>1934</v>
      </c>
      <c r="B7" s="6">
        <v>668.3</v>
      </c>
      <c r="C7" s="6">
        <v>546.9</v>
      </c>
      <c r="D7" s="6">
        <v>31.6</v>
      </c>
      <c r="E7" s="6">
        <v>133</v>
      </c>
      <c r="F7" s="6">
        <v>560.29999999999995</v>
      </c>
      <c r="G7" s="7">
        <v>90.33</v>
      </c>
      <c r="H7" s="4">
        <v>-9.5</v>
      </c>
      <c r="I7" s="8">
        <v>0</v>
      </c>
      <c r="J7" s="4"/>
      <c r="K7" s="4" t="s">
        <v>15</v>
      </c>
    </row>
    <row r="8" spans="1:11" x14ac:dyDescent="0.25">
      <c r="A8" s="4">
        <v>1935</v>
      </c>
      <c r="B8" s="6">
        <v>728.3</v>
      </c>
      <c r="C8" s="6">
        <v>580.6</v>
      </c>
      <c r="D8" s="6">
        <v>58.4</v>
      </c>
      <c r="E8" s="6">
        <v>137</v>
      </c>
      <c r="F8" s="6">
        <v>614.70000000000005</v>
      </c>
      <c r="G8" s="7">
        <v>92.42</v>
      </c>
      <c r="H8" s="4">
        <v>-18</v>
      </c>
      <c r="I8" s="8">
        <v>0</v>
      </c>
      <c r="J8" s="4"/>
      <c r="K8" s="4" t="s">
        <v>16</v>
      </c>
    </row>
    <row r="9" spans="1:11" x14ac:dyDescent="0.25">
      <c r="A9" s="4">
        <v>1936</v>
      </c>
      <c r="B9" s="6">
        <v>822.5</v>
      </c>
      <c r="C9" s="6">
        <v>639.6</v>
      </c>
      <c r="D9" s="6">
        <v>74.900000000000006</v>
      </c>
      <c r="E9" s="6">
        <v>158.9</v>
      </c>
      <c r="F9" s="6">
        <v>692.2</v>
      </c>
      <c r="G9" s="7">
        <v>94.65</v>
      </c>
      <c r="H9" s="4">
        <v>-16.3</v>
      </c>
      <c r="I9" s="8">
        <v>0</v>
      </c>
      <c r="J9" s="4"/>
      <c r="K9" s="4" t="s">
        <v>17</v>
      </c>
    </row>
    <row r="10" spans="1:11" x14ac:dyDescent="0.25">
      <c r="A10" s="4">
        <v>1937</v>
      </c>
      <c r="B10" s="6">
        <v>865.8</v>
      </c>
      <c r="C10" s="6">
        <v>663.5</v>
      </c>
      <c r="D10" s="6">
        <v>93.6</v>
      </c>
      <c r="E10" s="6">
        <v>153.19999999999999</v>
      </c>
      <c r="F10" s="6">
        <v>716.6</v>
      </c>
      <c r="G10" s="7">
        <v>126.12</v>
      </c>
      <c r="H10" s="4">
        <v>-15.1</v>
      </c>
      <c r="I10" s="8">
        <v>0</v>
      </c>
      <c r="J10" s="4"/>
      <c r="K10" s="4" t="s">
        <v>18</v>
      </c>
    </row>
    <row r="11" spans="1:11" x14ac:dyDescent="0.25">
      <c r="A11" s="4">
        <v>1938</v>
      </c>
      <c r="B11" s="6">
        <v>835.6</v>
      </c>
      <c r="C11" s="6">
        <v>652.6</v>
      </c>
      <c r="D11" s="6">
        <v>61.9</v>
      </c>
      <c r="E11" s="6">
        <v>164.6</v>
      </c>
      <c r="F11" s="6">
        <v>675.9</v>
      </c>
      <c r="G11" s="7">
        <v>119.92</v>
      </c>
      <c r="H11" s="4">
        <v>-5.4</v>
      </c>
      <c r="I11" s="8">
        <v>0</v>
      </c>
      <c r="J11" s="4"/>
      <c r="K11" s="4" t="s">
        <v>19</v>
      </c>
    </row>
    <row r="12" spans="1:11" x14ac:dyDescent="0.25">
      <c r="A12" s="4">
        <v>1939</v>
      </c>
      <c r="B12" s="6">
        <v>903.5</v>
      </c>
      <c r="C12" s="6">
        <v>689</v>
      </c>
      <c r="D12" s="6">
        <v>79.599999999999994</v>
      </c>
      <c r="E12" s="6">
        <v>179.7</v>
      </c>
      <c r="F12" s="6">
        <v>732.3</v>
      </c>
      <c r="G12" s="7">
        <v>124.1</v>
      </c>
      <c r="H12" s="4">
        <v>-5.5</v>
      </c>
      <c r="I12" s="8">
        <v>0</v>
      </c>
      <c r="J12" s="4"/>
      <c r="K12" s="4"/>
    </row>
    <row r="13" spans="1:11" x14ac:dyDescent="0.25">
      <c r="A13" s="4">
        <v>1940</v>
      </c>
      <c r="B13" s="6">
        <v>980.7</v>
      </c>
      <c r="C13" s="6">
        <v>724.9</v>
      </c>
      <c r="D13" s="6">
        <v>110.9</v>
      </c>
      <c r="E13" s="6">
        <v>182.4</v>
      </c>
      <c r="F13" s="6">
        <v>781.1</v>
      </c>
      <c r="G13" s="7">
        <v>145.47</v>
      </c>
      <c r="H13" s="4">
        <v>-2.1</v>
      </c>
      <c r="I13" s="8">
        <v>0</v>
      </c>
      <c r="J13" s="4"/>
      <c r="K13" s="4"/>
    </row>
    <row r="14" spans="1:11" x14ac:dyDescent="0.25">
      <c r="A14" s="4">
        <v>1941</v>
      </c>
      <c r="B14" s="6">
        <v>1148.8</v>
      </c>
      <c r="C14" s="6">
        <v>776.7</v>
      </c>
      <c r="D14" s="6">
        <v>135.4</v>
      </c>
      <c r="E14" s="6">
        <v>303</v>
      </c>
      <c r="F14" s="6">
        <v>899</v>
      </c>
      <c r="G14" s="7">
        <v>206.14</v>
      </c>
      <c r="H14" s="4">
        <v>-9.8000000000000007</v>
      </c>
      <c r="I14" s="8">
        <v>0</v>
      </c>
      <c r="J14" s="4"/>
      <c r="K14" s="4"/>
    </row>
    <row r="15" spans="1:11" x14ac:dyDescent="0.25">
      <c r="A15" s="4">
        <v>1942</v>
      </c>
      <c r="B15" s="6">
        <v>1360</v>
      </c>
      <c r="C15" s="6">
        <v>758.3</v>
      </c>
      <c r="D15" s="6">
        <v>71.599999999999994</v>
      </c>
      <c r="E15" s="6">
        <v>711.1</v>
      </c>
      <c r="F15" s="6">
        <v>1012.4</v>
      </c>
      <c r="G15" s="7">
        <v>247.44</v>
      </c>
      <c r="H15" s="4">
        <v>-18.100000000000001</v>
      </c>
      <c r="I15" s="8">
        <v>0</v>
      </c>
      <c r="J15" s="4"/>
      <c r="K15" s="4"/>
    </row>
    <row r="16" spans="1:11" x14ac:dyDescent="0.25">
      <c r="A16" s="4">
        <v>1943</v>
      </c>
      <c r="B16" s="6">
        <v>1583.7</v>
      </c>
      <c r="C16" s="6">
        <v>779.1</v>
      </c>
      <c r="D16" s="6">
        <v>42.3</v>
      </c>
      <c r="E16" s="6">
        <v>1059.9000000000001</v>
      </c>
      <c r="F16" s="6">
        <v>1057.9000000000001</v>
      </c>
      <c r="G16" s="7">
        <v>356.25</v>
      </c>
      <c r="H16" s="4">
        <v>-33.1</v>
      </c>
      <c r="I16" s="8">
        <v>0</v>
      </c>
      <c r="J16" s="4"/>
      <c r="K16" s="4"/>
    </row>
    <row r="17" spans="1:11" x14ac:dyDescent="0.25">
      <c r="A17" s="4">
        <v>1944</v>
      </c>
      <c r="B17" s="6">
        <v>1714.1</v>
      </c>
      <c r="C17" s="6">
        <v>801.7</v>
      </c>
      <c r="D17" s="6">
        <v>52.2</v>
      </c>
      <c r="E17" s="6">
        <v>1195.5999999999999</v>
      </c>
      <c r="F17" s="6">
        <v>1096.0999999999999</v>
      </c>
      <c r="G17" s="7">
        <v>345.9</v>
      </c>
      <c r="H17" s="4">
        <v>-34.1</v>
      </c>
      <c r="I17" s="8">
        <v>1</v>
      </c>
      <c r="J17" s="4"/>
      <c r="K17" s="4"/>
    </row>
    <row r="18" spans="1:11" x14ac:dyDescent="0.25">
      <c r="A18" s="4">
        <v>1945</v>
      </c>
      <c r="B18" s="6">
        <v>1693.3</v>
      </c>
      <c r="C18" s="6">
        <v>851.8</v>
      </c>
      <c r="D18" s="6">
        <v>69</v>
      </c>
      <c r="E18" s="6">
        <v>1041</v>
      </c>
      <c r="F18" s="6">
        <v>1081.5</v>
      </c>
      <c r="G18" s="7">
        <v>329.07</v>
      </c>
      <c r="H18" s="4">
        <v>-28.7</v>
      </c>
      <c r="I18" s="8">
        <v>1</v>
      </c>
      <c r="J18" s="4"/>
      <c r="K18" s="4"/>
    </row>
    <row r="19" spans="1:11" x14ac:dyDescent="0.25">
      <c r="A19" s="4">
        <v>1946</v>
      </c>
      <c r="B19" s="6">
        <v>1505.5</v>
      </c>
      <c r="C19" s="6">
        <v>956.9</v>
      </c>
      <c r="D19" s="6">
        <v>175</v>
      </c>
      <c r="E19" s="6">
        <v>359.7</v>
      </c>
      <c r="F19" s="6">
        <v>1074.4000000000001</v>
      </c>
      <c r="G19" s="7">
        <v>268.08</v>
      </c>
      <c r="H19" s="4">
        <v>17.399999999999999</v>
      </c>
      <c r="I19" s="8">
        <v>1</v>
      </c>
      <c r="J19" s="4"/>
      <c r="K19" s="4"/>
    </row>
    <row r="20" spans="1:11" x14ac:dyDescent="0.25">
      <c r="A20" s="4">
        <v>1947</v>
      </c>
      <c r="B20" s="6">
        <v>1495.1</v>
      </c>
      <c r="C20" s="6">
        <v>976.4</v>
      </c>
      <c r="D20" s="6">
        <v>168.6</v>
      </c>
      <c r="E20" s="6">
        <v>307.10000000000002</v>
      </c>
      <c r="F20" s="6">
        <v>1035.2</v>
      </c>
      <c r="G20" s="7">
        <v>271.36</v>
      </c>
      <c r="H20" s="4">
        <v>29.3</v>
      </c>
      <c r="I20" s="8">
        <v>1</v>
      </c>
      <c r="J20" s="4"/>
      <c r="K20" s="4"/>
    </row>
    <row r="21" spans="1:11" x14ac:dyDescent="0.25">
      <c r="A21" s="4">
        <v>1948</v>
      </c>
      <c r="B21" s="6">
        <v>1560</v>
      </c>
      <c r="C21" s="6">
        <v>998.1</v>
      </c>
      <c r="D21" s="6">
        <v>215.3</v>
      </c>
      <c r="E21" s="6">
        <v>328.9</v>
      </c>
      <c r="F21" s="6">
        <v>1090</v>
      </c>
      <c r="G21" s="7">
        <v>267.5</v>
      </c>
      <c r="H21" s="4">
        <v>5.4</v>
      </c>
      <c r="I21" s="8">
        <v>0</v>
      </c>
      <c r="J21" s="4"/>
      <c r="K21" s="4"/>
    </row>
    <row r="22" spans="1:11" x14ac:dyDescent="0.25">
      <c r="A22" s="4">
        <v>1949</v>
      </c>
      <c r="B22" s="6">
        <v>1550.9</v>
      </c>
      <c r="C22" s="6">
        <v>1025.3</v>
      </c>
      <c r="D22" s="6">
        <v>164.3</v>
      </c>
      <c r="E22" s="6">
        <v>367.3</v>
      </c>
      <c r="F22" s="6">
        <v>1095.5999999999999</v>
      </c>
      <c r="G22" s="7">
        <v>245.41</v>
      </c>
      <c r="H22" s="4">
        <v>6.7</v>
      </c>
      <c r="I22" s="8">
        <v>0</v>
      </c>
      <c r="J22" s="4"/>
      <c r="K22" s="4"/>
    </row>
    <row r="23" spans="1:11" x14ac:dyDescent="0.25">
      <c r="A23" s="4">
        <v>1950</v>
      </c>
      <c r="B23" s="6">
        <v>1686.6</v>
      </c>
      <c r="C23" s="6">
        <v>1090.9000000000001</v>
      </c>
      <c r="D23" s="6">
        <v>232.5</v>
      </c>
      <c r="E23" s="6">
        <v>367.4</v>
      </c>
      <c r="F23" s="6">
        <v>1192.7</v>
      </c>
      <c r="G23" s="7">
        <v>298.98</v>
      </c>
      <c r="H23" s="4">
        <v>-10.199999999999999</v>
      </c>
      <c r="I23" s="8">
        <v>0</v>
      </c>
      <c r="J23" s="4"/>
      <c r="K23" s="4"/>
    </row>
    <row r="24" spans="1:11" x14ac:dyDescent="0.25">
      <c r="A24" s="4">
        <v>1951</v>
      </c>
      <c r="B24" s="6">
        <v>1815.1</v>
      </c>
      <c r="C24" s="6">
        <v>1107.0999999999999</v>
      </c>
      <c r="D24" s="6">
        <v>233.2</v>
      </c>
      <c r="E24" s="6">
        <v>500</v>
      </c>
      <c r="F24" s="6">
        <v>1227</v>
      </c>
      <c r="G24" s="7">
        <v>379.31</v>
      </c>
      <c r="H24" s="4">
        <v>-1</v>
      </c>
      <c r="I24" s="8">
        <v>0</v>
      </c>
      <c r="J24" s="4"/>
      <c r="K24" s="4"/>
    </row>
    <row r="25" spans="1:11" x14ac:dyDescent="0.25">
      <c r="A25" s="4">
        <v>1952</v>
      </c>
      <c r="B25" s="6">
        <v>1887.3</v>
      </c>
      <c r="C25" s="6">
        <v>1142.4000000000001</v>
      </c>
      <c r="D25" s="6">
        <v>211.1</v>
      </c>
      <c r="E25" s="6">
        <v>605.1</v>
      </c>
      <c r="F25" s="6">
        <v>1266.8</v>
      </c>
      <c r="G25" s="7">
        <v>393.14</v>
      </c>
      <c r="H25" s="4">
        <v>-9.5</v>
      </c>
      <c r="I25" s="8">
        <v>0</v>
      </c>
      <c r="J25" s="4"/>
      <c r="K25" s="4"/>
    </row>
    <row r="26" spans="1:11" x14ac:dyDescent="0.25">
      <c r="A26" s="4">
        <v>1953</v>
      </c>
      <c r="B26" s="6">
        <v>1973.9</v>
      </c>
      <c r="C26" s="6">
        <v>1197.2</v>
      </c>
      <c r="D26" s="6">
        <v>221</v>
      </c>
      <c r="E26" s="6">
        <v>647.5</v>
      </c>
      <c r="F26" s="6">
        <v>1327.5</v>
      </c>
      <c r="G26" s="7">
        <v>406.15</v>
      </c>
      <c r="H26" s="4">
        <v>-20.2</v>
      </c>
      <c r="I26" s="8">
        <v>0</v>
      </c>
      <c r="J26" s="4"/>
      <c r="K26" s="4"/>
    </row>
    <row r="27" spans="1:11" x14ac:dyDescent="0.25">
      <c r="A27" s="4">
        <v>1954</v>
      </c>
      <c r="B27" s="6">
        <v>1960.5</v>
      </c>
      <c r="C27" s="6">
        <v>1221.9000000000001</v>
      </c>
      <c r="D27" s="6">
        <v>210.8</v>
      </c>
      <c r="E27" s="6">
        <v>602.9</v>
      </c>
      <c r="F27" s="6">
        <v>1344</v>
      </c>
      <c r="G27" s="7">
        <v>367.89</v>
      </c>
      <c r="H27" s="4">
        <v>-13.6</v>
      </c>
      <c r="I27" s="8">
        <v>0</v>
      </c>
      <c r="J27" s="4"/>
      <c r="K27" s="4"/>
    </row>
    <row r="28" spans="1:11" x14ac:dyDescent="0.25">
      <c r="A28" s="4">
        <v>1955</v>
      </c>
      <c r="B28" s="6">
        <v>2099.5</v>
      </c>
      <c r="C28" s="6">
        <v>1310.4000000000001</v>
      </c>
      <c r="D28" s="6">
        <v>262.10000000000002</v>
      </c>
      <c r="E28" s="6">
        <v>580.4</v>
      </c>
      <c r="F28" s="6">
        <v>1433.8</v>
      </c>
      <c r="G28" s="7">
        <v>414.98</v>
      </c>
      <c r="H28" s="4">
        <v>-16.100000000000001</v>
      </c>
      <c r="I28" s="8">
        <v>0</v>
      </c>
      <c r="J28" s="4"/>
      <c r="K28" s="4"/>
    </row>
    <row r="29" spans="1:11" x14ac:dyDescent="0.25">
      <c r="A29" s="4">
        <v>1956</v>
      </c>
      <c r="B29" s="6">
        <v>2141.1</v>
      </c>
      <c r="C29" s="6">
        <v>1348.8</v>
      </c>
      <c r="D29" s="6">
        <v>258.60000000000002</v>
      </c>
      <c r="E29" s="6">
        <v>580.79999999999995</v>
      </c>
      <c r="F29" s="6">
        <v>1502.3</v>
      </c>
      <c r="G29" s="7">
        <v>439.98</v>
      </c>
      <c r="H29" s="4">
        <v>-11.9</v>
      </c>
      <c r="I29" s="8">
        <v>0</v>
      </c>
      <c r="J29" s="4"/>
      <c r="K29" s="4"/>
    </row>
    <row r="30" spans="1:11" x14ac:dyDescent="0.25">
      <c r="A30" s="4">
        <v>1957</v>
      </c>
      <c r="B30" s="6">
        <v>2183.9</v>
      </c>
      <c r="C30" s="6">
        <v>1381.8</v>
      </c>
      <c r="D30" s="6">
        <v>247.4</v>
      </c>
      <c r="E30" s="6">
        <v>606.70000000000005</v>
      </c>
      <c r="F30" s="6">
        <v>1539.5</v>
      </c>
      <c r="G30" s="7">
        <v>442.47</v>
      </c>
      <c r="H30" s="4">
        <v>-9</v>
      </c>
      <c r="I30" s="8">
        <v>0</v>
      </c>
      <c r="J30" s="4"/>
      <c r="K30" s="4"/>
    </row>
    <row r="31" spans="1:11" x14ac:dyDescent="0.25">
      <c r="A31" s="4">
        <v>1958</v>
      </c>
      <c r="B31" s="6">
        <v>2162.8000000000002</v>
      </c>
      <c r="C31" s="6">
        <v>1393</v>
      </c>
      <c r="D31" s="6">
        <v>226.5</v>
      </c>
      <c r="E31" s="6">
        <v>626.20000000000005</v>
      </c>
      <c r="F31" s="6">
        <v>1553.7</v>
      </c>
      <c r="G31" s="7">
        <v>404.42</v>
      </c>
      <c r="H31" s="4">
        <v>-24.6</v>
      </c>
      <c r="I31" s="8">
        <v>0</v>
      </c>
      <c r="J31" s="4"/>
      <c r="K31" s="4"/>
    </row>
    <row r="32" spans="1:11" x14ac:dyDescent="0.25">
      <c r="A32" s="4">
        <v>1959</v>
      </c>
      <c r="B32" s="6">
        <v>2319</v>
      </c>
      <c r="C32" s="6">
        <v>1470.7</v>
      </c>
      <c r="D32" s="6">
        <v>272.89999999999998</v>
      </c>
      <c r="E32" s="6">
        <v>661.4</v>
      </c>
      <c r="F32" s="6">
        <v>1623.8</v>
      </c>
      <c r="G32" s="7">
        <v>458.62</v>
      </c>
      <c r="H32" s="4">
        <v>-34.200000000000003</v>
      </c>
      <c r="I32" s="8">
        <v>0</v>
      </c>
      <c r="J32" s="4"/>
      <c r="K32" s="4"/>
    </row>
    <row r="33" spans="1:11" x14ac:dyDescent="0.25">
      <c r="A33" s="4">
        <v>1960</v>
      </c>
      <c r="B33" s="6">
        <v>2376.6999999999998</v>
      </c>
      <c r="C33" s="6">
        <v>1510.8</v>
      </c>
      <c r="D33" s="6">
        <v>272.8</v>
      </c>
      <c r="E33" s="6">
        <v>661.3</v>
      </c>
      <c r="F33" s="6">
        <v>1664.8</v>
      </c>
      <c r="G33" s="7">
        <v>485.45</v>
      </c>
      <c r="H33" s="4">
        <v>-20.5</v>
      </c>
      <c r="I33" s="8">
        <v>0</v>
      </c>
      <c r="J33" s="4"/>
      <c r="K33" s="4"/>
    </row>
    <row r="34" spans="1:11" x14ac:dyDescent="0.25">
      <c r="A34" s="4">
        <v>1961</v>
      </c>
      <c r="B34" s="6">
        <v>2432</v>
      </c>
      <c r="C34" s="6">
        <v>1541.2</v>
      </c>
      <c r="D34" s="6">
        <v>271</v>
      </c>
      <c r="E34" s="6">
        <v>693.2</v>
      </c>
      <c r="F34" s="6">
        <v>1720</v>
      </c>
      <c r="G34" s="7">
        <v>484.48</v>
      </c>
      <c r="H34" s="4">
        <v>-18.399999999999999</v>
      </c>
      <c r="I34" s="8">
        <v>0</v>
      </c>
      <c r="J34" s="4"/>
      <c r="K34" s="4"/>
    </row>
    <row r="35" spans="1:11" x14ac:dyDescent="0.25">
      <c r="A35" s="4">
        <v>1962</v>
      </c>
      <c r="B35" s="6">
        <v>2578.9</v>
      </c>
      <c r="C35" s="6">
        <v>1617.3</v>
      </c>
      <c r="D35" s="6">
        <v>305.3</v>
      </c>
      <c r="E35" s="6">
        <v>735</v>
      </c>
      <c r="F35" s="6">
        <v>1803.5</v>
      </c>
      <c r="G35" s="7">
        <v>525.57000000000005</v>
      </c>
      <c r="H35" s="4">
        <v>-25.8</v>
      </c>
      <c r="I35" s="8">
        <v>0</v>
      </c>
      <c r="J35" s="4"/>
      <c r="K35" s="4"/>
    </row>
    <row r="36" spans="1:11" x14ac:dyDescent="0.25">
      <c r="A36" s="4">
        <v>1963</v>
      </c>
      <c r="B36" s="6">
        <v>2690.4</v>
      </c>
      <c r="C36" s="6">
        <v>1684</v>
      </c>
      <c r="D36" s="6">
        <v>325.7</v>
      </c>
      <c r="E36" s="6">
        <v>752.4</v>
      </c>
      <c r="F36" s="6">
        <v>1871.5</v>
      </c>
      <c r="G36" s="7">
        <v>560.88</v>
      </c>
      <c r="H36" s="4">
        <v>-22</v>
      </c>
      <c r="I36" s="8">
        <v>0</v>
      </c>
      <c r="J36" s="4"/>
      <c r="K36" s="4"/>
    </row>
    <row r="37" spans="1:11" x14ac:dyDescent="0.25">
      <c r="A37" s="4">
        <v>1964</v>
      </c>
      <c r="B37" s="6">
        <v>2846.5</v>
      </c>
      <c r="C37" s="6">
        <v>1784.8</v>
      </c>
      <c r="D37" s="6">
        <v>352.6</v>
      </c>
      <c r="E37" s="6">
        <v>767.1</v>
      </c>
      <c r="F37" s="6">
        <v>2006.9</v>
      </c>
      <c r="G37" s="7">
        <v>566.97</v>
      </c>
      <c r="H37" s="4">
        <v>-15</v>
      </c>
      <c r="I37" s="8">
        <v>0</v>
      </c>
      <c r="J37" s="4"/>
      <c r="K37" s="4"/>
    </row>
    <row r="38" spans="1:11" x14ac:dyDescent="0.25">
      <c r="A38" s="4">
        <v>1965</v>
      </c>
      <c r="B38" s="6">
        <v>3028.5</v>
      </c>
      <c r="C38" s="6">
        <v>1897.6</v>
      </c>
      <c r="D38" s="6">
        <v>402</v>
      </c>
      <c r="E38" s="6">
        <v>791.1</v>
      </c>
      <c r="F38" s="6">
        <v>2131</v>
      </c>
      <c r="G38" s="7">
        <v>604.44000000000005</v>
      </c>
      <c r="H38" s="4">
        <v>-26.4</v>
      </c>
      <c r="I38" s="8">
        <v>0</v>
      </c>
      <c r="J38" s="4"/>
      <c r="K38" s="4"/>
    </row>
    <row r="39" spans="1:11" x14ac:dyDescent="0.25">
      <c r="A39" s="4">
        <v>1966</v>
      </c>
      <c r="B39" s="6">
        <v>3227.5</v>
      </c>
      <c r="C39" s="6">
        <v>2006.1</v>
      </c>
      <c r="D39" s="6">
        <v>437.3</v>
      </c>
      <c r="E39" s="6">
        <v>862.1</v>
      </c>
      <c r="F39" s="6">
        <v>2244.6</v>
      </c>
      <c r="G39" s="7">
        <v>667.36</v>
      </c>
      <c r="H39" s="4">
        <v>-39.9</v>
      </c>
      <c r="I39" s="8">
        <v>0</v>
      </c>
      <c r="J39" s="4"/>
      <c r="K39" s="4"/>
    </row>
    <row r="40" spans="1:11" x14ac:dyDescent="0.25">
      <c r="A40" s="4">
        <v>1967</v>
      </c>
      <c r="B40" s="6">
        <v>3308.3</v>
      </c>
      <c r="C40" s="6">
        <v>2066.1999999999998</v>
      </c>
      <c r="D40" s="6">
        <v>417.2</v>
      </c>
      <c r="E40" s="6">
        <v>927.1</v>
      </c>
      <c r="F40" s="6">
        <v>2340.5</v>
      </c>
      <c r="G40" s="7">
        <v>677.09</v>
      </c>
      <c r="H40" s="4">
        <v>-49.2</v>
      </c>
      <c r="I40" s="8">
        <v>0</v>
      </c>
      <c r="J40" s="4"/>
      <c r="K40" s="4"/>
    </row>
    <row r="41" spans="1:11" x14ac:dyDescent="0.25">
      <c r="A41" s="4">
        <v>1968</v>
      </c>
      <c r="B41" s="6">
        <v>3466.1</v>
      </c>
      <c r="C41" s="6">
        <v>2184.1999999999998</v>
      </c>
      <c r="D41" s="6">
        <v>441.3</v>
      </c>
      <c r="E41" s="6">
        <v>956.6</v>
      </c>
      <c r="F41" s="6">
        <v>2448.1999999999998</v>
      </c>
      <c r="G41" s="7">
        <v>751.76</v>
      </c>
      <c r="H41" s="4">
        <v>-66.099999999999994</v>
      </c>
      <c r="I41" s="8">
        <v>0</v>
      </c>
      <c r="J41" s="4"/>
      <c r="K41" s="4"/>
    </row>
    <row r="42" spans="1:11" x14ac:dyDescent="0.25">
      <c r="A42" s="4">
        <v>1969</v>
      </c>
      <c r="B42" s="6">
        <v>3571.4</v>
      </c>
      <c r="C42" s="6">
        <v>2264.8000000000002</v>
      </c>
      <c r="D42" s="6">
        <v>466.9</v>
      </c>
      <c r="E42" s="6">
        <v>952.5</v>
      </c>
      <c r="F42" s="6">
        <v>2524.3000000000002</v>
      </c>
      <c r="G42" s="7">
        <v>813.39</v>
      </c>
      <c r="H42" s="4">
        <v>-70.2</v>
      </c>
      <c r="I42" s="8">
        <v>0</v>
      </c>
      <c r="J42" s="4"/>
      <c r="K42" s="4"/>
    </row>
    <row r="43" spans="1:11" x14ac:dyDescent="0.25">
      <c r="A43" s="4">
        <v>1970</v>
      </c>
      <c r="B43" s="6">
        <v>3578</v>
      </c>
      <c r="C43" s="6">
        <v>2317.5</v>
      </c>
      <c r="D43" s="6">
        <v>436.2</v>
      </c>
      <c r="E43" s="6">
        <v>931.1</v>
      </c>
      <c r="F43" s="6">
        <v>2630</v>
      </c>
      <c r="G43" s="7">
        <v>742.86</v>
      </c>
      <c r="H43" s="4">
        <v>-63.8</v>
      </c>
      <c r="I43" s="8">
        <v>0</v>
      </c>
      <c r="J43" s="4"/>
      <c r="K43" s="4"/>
    </row>
    <row r="44" spans="1:11" x14ac:dyDescent="0.25">
      <c r="A44" s="4">
        <v>1971</v>
      </c>
      <c r="B44" s="6">
        <v>3697.7</v>
      </c>
      <c r="C44" s="6">
        <v>2405.1999999999998</v>
      </c>
      <c r="D44" s="6">
        <v>485.8</v>
      </c>
      <c r="E44" s="6">
        <v>913.8</v>
      </c>
      <c r="F44" s="6">
        <v>2745.3</v>
      </c>
      <c r="G44" s="7">
        <v>721.58</v>
      </c>
      <c r="H44" s="4">
        <v>-74.599999999999994</v>
      </c>
      <c r="I44" s="8">
        <v>0</v>
      </c>
      <c r="J44" s="4"/>
      <c r="K44" s="4"/>
    </row>
    <row r="45" spans="1:11" x14ac:dyDescent="0.25">
      <c r="A45" s="4">
        <v>1972</v>
      </c>
      <c r="B45" s="6">
        <v>3898.4</v>
      </c>
      <c r="C45" s="6">
        <v>2550.5</v>
      </c>
      <c r="D45" s="6">
        <v>543</v>
      </c>
      <c r="E45" s="6">
        <v>914.9</v>
      </c>
      <c r="F45" s="6">
        <v>2874.3</v>
      </c>
      <c r="G45" s="7">
        <v>805.76</v>
      </c>
      <c r="H45" s="4">
        <v>-87.8</v>
      </c>
      <c r="I45" s="8">
        <v>0</v>
      </c>
      <c r="J45" s="4"/>
      <c r="K45" s="4"/>
    </row>
    <row r="46" spans="1:11" x14ac:dyDescent="0.25">
      <c r="A46" s="4">
        <v>1973</v>
      </c>
      <c r="B46" s="6">
        <v>4123.3999999999996</v>
      </c>
      <c r="C46" s="6">
        <v>2675.9</v>
      </c>
      <c r="D46" s="6">
        <v>606.5</v>
      </c>
      <c r="E46" s="6">
        <v>908.3</v>
      </c>
      <c r="F46" s="6">
        <v>3072.3</v>
      </c>
      <c r="G46" s="7">
        <v>854.36</v>
      </c>
      <c r="H46" s="4">
        <v>-62</v>
      </c>
      <c r="I46" s="8">
        <v>0</v>
      </c>
      <c r="J46" s="4"/>
      <c r="K46" s="4"/>
    </row>
    <row r="47" spans="1:11" x14ac:dyDescent="0.25">
      <c r="A47" s="4">
        <v>1974</v>
      </c>
      <c r="B47" s="6">
        <v>4099</v>
      </c>
      <c r="C47" s="6">
        <v>2653.7</v>
      </c>
      <c r="D47" s="6">
        <v>561.70000000000005</v>
      </c>
      <c r="E47" s="6">
        <v>924.8</v>
      </c>
      <c r="F47" s="6">
        <v>3051.9</v>
      </c>
      <c r="G47" s="7">
        <v>828.69</v>
      </c>
      <c r="H47" s="4">
        <v>-35.6</v>
      </c>
      <c r="I47" s="8">
        <v>0</v>
      </c>
      <c r="J47" s="4"/>
      <c r="K47" s="4"/>
    </row>
    <row r="48" spans="1:11" x14ac:dyDescent="0.25">
      <c r="A48" s="4">
        <v>1975</v>
      </c>
      <c r="B48" s="6">
        <v>4084.4</v>
      </c>
      <c r="C48" s="6">
        <v>2710.9</v>
      </c>
      <c r="D48" s="6">
        <v>462.2</v>
      </c>
      <c r="E48" s="6">
        <v>942.5</v>
      </c>
      <c r="F48" s="6">
        <v>3108.5</v>
      </c>
      <c r="G48" s="7">
        <v>703.76</v>
      </c>
      <c r="H48" s="4">
        <v>-7.5</v>
      </c>
      <c r="I48" s="8">
        <v>0</v>
      </c>
      <c r="J48" s="4"/>
      <c r="K48" s="4"/>
    </row>
    <row r="49" spans="1:11" x14ac:dyDescent="0.25">
      <c r="A49" s="4">
        <v>1976</v>
      </c>
      <c r="B49" s="6">
        <v>4311.7</v>
      </c>
      <c r="C49" s="6">
        <v>2868.9</v>
      </c>
      <c r="D49" s="6">
        <v>555.5</v>
      </c>
      <c r="E49" s="6">
        <v>943.3</v>
      </c>
      <c r="F49" s="6">
        <v>3243.5</v>
      </c>
      <c r="G49" s="7">
        <v>787.67</v>
      </c>
      <c r="H49" s="4">
        <v>-40.4</v>
      </c>
      <c r="I49" s="8">
        <v>0</v>
      </c>
      <c r="J49" s="4"/>
      <c r="K49" s="4"/>
    </row>
    <row r="50" spans="1:11" x14ac:dyDescent="0.25">
      <c r="A50" s="4">
        <v>1977</v>
      </c>
      <c r="B50" s="6">
        <v>4511.8</v>
      </c>
      <c r="C50" s="6">
        <v>2992.1</v>
      </c>
      <c r="D50" s="6">
        <v>639.4</v>
      </c>
      <c r="E50" s="6">
        <v>952.7</v>
      </c>
      <c r="F50" s="6">
        <v>3360.7</v>
      </c>
      <c r="G50" s="7">
        <v>852.09</v>
      </c>
      <c r="H50" s="4">
        <v>-65.3</v>
      </c>
      <c r="I50" s="8">
        <v>0</v>
      </c>
      <c r="J50" s="4"/>
      <c r="K50" s="4"/>
    </row>
    <row r="51" spans="1:11" x14ac:dyDescent="0.25">
      <c r="A51" s="4">
        <v>1978</v>
      </c>
      <c r="B51" s="6">
        <v>4760.6000000000004</v>
      </c>
      <c r="C51" s="6">
        <v>3124.7</v>
      </c>
      <c r="D51" s="6">
        <v>713</v>
      </c>
      <c r="E51" s="6">
        <v>982.2</v>
      </c>
      <c r="F51" s="6">
        <v>3527.5</v>
      </c>
      <c r="G51" s="7">
        <v>925.08</v>
      </c>
      <c r="H51" s="4">
        <v>-66.400000000000006</v>
      </c>
      <c r="I51" s="8">
        <v>0</v>
      </c>
      <c r="J51" s="4"/>
      <c r="K51" s="4"/>
    </row>
    <row r="52" spans="1:11" x14ac:dyDescent="0.25">
      <c r="A52" s="4">
        <v>1979</v>
      </c>
      <c r="B52" s="6">
        <v>4912.1000000000004</v>
      </c>
      <c r="C52" s="6">
        <v>3203.2</v>
      </c>
      <c r="D52" s="6">
        <v>735.4</v>
      </c>
      <c r="E52" s="6">
        <v>1001.1</v>
      </c>
      <c r="F52" s="6">
        <v>3628.6</v>
      </c>
      <c r="G52" s="7">
        <v>955.85</v>
      </c>
      <c r="H52" s="4">
        <v>-45.5</v>
      </c>
      <c r="I52" s="8">
        <v>0</v>
      </c>
      <c r="J52" s="4"/>
      <c r="K52" s="4"/>
    </row>
    <row r="53" spans="1:11" x14ac:dyDescent="0.25">
      <c r="A53" s="4">
        <v>1980</v>
      </c>
      <c r="B53" s="6">
        <v>4900.8999999999996</v>
      </c>
      <c r="C53" s="6">
        <v>3193</v>
      </c>
      <c r="D53" s="6">
        <v>655.29999999999995</v>
      </c>
      <c r="E53" s="6">
        <v>1020.9</v>
      </c>
      <c r="F53" s="6">
        <v>3658</v>
      </c>
      <c r="G53" s="7">
        <v>900.02</v>
      </c>
      <c r="H53" s="4">
        <v>10</v>
      </c>
      <c r="I53" s="8">
        <v>0</v>
      </c>
      <c r="J53" s="4"/>
      <c r="K53" s="4"/>
    </row>
    <row r="54" spans="1:11" x14ac:dyDescent="0.25">
      <c r="A54" s="4">
        <v>1981</v>
      </c>
      <c r="B54" s="6">
        <v>5021</v>
      </c>
      <c r="C54" s="6">
        <v>3236</v>
      </c>
      <c r="D54" s="6">
        <v>715.6</v>
      </c>
      <c r="E54" s="6">
        <v>1030</v>
      </c>
      <c r="F54" s="6">
        <v>3741.1</v>
      </c>
      <c r="G54" s="7">
        <v>949.73</v>
      </c>
      <c r="H54" s="4">
        <v>5.2</v>
      </c>
      <c r="I54" s="8">
        <v>0</v>
      </c>
      <c r="J54" s="4"/>
      <c r="K54" s="4"/>
    </row>
    <row r="55" spans="1:11" x14ac:dyDescent="0.25">
      <c r="A55" s="4">
        <v>1982</v>
      </c>
      <c r="B55" s="6">
        <v>4919.3</v>
      </c>
      <c r="C55" s="6">
        <v>3275.5</v>
      </c>
      <c r="D55" s="6">
        <v>615.20000000000005</v>
      </c>
      <c r="E55" s="6">
        <v>1046</v>
      </c>
      <c r="F55" s="6">
        <v>3791.7</v>
      </c>
      <c r="G55" s="7">
        <v>863.26</v>
      </c>
      <c r="H55" s="4">
        <v>-14.6</v>
      </c>
      <c r="I55" s="8">
        <v>0</v>
      </c>
      <c r="J55" s="4"/>
      <c r="K55" s="4"/>
    </row>
    <row r="56" spans="1:11" x14ac:dyDescent="0.25">
      <c r="A56" s="4">
        <v>1983</v>
      </c>
      <c r="B56" s="6">
        <v>5132.3</v>
      </c>
      <c r="C56" s="6">
        <v>3454.3</v>
      </c>
      <c r="D56" s="6">
        <v>673.7</v>
      </c>
      <c r="E56" s="6">
        <v>1081</v>
      </c>
      <c r="F56" s="6">
        <v>3906.9</v>
      </c>
      <c r="G56" s="7">
        <v>868.86</v>
      </c>
      <c r="H56" s="4">
        <v>-63.8</v>
      </c>
      <c r="I56" s="8">
        <v>0</v>
      </c>
      <c r="J56" s="4"/>
      <c r="K56" s="4"/>
    </row>
    <row r="57" spans="1:11" x14ac:dyDescent="0.25">
      <c r="A57" s="4">
        <v>1984</v>
      </c>
      <c r="B57" s="6">
        <v>5505.2</v>
      </c>
      <c r="C57" s="6">
        <v>3640.6</v>
      </c>
      <c r="D57" s="6">
        <v>871.5</v>
      </c>
      <c r="E57" s="6">
        <v>1118.4000000000001</v>
      </c>
      <c r="F57" s="6">
        <v>4207.6000000000004</v>
      </c>
      <c r="G57" s="7">
        <v>975.52</v>
      </c>
      <c r="H57" s="4">
        <v>-128</v>
      </c>
      <c r="I57" s="8">
        <v>0</v>
      </c>
      <c r="J57" s="4"/>
      <c r="K57" s="4"/>
    </row>
    <row r="58" spans="1:11" x14ac:dyDescent="0.25">
      <c r="A58" s="4">
        <v>1985</v>
      </c>
      <c r="B58" s="6">
        <v>5717.1</v>
      </c>
      <c r="C58" s="6">
        <v>3820.9</v>
      </c>
      <c r="D58" s="6">
        <v>863.4</v>
      </c>
      <c r="E58" s="6">
        <v>1190.5</v>
      </c>
      <c r="F58" s="6">
        <v>4347.8</v>
      </c>
      <c r="G58" s="7">
        <v>1032.1199999999999</v>
      </c>
      <c r="H58" s="4">
        <v>-149</v>
      </c>
      <c r="I58" s="8">
        <v>0</v>
      </c>
      <c r="J58" s="4"/>
      <c r="K58" s="4"/>
    </row>
    <row r="59" spans="1:11" x14ac:dyDescent="0.25">
      <c r="A59" s="4">
        <v>1986</v>
      </c>
      <c r="B59" s="6">
        <v>5912.4</v>
      </c>
      <c r="C59" s="6">
        <v>3981.2</v>
      </c>
      <c r="D59" s="6">
        <v>857.7</v>
      </c>
      <c r="E59" s="6">
        <v>1255.2</v>
      </c>
      <c r="F59" s="6">
        <v>4486.6000000000004</v>
      </c>
      <c r="G59" s="7">
        <v>1070.27</v>
      </c>
      <c r="H59" s="4">
        <v>-165</v>
      </c>
      <c r="I59" s="8">
        <v>0</v>
      </c>
      <c r="J59" s="4"/>
      <c r="K59" s="4"/>
    </row>
    <row r="60" spans="1:11" x14ac:dyDescent="0.25">
      <c r="A60" s="4">
        <v>1987</v>
      </c>
      <c r="B60" s="6">
        <v>6113.3</v>
      </c>
      <c r="C60" s="6">
        <v>4113.3999999999996</v>
      </c>
      <c r="D60" s="6">
        <v>879.3</v>
      </c>
      <c r="E60" s="6">
        <v>1292.5</v>
      </c>
      <c r="F60" s="6">
        <v>4582.5</v>
      </c>
      <c r="G60" s="7">
        <v>1158.7</v>
      </c>
      <c r="H60" s="4">
        <v>-156</v>
      </c>
      <c r="I60" s="8">
        <v>0</v>
      </c>
      <c r="J60" s="4"/>
      <c r="K60" s="4"/>
    </row>
    <row r="61" spans="1:11" x14ac:dyDescent="0.25">
      <c r="A61" s="4">
        <v>1988</v>
      </c>
      <c r="B61" s="6">
        <v>6368.4</v>
      </c>
      <c r="C61" s="6">
        <v>4279.5</v>
      </c>
      <c r="D61" s="6">
        <v>902.8</v>
      </c>
      <c r="E61" s="6">
        <v>1307.5</v>
      </c>
      <c r="F61" s="6">
        <v>4784.1000000000004</v>
      </c>
      <c r="G61" s="7">
        <v>1191.74</v>
      </c>
      <c r="H61" s="4">
        <v>-112</v>
      </c>
      <c r="I61" s="8">
        <v>0</v>
      </c>
      <c r="J61" s="4"/>
      <c r="K61" s="4"/>
    </row>
    <row r="62" spans="1:11" x14ac:dyDescent="0.25">
      <c r="A62" s="4">
        <v>1989</v>
      </c>
      <c r="B62" s="6">
        <v>6591.8</v>
      </c>
      <c r="C62" s="6">
        <v>4393.7</v>
      </c>
      <c r="D62" s="6">
        <v>936.5</v>
      </c>
      <c r="E62" s="6">
        <v>1343.5</v>
      </c>
      <c r="F62" s="6">
        <v>4906.5</v>
      </c>
      <c r="G62" s="7">
        <v>1235.8900000000001</v>
      </c>
      <c r="H62" s="4">
        <v>-79.400000000000006</v>
      </c>
      <c r="I62" s="8">
        <v>0</v>
      </c>
      <c r="J62" s="4"/>
      <c r="K62" s="4"/>
    </row>
    <row r="63" spans="1:11" x14ac:dyDescent="0.25">
      <c r="A63" s="4">
        <v>1990</v>
      </c>
      <c r="B63" s="6">
        <v>6707.9</v>
      </c>
      <c r="C63" s="6">
        <v>4474.5</v>
      </c>
      <c r="D63" s="6">
        <v>907.3</v>
      </c>
      <c r="E63" s="6">
        <v>1387.3</v>
      </c>
      <c r="F63" s="6">
        <v>5014.2</v>
      </c>
      <c r="G63" s="7">
        <v>1208.22</v>
      </c>
      <c r="H63" s="4">
        <v>-56.5</v>
      </c>
      <c r="I63" s="8">
        <v>0</v>
      </c>
      <c r="J63" s="4"/>
      <c r="K63" s="4"/>
    </row>
    <row r="64" spans="1:11" x14ac:dyDescent="0.25">
      <c r="A64" s="4">
        <v>1991</v>
      </c>
      <c r="B64" s="6">
        <v>6676.4</v>
      </c>
      <c r="C64" s="6">
        <v>4466.6000000000004</v>
      </c>
      <c r="D64" s="6">
        <v>829.5</v>
      </c>
      <c r="E64" s="6">
        <v>1403.4</v>
      </c>
      <c r="F64" s="6">
        <v>5033</v>
      </c>
      <c r="G64" s="7">
        <v>1133.17</v>
      </c>
      <c r="H64" s="4">
        <v>-15.8</v>
      </c>
      <c r="I64" s="8">
        <v>0</v>
      </c>
      <c r="J64" s="4"/>
      <c r="K64" s="4"/>
    </row>
    <row r="65" spans="1:11" x14ac:dyDescent="0.25">
      <c r="A65" s="4">
        <v>1992</v>
      </c>
      <c r="B65" s="6">
        <v>6880</v>
      </c>
      <c r="C65" s="6">
        <v>4594.5</v>
      </c>
      <c r="D65" s="6">
        <v>899.8</v>
      </c>
      <c r="E65" s="6">
        <v>1410</v>
      </c>
      <c r="F65" s="6">
        <v>5189.3</v>
      </c>
      <c r="G65" s="7">
        <v>1108.06</v>
      </c>
      <c r="H65" s="4">
        <v>-19.8</v>
      </c>
      <c r="I65" s="8">
        <v>0</v>
      </c>
      <c r="J65" s="4"/>
      <c r="K65" s="4"/>
    </row>
    <row r="66" spans="1:11" x14ac:dyDescent="0.25">
      <c r="A66" s="4">
        <v>1993</v>
      </c>
      <c r="B66" s="6">
        <v>7062.6</v>
      </c>
      <c r="C66" s="6">
        <v>4748.8999999999996</v>
      </c>
      <c r="D66" s="6">
        <v>977.9</v>
      </c>
      <c r="E66" s="6">
        <v>1398.8</v>
      </c>
      <c r="F66" s="6">
        <v>5261.3</v>
      </c>
      <c r="G66" s="7">
        <v>1152.76</v>
      </c>
      <c r="H66" s="4">
        <v>-59.1</v>
      </c>
      <c r="I66" s="8">
        <v>0</v>
      </c>
      <c r="J66" s="4"/>
      <c r="K66" s="4"/>
    </row>
    <row r="67" spans="1:11" x14ac:dyDescent="0.25">
      <c r="A67" s="4">
        <v>1994</v>
      </c>
      <c r="B67" s="6">
        <v>7347.7</v>
      </c>
      <c r="C67" s="6">
        <v>4928.1000000000004</v>
      </c>
      <c r="D67" s="6">
        <v>1107</v>
      </c>
      <c r="E67" s="6">
        <v>1400.1</v>
      </c>
      <c r="F67" s="6">
        <v>5397.2</v>
      </c>
      <c r="G67" s="7">
        <v>1236.05</v>
      </c>
      <c r="H67" s="4">
        <v>-86.6</v>
      </c>
      <c r="I67" s="8">
        <v>0</v>
      </c>
      <c r="J67" s="4"/>
      <c r="K67" s="4"/>
    </row>
    <row r="68" spans="1:11" x14ac:dyDescent="0.25">
      <c r="A68" s="4">
        <v>1995</v>
      </c>
      <c r="B68" s="6">
        <v>7543.8</v>
      </c>
      <c r="C68" s="6">
        <v>5075.6000000000004</v>
      </c>
      <c r="D68" s="6">
        <v>1140.5999999999999</v>
      </c>
      <c r="E68" s="6">
        <v>1406.4</v>
      </c>
      <c r="F68" s="6">
        <v>5539.1</v>
      </c>
      <c r="G68" s="7">
        <v>1283.96</v>
      </c>
      <c r="H68" s="4">
        <v>-78.400000000000006</v>
      </c>
      <c r="I68" s="8">
        <v>0</v>
      </c>
      <c r="J68" s="4"/>
      <c r="K68" s="4"/>
    </row>
    <row r="69" spans="1:11" x14ac:dyDescent="0.25">
      <c r="A69" s="4">
        <v>1996</v>
      </c>
      <c r="B69" s="6">
        <v>7813.2</v>
      </c>
      <c r="C69" s="6">
        <v>5237.5</v>
      </c>
      <c r="D69" s="6">
        <v>1242.7</v>
      </c>
      <c r="E69" s="6">
        <v>1421.9</v>
      </c>
      <c r="F69" s="6">
        <v>5677.7</v>
      </c>
      <c r="G69" s="7">
        <v>1366.7</v>
      </c>
      <c r="H69" s="4">
        <v>-88.9</v>
      </c>
      <c r="I69" s="8">
        <v>0</v>
      </c>
      <c r="J69" s="4"/>
      <c r="K69" s="4"/>
    </row>
    <row r="70" spans="1:11" x14ac:dyDescent="0.25">
      <c r="A70" s="4">
        <v>1997</v>
      </c>
      <c r="B70" s="6">
        <v>8159.5</v>
      </c>
      <c r="C70" s="6">
        <v>5423.9</v>
      </c>
      <c r="D70" s="6">
        <v>1393.3</v>
      </c>
      <c r="E70" s="6">
        <v>1455.4</v>
      </c>
      <c r="F70" s="6">
        <v>5854.5</v>
      </c>
      <c r="G70" s="7">
        <v>1476.95</v>
      </c>
      <c r="H70" s="4">
        <v>-113</v>
      </c>
      <c r="I70" s="8">
        <v>0</v>
      </c>
      <c r="J70" s="4"/>
      <c r="K70" s="4"/>
    </row>
    <row r="71" spans="1:11" x14ac:dyDescent="0.25">
      <c r="A71" s="4">
        <v>1998</v>
      </c>
      <c r="B71" s="6">
        <v>8508.9</v>
      </c>
      <c r="C71" s="6">
        <v>5683.7</v>
      </c>
      <c r="D71" s="6">
        <v>1558</v>
      </c>
      <c r="E71" s="6">
        <v>1483.3</v>
      </c>
      <c r="F71" s="6">
        <v>6168.6</v>
      </c>
      <c r="G71" s="7">
        <v>1610.02</v>
      </c>
      <c r="H71" s="4">
        <v>-221</v>
      </c>
      <c r="I71" s="8">
        <v>0</v>
      </c>
      <c r="J71" s="4"/>
      <c r="K71" s="4"/>
    </row>
    <row r="72" spans="1:11" x14ac:dyDescent="0.25">
      <c r="A72" s="4">
        <v>1999</v>
      </c>
      <c r="B72" s="6">
        <v>8859</v>
      </c>
      <c r="C72" s="6">
        <v>5964.5</v>
      </c>
      <c r="D72" s="6">
        <v>1660.5</v>
      </c>
      <c r="E72" s="6">
        <v>1540.6</v>
      </c>
      <c r="F72" s="6">
        <v>6328.4</v>
      </c>
      <c r="G72" s="7">
        <v>1712.12</v>
      </c>
      <c r="H72" s="4">
        <v>-321</v>
      </c>
      <c r="I72" s="8">
        <v>0</v>
      </c>
      <c r="J72" s="4"/>
      <c r="K72" s="4"/>
    </row>
    <row r="73" spans="1:11" x14ac:dyDescent="0.25">
      <c r="A73" s="4">
        <v>2000</v>
      </c>
      <c r="B73" s="6">
        <v>9191.4</v>
      </c>
      <c r="C73" s="6">
        <v>6223.9</v>
      </c>
      <c r="D73" s="6">
        <v>1762.9</v>
      </c>
      <c r="E73" s="6">
        <v>1582.5</v>
      </c>
      <c r="F73" s="6">
        <v>6630.3</v>
      </c>
      <c r="G73" s="7">
        <v>1828.2</v>
      </c>
      <c r="H73" s="4">
        <v>-399</v>
      </c>
      <c r="I73" s="8">
        <v>0</v>
      </c>
      <c r="J73" s="4"/>
      <c r="K73" s="4"/>
    </row>
    <row r="74" spans="1:11" x14ac:dyDescent="0.25">
      <c r="A74" s="4">
        <v>2001</v>
      </c>
      <c r="B74" s="6">
        <v>9214.5</v>
      </c>
      <c r="C74" s="6">
        <v>6377.2</v>
      </c>
      <c r="D74" s="6">
        <v>1574.6</v>
      </c>
      <c r="E74" s="6">
        <v>1640.4</v>
      </c>
      <c r="F74" s="6">
        <v>6748</v>
      </c>
      <c r="G74" s="7">
        <v>1693.41</v>
      </c>
      <c r="H74" s="4">
        <v>-416</v>
      </c>
      <c r="I74" s="8">
        <v>0</v>
      </c>
      <c r="J74" s="4"/>
      <c r="K74" s="4"/>
    </row>
    <row r="75" spans="1:11" x14ac:dyDescent="0.25">
      <c r="A75" s="4">
        <v>2002</v>
      </c>
      <c r="B75" s="6">
        <v>9439.9</v>
      </c>
      <c r="C75" s="6">
        <v>6576</v>
      </c>
      <c r="D75" s="6">
        <v>1589.6</v>
      </c>
      <c r="E75" s="6">
        <v>1712.8</v>
      </c>
      <c r="F75" s="6">
        <v>7032.2</v>
      </c>
      <c r="G75" s="7">
        <v>1457.95</v>
      </c>
      <c r="H75" s="4">
        <v>-489</v>
      </c>
      <c r="I75" s="8">
        <v>0</v>
      </c>
      <c r="J75" s="4"/>
      <c r="K7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8"/>
  <sheetViews>
    <sheetView topLeftCell="D28" zoomScale="204" zoomScaleNormal="204" workbookViewId="0">
      <selection activeCell="J13" sqref="J13"/>
    </sheetView>
  </sheetViews>
  <sheetFormatPr baseColWidth="10" defaultColWidth="9.109375" defaultRowHeight="13.2" x14ac:dyDescent="0.25"/>
  <cols>
    <col min="1" max="1" width="6.77734375" customWidth="1"/>
    <col min="3" max="3" width="9" customWidth="1"/>
    <col min="4" max="4" width="8.44140625" customWidth="1"/>
    <col min="5" max="6" width="9.44140625" customWidth="1"/>
    <col min="7" max="7" width="10" customWidth="1"/>
  </cols>
  <sheetData>
    <row r="1" spans="1:9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9" x14ac:dyDescent="0.25">
      <c r="A2">
        <v>3030</v>
      </c>
      <c r="B2">
        <v>8138</v>
      </c>
      <c r="C2">
        <v>7</v>
      </c>
      <c r="D2">
        <v>61</v>
      </c>
      <c r="E2" s="1">
        <v>161315</v>
      </c>
      <c r="F2" s="1">
        <v>2956</v>
      </c>
      <c r="G2" s="1">
        <v>257389</v>
      </c>
      <c r="I2" t="s">
        <v>20</v>
      </c>
    </row>
    <row r="3" spans="1:9" x14ac:dyDescent="0.25">
      <c r="A3">
        <v>6050</v>
      </c>
      <c r="B3">
        <v>14530</v>
      </c>
      <c r="C3">
        <v>0</v>
      </c>
      <c r="D3">
        <v>51</v>
      </c>
      <c r="E3" s="1">
        <v>144416</v>
      </c>
      <c r="F3" s="1">
        <v>22071</v>
      </c>
      <c r="G3" s="1">
        <v>237545</v>
      </c>
      <c r="I3" t="s">
        <v>21</v>
      </c>
    </row>
    <row r="4" spans="1:9" x14ac:dyDescent="0.25">
      <c r="A4">
        <v>3571</v>
      </c>
      <c r="B4">
        <v>7433</v>
      </c>
      <c r="C4">
        <v>11</v>
      </c>
      <c r="D4">
        <v>63</v>
      </c>
      <c r="E4" s="1">
        <v>139208</v>
      </c>
      <c r="F4" s="1">
        <v>4430</v>
      </c>
      <c r="G4" s="1">
        <v>49271</v>
      </c>
      <c r="I4" t="s">
        <v>22</v>
      </c>
    </row>
    <row r="5" spans="1:9" x14ac:dyDescent="0.25">
      <c r="A5">
        <v>3300</v>
      </c>
      <c r="B5">
        <v>13464</v>
      </c>
      <c r="C5">
        <v>6</v>
      </c>
      <c r="D5">
        <v>60</v>
      </c>
      <c r="E5" s="1">
        <v>100697</v>
      </c>
      <c r="F5" s="1">
        <v>6370</v>
      </c>
      <c r="G5" s="1">
        <v>92630</v>
      </c>
      <c r="I5" t="s">
        <v>23</v>
      </c>
    </row>
    <row r="6" spans="1:9" x14ac:dyDescent="0.25">
      <c r="A6">
        <v>10000</v>
      </c>
      <c r="B6">
        <v>68285</v>
      </c>
      <c r="C6">
        <v>18</v>
      </c>
      <c r="D6">
        <v>63</v>
      </c>
      <c r="E6" s="1">
        <v>100469</v>
      </c>
      <c r="F6" s="1">
        <v>9296</v>
      </c>
      <c r="G6" s="1">
        <v>355935</v>
      </c>
      <c r="I6" t="s">
        <v>24</v>
      </c>
    </row>
    <row r="7" spans="1:9" x14ac:dyDescent="0.25">
      <c r="A7">
        <v>9375</v>
      </c>
      <c r="B7">
        <v>42381</v>
      </c>
      <c r="C7">
        <v>6</v>
      </c>
      <c r="D7">
        <v>57</v>
      </c>
      <c r="E7" s="1">
        <v>81667</v>
      </c>
      <c r="F7" s="1">
        <v>6328</v>
      </c>
      <c r="G7" s="1">
        <v>86100</v>
      </c>
      <c r="I7" t="s">
        <v>25</v>
      </c>
    </row>
    <row r="8" spans="1:9" x14ac:dyDescent="0.25">
      <c r="A8">
        <v>9525</v>
      </c>
      <c r="B8">
        <v>12165</v>
      </c>
      <c r="C8">
        <v>15</v>
      </c>
      <c r="D8">
        <v>60</v>
      </c>
      <c r="E8" s="1">
        <v>76431</v>
      </c>
      <c r="F8" s="1">
        <v>5807</v>
      </c>
      <c r="G8" s="1">
        <v>668641</v>
      </c>
      <c r="I8" t="s">
        <v>26</v>
      </c>
    </row>
    <row r="9" spans="1:9" x14ac:dyDescent="0.25">
      <c r="A9">
        <v>5000</v>
      </c>
      <c r="B9">
        <v>24424</v>
      </c>
      <c r="C9">
        <v>5</v>
      </c>
      <c r="D9">
        <v>61</v>
      </c>
      <c r="E9" s="1">
        <v>57813</v>
      </c>
      <c r="F9" s="1">
        <v>5372</v>
      </c>
      <c r="G9" s="1">
        <v>59920</v>
      </c>
    </row>
    <row r="10" spans="1:9" x14ac:dyDescent="0.25">
      <c r="A10">
        <v>999</v>
      </c>
      <c r="B10">
        <v>2916</v>
      </c>
      <c r="C10">
        <v>3</v>
      </c>
      <c r="D10">
        <v>57</v>
      </c>
      <c r="E10" s="1">
        <v>56154</v>
      </c>
      <c r="F10" s="1">
        <v>1120</v>
      </c>
      <c r="G10" s="1">
        <v>36672</v>
      </c>
      <c r="I10" t="s">
        <v>27</v>
      </c>
    </row>
    <row r="11" spans="1:9" x14ac:dyDescent="0.25">
      <c r="A11">
        <v>3300</v>
      </c>
      <c r="B11">
        <v>7467</v>
      </c>
      <c r="C11">
        <v>2</v>
      </c>
      <c r="D11">
        <v>60</v>
      </c>
      <c r="E11" s="1">
        <v>53588</v>
      </c>
      <c r="F11" s="1">
        <v>6398</v>
      </c>
      <c r="G11" s="1">
        <v>59550</v>
      </c>
      <c r="I11" t="s">
        <v>28</v>
      </c>
    </row>
    <row r="12" spans="1:9" x14ac:dyDescent="0.25">
      <c r="A12">
        <v>3500</v>
      </c>
      <c r="B12">
        <v>3677</v>
      </c>
      <c r="C12">
        <v>16</v>
      </c>
      <c r="D12">
        <v>63</v>
      </c>
      <c r="E12" s="1">
        <v>50777</v>
      </c>
      <c r="F12" s="1">
        <v>5165</v>
      </c>
      <c r="G12" s="1">
        <v>617679</v>
      </c>
    </row>
    <row r="13" spans="1:9" x14ac:dyDescent="0.25">
      <c r="A13">
        <v>2493</v>
      </c>
      <c r="B13">
        <v>6728</v>
      </c>
      <c r="C13">
        <v>5</v>
      </c>
      <c r="D13">
        <v>61</v>
      </c>
      <c r="E13" s="1">
        <v>47678</v>
      </c>
      <c r="F13" s="1">
        <v>1704</v>
      </c>
      <c r="G13" s="1">
        <v>42754</v>
      </c>
      <c r="I13" t="s">
        <v>29</v>
      </c>
    </row>
    <row r="14" spans="1:9" x14ac:dyDescent="0.25">
      <c r="A14">
        <v>1911</v>
      </c>
      <c r="B14">
        <v>4727</v>
      </c>
      <c r="C14">
        <v>7</v>
      </c>
      <c r="D14">
        <v>58</v>
      </c>
      <c r="E14" s="1">
        <v>47061</v>
      </c>
      <c r="F14" s="1">
        <v>2945</v>
      </c>
      <c r="G14" s="1">
        <v>33673</v>
      </c>
      <c r="I14" t="s">
        <v>30</v>
      </c>
    </row>
    <row r="15" spans="1:9" x14ac:dyDescent="0.25">
      <c r="A15">
        <v>2130</v>
      </c>
      <c r="B15">
        <v>2383</v>
      </c>
      <c r="C15">
        <v>4</v>
      </c>
      <c r="D15">
        <v>59</v>
      </c>
      <c r="E15" s="1">
        <v>41322</v>
      </c>
      <c r="F15" s="1">
        <v>1048</v>
      </c>
      <c r="G15" s="1">
        <v>37675</v>
      </c>
    </row>
    <row r="16" spans="1:9" x14ac:dyDescent="0.25">
      <c r="A16">
        <v>1185</v>
      </c>
      <c r="B16">
        <v>4366</v>
      </c>
      <c r="C16">
        <v>0</v>
      </c>
      <c r="D16">
        <v>56</v>
      </c>
      <c r="E16" s="1">
        <v>37154</v>
      </c>
      <c r="F16" s="1">
        <v>3780</v>
      </c>
      <c r="G16" s="1">
        <v>30966</v>
      </c>
      <c r="I16" t="s">
        <v>31</v>
      </c>
    </row>
    <row r="17" spans="1:9" x14ac:dyDescent="0.25">
      <c r="A17">
        <v>5236</v>
      </c>
      <c r="B17">
        <v>20582</v>
      </c>
      <c r="C17">
        <v>2</v>
      </c>
      <c r="D17">
        <v>60</v>
      </c>
      <c r="E17" s="1">
        <v>35853</v>
      </c>
      <c r="F17" s="1">
        <v>1259</v>
      </c>
      <c r="G17" s="1">
        <v>299804</v>
      </c>
      <c r="I17" t="s">
        <v>32</v>
      </c>
    </row>
    <row r="18" spans="1:9" x14ac:dyDescent="0.25">
      <c r="A18">
        <v>1990</v>
      </c>
      <c r="B18">
        <v>14906</v>
      </c>
      <c r="C18">
        <v>4</v>
      </c>
      <c r="D18">
        <v>60</v>
      </c>
      <c r="E18" s="1">
        <v>33674</v>
      </c>
      <c r="F18" s="1">
        <v>568</v>
      </c>
      <c r="G18" s="1">
        <v>14166</v>
      </c>
      <c r="I18" t="s">
        <v>33</v>
      </c>
    </row>
    <row r="19" spans="1:9" x14ac:dyDescent="0.25">
      <c r="A19">
        <v>6000</v>
      </c>
      <c r="B19">
        <v>31208</v>
      </c>
      <c r="C19">
        <v>32</v>
      </c>
      <c r="D19">
        <v>74</v>
      </c>
      <c r="E19" s="1">
        <v>33296</v>
      </c>
      <c r="F19" s="1">
        <v>3765.6</v>
      </c>
      <c r="G19" s="1">
        <v>194398</v>
      </c>
    </row>
    <row r="20" spans="1:9" x14ac:dyDescent="0.25">
      <c r="A20">
        <v>6229</v>
      </c>
      <c r="B20">
        <v>11621</v>
      </c>
      <c r="C20">
        <v>5</v>
      </c>
      <c r="D20">
        <v>63</v>
      </c>
      <c r="E20" s="1">
        <v>32379</v>
      </c>
      <c r="F20" s="1">
        <v>3782</v>
      </c>
      <c r="G20" s="1">
        <v>365875</v>
      </c>
    </row>
    <row r="21" spans="1:9" x14ac:dyDescent="0.25">
      <c r="A21">
        <v>1523</v>
      </c>
      <c r="B21">
        <v>4354</v>
      </c>
      <c r="C21">
        <v>3</v>
      </c>
      <c r="D21">
        <v>56</v>
      </c>
      <c r="E21" s="1">
        <v>31707</v>
      </c>
      <c r="F21" s="1">
        <v>578</v>
      </c>
      <c r="G21" s="1">
        <v>28570</v>
      </c>
    </row>
    <row r="22" spans="1:9" x14ac:dyDescent="0.25">
      <c r="A22">
        <v>2060</v>
      </c>
      <c r="B22">
        <v>6854</v>
      </c>
      <c r="C22">
        <v>4</v>
      </c>
      <c r="D22">
        <v>52</v>
      </c>
      <c r="E22" s="1">
        <v>31565.9</v>
      </c>
      <c r="F22" s="1">
        <v>2965.3</v>
      </c>
      <c r="G22" s="1">
        <v>55143.9</v>
      </c>
    </row>
    <row r="23" spans="1:9" x14ac:dyDescent="0.25">
      <c r="A23">
        <v>4417</v>
      </c>
      <c r="B23">
        <v>18623</v>
      </c>
      <c r="C23">
        <v>15</v>
      </c>
      <c r="D23">
        <v>57</v>
      </c>
      <c r="E23" s="1">
        <v>31260</v>
      </c>
      <c r="F23" s="1">
        <v>703</v>
      </c>
      <c r="G23" s="1">
        <v>29350</v>
      </c>
    </row>
    <row r="24" spans="1:9" x14ac:dyDescent="0.25">
      <c r="A24">
        <v>8888</v>
      </c>
      <c r="B24">
        <v>48962</v>
      </c>
      <c r="C24">
        <v>17</v>
      </c>
      <c r="D24">
        <v>55</v>
      </c>
      <c r="E24" s="1">
        <v>31131</v>
      </c>
      <c r="F24" s="1">
        <v>3276</v>
      </c>
      <c r="G24" s="1">
        <v>317590</v>
      </c>
    </row>
    <row r="25" spans="1:9" x14ac:dyDescent="0.25">
      <c r="A25">
        <v>3343</v>
      </c>
      <c r="B25">
        <v>11931</v>
      </c>
      <c r="C25">
        <v>5</v>
      </c>
      <c r="D25">
        <v>56</v>
      </c>
      <c r="E25" s="1">
        <v>30951</v>
      </c>
      <c r="F25" s="1">
        <v>935</v>
      </c>
      <c r="G25" s="1">
        <v>15666</v>
      </c>
    </row>
    <row r="26" spans="1:9" x14ac:dyDescent="0.25">
      <c r="A26">
        <v>1062</v>
      </c>
      <c r="B26">
        <v>1821</v>
      </c>
      <c r="C26">
        <v>4</v>
      </c>
      <c r="D26">
        <v>57</v>
      </c>
      <c r="E26" s="1">
        <v>30678</v>
      </c>
      <c r="F26" s="1">
        <v>594</v>
      </c>
      <c r="G26" s="1">
        <v>23638</v>
      </c>
    </row>
    <row r="27" spans="1:9" x14ac:dyDescent="0.25">
      <c r="A27">
        <v>2900</v>
      </c>
      <c r="B27">
        <v>3116</v>
      </c>
      <c r="C27">
        <v>2</v>
      </c>
      <c r="D27">
        <v>56</v>
      </c>
      <c r="E27" s="1">
        <v>30219</v>
      </c>
      <c r="F27" s="1">
        <v>1614</v>
      </c>
      <c r="G27" s="1">
        <v>13465</v>
      </c>
    </row>
    <row r="28" spans="1:9" x14ac:dyDescent="0.25">
      <c r="A28">
        <v>12962</v>
      </c>
      <c r="B28">
        <v>18536</v>
      </c>
      <c r="C28">
        <v>2</v>
      </c>
      <c r="D28">
        <v>52</v>
      </c>
      <c r="E28" s="1">
        <v>30147</v>
      </c>
      <c r="F28" s="1">
        <v>970</v>
      </c>
      <c r="G28" s="1">
        <v>26720</v>
      </c>
    </row>
    <row r="29" spans="1:9" x14ac:dyDescent="0.25">
      <c r="A29">
        <v>1800</v>
      </c>
      <c r="B29">
        <v>2327</v>
      </c>
      <c r="C29">
        <v>2</v>
      </c>
      <c r="D29">
        <v>49</v>
      </c>
      <c r="E29" s="1">
        <v>29398</v>
      </c>
      <c r="F29" s="1">
        <v>-962</v>
      </c>
      <c r="G29" s="1">
        <v>28728</v>
      </c>
    </row>
    <row r="30" spans="1:9" x14ac:dyDescent="0.25">
      <c r="A30">
        <v>6163</v>
      </c>
      <c r="B30">
        <v>10112</v>
      </c>
      <c r="C30">
        <v>9</v>
      </c>
      <c r="D30">
        <v>57</v>
      </c>
      <c r="E30" s="1">
        <v>28777</v>
      </c>
      <c r="F30" s="1">
        <v>4023</v>
      </c>
      <c r="G30" s="1">
        <v>45066</v>
      </c>
    </row>
    <row r="31" spans="1:9" x14ac:dyDescent="0.25">
      <c r="A31">
        <v>1195</v>
      </c>
      <c r="B31">
        <v>3327</v>
      </c>
      <c r="C31">
        <v>9</v>
      </c>
      <c r="D31">
        <v>59</v>
      </c>
      <c r="E31" s="1">
        <v>28203.3</v>
      </c>
      <c r="F31" s="1">
        <v>410.8</v>
      </c>
      <c r="G31" s="1">
        <v>6700.1</v>
      </c>
    </row>
    <row r="32" spans="1:9" x14ac:dyDescent="0.25">
      <c r="A32">
        <v>2550</v>
      </c>
      <c r="B32">
        <v>2557</v>
      </c>
      <c r="C32">
        <v>5</v>
      </c>
      <c r="D32">
        <v>58</v>
      </c>
      <c r="E32" s="1">
        <v>26898.2</v>
      </c>
      <c r="F32" s="1">
        <v>5248.2</v>
      </c>
      <c r="G32" s="1">
        <v>31853.4</v>
      </c>
    </row>
    <row r="33" spans="1:7" x14ac:dyDescent="0.25">
      <c r="A33">
        <v>2460</v>
      </c>
      <c r="B33">
        <v>4315</v>
      </c>
      <c r="C33">
        <v>10</v>
      </c>
      <c r="D33">
        <v>62</v>
      </c>
      <c r="E33" s="1">
        <v>26801</v>
      </c>
      <c r="F33" s="1">
        <v>1976</v>
      </c>
      <c r="G33" s="1">
        <v>36535</v>
      </c>
    </row>
    <row r="34" spans="1:7" x14ac:dyDescent="0.25">
      <c r="A34">
        <v>2244</v>
      </c>
      <c r="B34">
        <v>116840</v>
      </c>
      <c r="C34">
        <v>1</v>
      </c>
      <c r="D34">
        <v>59</v>
      </c>
      <c r="E34" s="1">
        <v>26273</v>
      </c>
      <c r="F34" s="1">
        <v>6068</v>
      </c>
      <c r="G34" s="1">
        <v>31471</v>
      </c>
    </row>
    <row r="35" spans="1:7" x14ac:dyDescent="0.25">
      <c r="A35">
        <v>2344</v>
      </c>
      <c r="B35">
        <v>2485</v>
      </c>
      <c r="C35">
        <v>2</v>
      </c>
      <c r="D35">
        <v>55</v>
      </c>
      <c r="E35" s="1">
        <v>26266</v>
      </c>
      <c r="F35" s="1">
        <v>1001</v>
      </c>
      <c r="G35" s="1">
        <v>28700</v>
      </c>
    </row>
    <row r="36" spans="1:7" x14ac:dyDescent="0.25">
      <c r="A36">
        <v>2605</v>
      </c>
      <c r="B36">
        <v>3747</v>
      </c>
      <c r="C36">
        <v>0</v>
      </c>
      <c r="D36">
        <v>53</v>
      </c>
      <c r="E36" s="1">
        <v>25879</v>
      </c>
      <c r="F36" s="1">
        <v>3294</v>
      </c>
      <c r="G36" s="1">
        <v>87691</v>
      </c>
    </row>
    <row r="37" spans="1:7" x14ac:dyDescent="0.25">
      <c r="A37">
        <v>3071</v>
      </c>
      <c r="B37">
        <v>12290</v>
      </c>
      <c r="C37">
        <v>5</v>
      </c>
      <c r="D37">
        <v>57</v>
      </c>
      <c r="E37" s="1">
        <v>25715</v>
      </c>
      <c r="F37" s="1">
        <v>1255</v>
      </c>
      <c r="G37" s="1">
        <v>18375</v>
      </c>
    </row>
    <row r="38" spans="1:7" x14ac:dyDescent="0.25">
      <c r="A38">
        <v>3195</v>
      </c>
      <c r="B38">
        <v>9865</v>
      </c>
      <c r="C38">
        <v>15</v>
      </c>
      <c r="D38">
        <v>55</v>
      </c>
      <c r="E38" s="1">
        <v>25595</v>
      </c>
      <c r="F38" s="1">
        <v>3108</v>
      </c>
      <c r="G38" s="1">
        <v>261496</v>
      </c>
    </row>
    <row r="39" spans="1:7" x14ac:dyDescent="0.25">
      <c r="A39">
        <v>2523</v>
      </c>
      <c r="B39">
        <v>4946</v>
      </c>
      <c r="C39">
        <v>7</v>
      </c>
      <c r="D39">
        <v>59</v>
      </c>
      <c r="E39" s="1">
        <v>25473</v>
      </c>
      <c r="F39" s="1">
        <v>2172</v>
      </c>
      <c r="G39" s="1">
        <v>43615</v>
      </c>
    </row>
    <row r="40" spans="1:7" x14ac:dyDescent="0.25">
      <c r="A40">
        <v>2418</v>
      </c>
      <c r="B40">
        <v>2867</v>
      </c>
      <c r="C40">
        <v>4</v>
      </c>
      <c r="D40">
        <v>56</v>
      </c>
      <c r="E40" s="1">
        <v>24754</v>
      </c>
      <c r="F40" s="1">
        <v>674</v>
      </c>
      <c r="G40" s="1">
        <v>21133</v>
      </c>
    </row>
    <row r="41" spans="1:7" x14ac:dyDescent="0.25">
      <c r="A41">
        <v>1875</v>
      </c>
      <c r="B41">
        <v>1875</v>
      </c>
      <c r="C41">
        <v>6</v>
      </c>
      <c r="D41">
        <v>49</v>
      </c>
      <c r="E41" s="1">
        <v>24484.2</v>
      </c>
      <c r="F41" s="1">
        <v>806.7</v>
      </c>
      <c r="G41" s="1">
        <v>11389.6</v>
      </c>
    </row>
    <row r="42" spans="1:7" x14ac:dyDescent="0.25">
      <c r="A42">
        <v>533</v>
      </c>
      <c r="B42">
        <v>550</v>
      </c>
      <c r="C42">
        <v>11</v>
      </c>
      <c r="D42">
        <v>63</v>
      </c>
      <c r="E42" s="1">
        <v>24269.9</v>
      </c>
      <c r="F42" s="1">
        <v>459.8</v>
      </c>
      <c r="G42" s="1">
        <v>6259.8</v>
      </c>
    </row>
    <row r="43" spans="1:7" x14ac:dyDescent="0.25">
      <c r="A43">
        <v>1098</v>
      </c>
      <c r="B43">
        <v>2477</v>
      </c>
      <c r="C43">
        <v>2</v>
      </c>
      <c r="D43">
        <v>50</v>
      </c>
      <c r="E43" s="1">
        <v>23840.5</v>
      </c>
      <c r="F43" s="1">
        <v>613.20000000000005</v>
      </c>
      <c r="G43" s="1">
        <v>11702.8</v>
      </c>
    </row>
    <row r="44" spans="1:7" x14ac:dyDescent="0.25">
      <c r="A44">
        <v>2627</v>
      </c>
      <c r="B44">
        <v>7215</v>
      </c>
      <c r="C44">
        <v>10</v>
      </c>
      <c r="D44">
        <v>60</v>
      </c>
      <c r="E44" s="1">
        <v>23657</v>
      </c>
      <c r="F44" s="1">
        <v>3059</v>
      </c>
      <c r="G44" s="1">
        <v>26211</v>
      </c>
    </row>
    <row r="45" spans="1:7" x14ac:dyDescent="0.25">
      <c r="A45">
        <v>2990</v>
      </c>
      <c r="B45">
        <v>3941</v>
      </c>
      <c r="C45">
        <v>2</v>
      </c>
      <c r="D45">
        <v>56</v>
      </c>
      <c r="E45" s="1">
        <v>23123</v>
      </c>
      <c r="F45" s="1">
        <v>3527</v>
      </c>
      <c r="G45" s="1">
        <v>39410</v>
      </c>
    </row>
    <row r="46" spans="1:7" x14ac:dyDescent="0.25">
      <c r="A46">
        <v>5764</v>
      </c>
      <c r="B46">
        <v>589101</v>
      </c>
      <c r="C46">
        <v>15</v>
      </c>
      <c r="D46">
        <v>57</v>
      </c>
      <c r="E46" s="1">
        <v>22976</v>
      </c>
      <c r="F46" s="1">
        <v>1850</v>
      </c>
      <c r="G46" s="1">
        <v>41378</v>
      </c>
    </row>
    <row r="47" spans="1:7" x14ac:dyDescent="0.25">
      <c r="A47">
        <v>2000</v>
      </c>
      <c r="B47">
        <v>4082</v>
      </c>
      <c r="C47">
        <v>3</v>
      </c>
      <c r="D47">
        <v>54</v>
      </c>
      <c r="E47" s="1">
        <v>22348</v>
      </c>
      <c r="F47" s="1">
        <v>1993</v>
      </c>
      <c r="G47" s="1">
        <v>22660</v>
      </c>
    </row>
    <row r="48" spans="1:7" x14ac:dyDescent="0.25">
      <c r="A48">
        <v>3420</v>
      </c>
      <c r="B48">
        <v>12785</v>
      </c>
      <c r="C48">
        <v>15</v>
      </c>
      <c r="D48">
        <v>57</v>
      </c>
      <c r="E48" s="1">
        <v>21543</v>
      </c>
      <c r="F48" s="1">
        <v>2891</v>
      </c>
      <c r="G48" s="1">
        <v>237363</v>
      </c>
    </row>
    <row r="49" spans="1:7" x14ac:dyDescent="0.25">
      <c r="A49">
        <v>4869</v>
      </c>
      <c r="B49">
        <v>15133</v>
      </c>
      <c r="C49">
        <v>11</v>
      </c>
      <c r="D49">
        <v>55</v>
      </c>
      <c r="E49" s="1">
        <v>21437</v>
      </c>
      <c r="F49" s="1">
        <v>1292</v>
      </c>
      <c r="G49" s="1">
        <v>114612</v>
      </c>
    </row>
    <row r="50" spans="1:7" x14ac:dyDescent="0.25">
      <c r="A50">
        <v>973</v>
      </c>
      <c r="B50">
        <v>1494</v>
      </c>
      <c r="C50">
        <v>0</v>
      </c>
      <c r="D50">
        <v>60</v>
      </c>
      <c r="E50" s="1">
        <v>20977</v>
      </c>
      <c r="F50" s="1">
        <v>1513</v>
      </c>
      <c r="G50" s="1">
        <v>25128</v>
      </c>
    </row>
    <row r="51" spans="1:7" x14ac:dyDescent="0.25">
      <c r="A51">
        <v>2250</v>
      </c>
      <c r="B51">
        <v>2627</v>
      </c>
      <c r="C51">
        <v>2</v>
      </c>
      <c r="D51">
        <v>46</v>
      </c>
      <c r="E51" s="1">
        <v>20857.3</v>
      </c>
      <c r="F51" s="1">
        <v>154.9</v>
      </c>
      <c r="G51" s="1">
        <v>5607.5</v>
      </c>
    </row>
    <row r="52" spans="1:7" x14ac:dyDescent="0.25">
      <c r="A52">
        <v>1380</v>
      </c>
      <c r="B52">
        <v>1419</v>
      </c>
      <c r="C52">
        <v>0</v>
      </c>
      <c r="D52">
        <v>46</v>
      </c>
      <c r="E52" s="1">
        <v>20713</v>
      </c>
      <c r="F52" s="1">
        <v>464.8</v>
      </c>
      <c r="G52" s="1">
        <v>70906.399999999994</v>
      </c>
    </row>
    <row r="53" spans="1:7" x14ac:dyDescent="0.25">
      <c r="A53">
        <v>1359</v>
      </c>
      <c r="B53">
        <v>2538</v>
      </c>
      <c r="C53">
        <v>2</v>
      </c>
      <c r="D53">
        <v>62</v>
      </c>
      <c r="E53" s="1">
        <v>20604.099999999999</v>
      </c>
      <c r="F53" s="1">
        <v>848.1</v>
      </c>
      <c r="G53" s="1">
        <v>105148.1</v>
      </c>
    </row>
    <row r="54" spans="1:7" x14ac:dyDescent="0.25">
      <c r="A54">
        <v>3925</v>
      </c>
      <c r="B54">
        <v>4887</v>
      </c>
      <c r="C54">
        <v>6</v>
      </c>
      <c r="D54">
        <v>55</v>
      </c>
      <c r="E54" s="1">
        <v>20482</v>
      </c>
      <c r="F54" s="1">
        <v>1950</v>
      </c>
      <c r="G54" s="1">
        <v>202475</v>
      </c>
    </row>
    <row r="55" spans="1:7" x14ac:dyDescent="0.25">
      <c r="A55">
        <v>3729</v>
      </c>
      <c r="B55">
        <v>9492</v>
      </c>
      <c r="C55">
        <v>0</v>
      </c>
      <c r="D55">
        <v>54</v>
      </c>
      <c r="E55" s="1">
        <v>20019</v>
      </c>
      <c r="F55" s="1">
        <v>395</v>
      </c>
      <c r="G55" s="1">
        <v>30024</v>
      </c>
    </row>
    <row r="56" spans="1:7" x14ac:dyDescent="0.25">
      <c r="A56">
        <v>2747</v>
      </c>
      <c r="B56">
        <v>21739</v>
      </c>
      <c r="C56">
        <v>24</v>
      </c>
      <c r="D56">
        <v>62</v>
      </c>
      <c r="E56" s="1">
        <v>20011</v>
      </c>
      <c r="F56" s="1">
        <v>-523</v>
      </c>
      <c r="G56" s="1">
        <v>10989</v>
      </c>
    </row>
    <row r="57" spans="1:7" x14ac:dyDescent="0.25">
      <c r="A57">
        <v>1631</v>
      </c>
      <c r="B57">
        <v>2159</v>
      </c>
      <c r="C57">
        <v>2</v>
      </c>
      <c r="D57">
        <v>56</v>
      </c>
      <c r="E57" s="1">
        <v>19942</v>
      </c>
      <c r="F57" s="1">
        <v>719</v>
      </c>
      <c r="G57" s="1">
        <v>33234</v>
      </c>
    </row>
    <row r="58" spans="1:7" x14ac:dyDescent="0.25">
      <c r="A58">
        <v>3100</v>
      </c>
      <c r="B58">
        <v>3108</v>
      </c>
      <c r="C58">
        <v>6</v>
      </c>
      <c r="D58">
        <v>53</v>
      </c>
      <c r="E58" s="1">
        <v>19894</v>
      </c>
      <c r="F58" s="1">
        <v>736</v>
      </c>
      <c r="G58" s="1">
        <v>154000</v>
      </c>
    </row>
    <row r="59" spans="1:7" x14ac:dyDescent="0.25">
      <c r="A59">
        <v>1264</v>
      </c>
      <c r="B59">
        <v>1603</v>
      </c>
      <c r="C59">
        <v>7</v>
      </c>
      <c r="D59">
        <v>51</v>
      </c>
      <c r="E59" s="1">
        <v>19866.7</v>
      </c>
      <c r="F59" s="1">
        <v>233.7</v>
      </c>
      <c r="G59" s="1">
        <v>8885.2999999999993</v>
      </c>
    </row>
    <row r="60" spans="1:7" x14ac:dyDescent="0.25">
      <c r="A60">
        <v>2350</v>
      </c>
      <c r="B60">
        <v>2636</v>
      </c>
      <c r="C60">
        <v>0</v>
      </c>
      <c r="D60">
        <v>52</v>
      </c>
      <c r="E60" s="1">
        <v>19530</v>
      </c>
      <c r="F60" s="1">
        <v>864</v>
      </c>
      <c r="G60" s="1">
        <v>27939</v>
      </c>
    </row>
    <row r="61" spans="1:7" x14ac:dyDescent="0.25">
      <c r="A61">
        <v>1713</v>
      </c>
      <c r="B61">
        <v>3945</v>
      </c>
      <c r="C61">
        <v>3</v>
      </c>
      <c r="D61">
        <v>60</v>
      </c>
      <c r="E61" s="1">
        <v>19500</v>
      </c>
      <c r="F61" s="1">
        <v>213</v>
      </c>
      <c r="G61" s="1">
        <v>27080</v>
      </c>
    </row>
    <row r="62" spans="1:7" x14ac:dyDescent="0.25">
      <c r="A62">
        <v>1773</v>
      </c>
      <c r="B62">
        <v>5502</v>
      </c>
      <c r="C62">
        <v>1</v>
      </c>
      <c r="D62">
        <v>52</v>
      </c>
      <c r="E62" s="1">
        <v>19205</v>
      </c>
      <c r="F62" s="1">
        <v>1314</v>
      </c>
      <c r="G62" s="1">
        <v>22303</v>
      </c>
    </row>
    <row r="63" spans="1:7" x14ac:dyDescent="0.25">
      <c r="A63">
        <v>3419</v>
      </c>
      <c r="B63">
        <v>8681</v>
      </c>
      <c r="C63">
        <v>6</v>
      </c>
      <c r="D63">
        <v>60</v>
      </c>
      <c r="E63" s="1">
        <v>19132</v>
      </c>
      <c r="F63" s="1">
        <v>2141</v>
      </c>
      <c r="G63" s="1">
        <v>126933</v>
      </c>
    </row>
    <row r="64" spans="1:7" x14ac:dyDescent="0.25">
      <c r="A64">
        <v>2750</v>
      </c>
      <c r="B64">
        <v>40590</v>
      </c>
      <c r="C64">
        <v>2</v>
      </c>
      <c r="D64">
        <v>52</v>
      </c>
      <c r="E64" s="1">
        <v>18813</v>
      </c>
      <c r="F64" s="1">
        <v>3533</v>
      </c>
      <c r="G64" s="1">
        <v>19145</v>
      </c>
    </row>
    <row r="65" spans="1:7" x14ac:dyDescent="0.25">
      <c r="A65">
        <v>1583</v>
      </c>
      <c r="B65">
        <v>1733</v>
      </c>
      <c r="C65">
        <v>4</v>
      </c>
      <c r="D65">
        <v>60</v>
      </c>
      <c r="E65" s="1">
        <v>18441</v>
      </c>
      <c r="F65" s="1">
        <v>1310</v>
      </c>
      <c r="G65" s="1">
        <v>23830</v>
      </c>
    </row>
    <row r="66" spans="1:7" x14ac:dyDescent="0.25">
      <c r="A66">
        <v>1875</v>
      </c>
      <c r="B66">
        <v>12357</v>
      </c>
      <c r="C66">
        <v>4</v>
      </c>
      <c r="D66">
        <v>52</v>
      </c>
      <c r="E66" s="1">
        <v>18425</v>
      </c>
      <c r="F66" s="1">
        <v>963</v>
      </c>
      <c r="G66" s="1">
        <v>261067</v>
      </c>
    </row>
    <row r="67" spans="1:7" x14ac:dyDescent="0.25">
      <c r="A67">
        <v>3194</v>
      </c>
      <c r="B67">
        <v>34753</v>
      </c>
      <c r="C67">
        <v>5</v>
      </c>
      <c r="D67">
        <v>65</v>
      </c>
      <c r="E67" s="1">
        <v>18283.599999999999</v>
      </c>
      <c r="F67" s="1">
        <v>3141.2</v>
      </c>
      <c r="G67" s="1">
        <v>16272.5</v>
      </c>
    </row>
    <row r="68" spans="1:7" x14ac:dyDescent="0.25">
      <c r="A68">
        <v>2788</v>
      </c>
      <c r="B68">
        <v>2856</v>
      </c>
      <c r="C68">
        <v>15</v>
      </c>
      <c r="D68">
        <v>34</v>
      </c>
      <c r="E68" s="1">
        <v>18243</v>
      </c>
      <c r="F68" s="1">
        <v>1460</v>
      </c>
      <c r="G68" s="1">
        <v>6877</v>
      </c>
    </row>
    <row r="69" spans="1:7" x14ac:dyDescent="0.25">
      <c r="A69">
        <v>2925</v>
      </c>
      <c r="B69">
        <v>5278</v>
      </c>
      <c r="C69">
        <v>12</v>
      </c>
      <c r="D69">
        <v>57</v>
      </c>
      <c r="E69" s="1">
        <v>18048</v>
      </c>
      <c r="F69" s="1">
        <v>1700</v>
      </c>
      <c r="G69" s="1">
        <v>321421</v>
      </c>
    </row>
    <row r="70" spans="1:7" x14ac:dyDescent="0.25">
      <c r="A70">
        <v>8050</v>
      </c>
      <c r="B70">
        <v>8109</v>
      </c>
      <c r="C70">
        <v>14</v>
      </c>
      <c r="D70">
        <v>57</v>
      </c>
      <c r="E70" s="1">
        <v>17678</v>
      </c>
      <c r="F70" s="1">
        <v>-2669</v>
      </c>
      <c r="G70" s="1">
        <v>80193</v>
      </c>
    </row>
    <row r="71" spans="1:7" x14ac:dyDescent="0.25">
      <c r="A71">
        <v>1701</v>
      </c>
      <c r="B71">
        <v>2769</v>
      </c>
      <c r="C71">
        <v>2</v>
      </c>
      <c r="D71">
        <v>53</v>
      </c>
      <c r="E71" s="1">
        <v>17610</v>
      </c>
      <c r="F71" s="1">
        <v>1252</v>
      </c>
      <c r="G71" s="1">
        <v>26806</v>
      </c>
    </row>
    <row r="72" spans="1:7" x14ac:dyDescent="0.25">
      <c r="A72">
        <v>1423</v>
      </c>
      <c r="B72">
        <v>2905</v>
      </c>
      <c r="C72">
        <v>5</v>
      </c>
      <c r="D72">
        <v>63</v>
      </c>
      <c r="E72" s="1">
        <v>17561</v>
      </c>
      <c r="F72" s="1">
        <v>821</v>
      </c>
      <c r="G72" s="1">
        <v>18559</v>
      </c>
    </row>
    <row r="73" spans="1:7" x14ac:dyDescent="0.25">
      <c r="A73">
        <v>1000</v>
      </c>
      <c r="B73">
        <v>1000</v>
      </c>
      <c r="C73">
        <v>4</v>
      </c>
      <c r="D73">
        <v>61</v>
      </c>
      <c r="E73" s="1">
        <v>17487.3</v>
      </c>
      <c r="F73" s="1">
        <v>499.5</v>
      </c>
      <c r="G73" s="1">
        <v>13925.8</v>
      </c>
    </row>
    <row r="74" spans="1:7" x14ac:dyDescent="0.25">
      <c r="A74">
        <v>1300</v>
      </c>
      <c r="B74">
        <v>20597</v>
      </c>
      <c r="C74">
        <v>8</v>
      </c>
      <c r="D74">
        <v>51</v>
      </c>
      <c r="E74" s="1">
        <v>17355</v>
      </c>
      <c r="F74" s="1">
        <v>-166</v>
      </c>
      <c r="G74" s="1">
        <v>9701</v>
      </c>
    </row>
    <row r="75" spans="1:7" x14ac:dyDescent="0.25">
      <c r="A75">
        <v>2338</v>
      </c>
      <c r="B75">
        <v>3601</v>
      </c>
      <c r="C75">
        <v>4</v>
      </c>
      <c r="D75">
        <v>58</v>
      </c>
      <c r="E75" s="1">
        <v>17353.099999999999</v>
      </c>
      <c r="F75" s="1">
        <v>-14.7</v>
      </c>
      <c r="G75" s="1">
        <v>11112</v>
      </c>
    </row>
    <row r="76" spans="1:7" x14ac:dyDescent="0.25">
      <c r="A76">
        <v>2083</v>
      </c>
      <c r="B76">
        <v>4096</v>
      </c>
      <c r="C76">
        <v>18</v>
      </c>
      <c r="D76">
        <v>60</v>
      </c>
      <c r="E76" s="1">
        <v>17201.400000000001</v>
      </c>
      <c r="F76" s="1">
        <v>230.8</v>
      </c>
      <c r="G76" s="1">
        <v>4093</v>
      </c>
    </row>
    <row r="77" spans="1:7" x14ac:dyDescent="0.25">
      <c r="A77">
        <v>3019</v>
      </c>
      <c r="B77">
        <v>5940</v>
      </c>
      <c r="C77">
        <v>5</v>
      </c>
      <c r="D77">
        <v>51</v>
      </c>
      <c r="E77" s="1">
        <v>17154</v>
      </c>
      <c r="F77" s="1">
        <v>3606</v>
      </c>
      <c r="G77" s="1">
        <v>30299</v>
      </c>
    </row>
    <row r="78" spans="1:7" x14ac:dyDescent="0.25">
      <c r="A78">
        <v>1851</v>
      </c>
      <c r="B78">
        <v>24623</v>
      </c>
      <c r="C78">
        <v>14</v>
      </c>
      <c r="D78">
        <v>59</v>
      </c>
      <c r="E78" s="1">
        <v>17134.3</v>
      </c>
      <c r="F78" s="1">
        <v>414.5</v>
      </c>
      <c r="G78" s="1">
        <v>33231.1</v>
      </c>
    </row>
    <row r="79" spans="1:7" x14ac:dyDescent="0.25">
      <c r="A79">
        <v>2750</v>
      </c>
      <c r="B79">
        <v>4925</v>
      </c>
      <c r="C79">
        <v>3</v>
      </c>
      <c r="D79">
        <v>53</v>
      </c>
      <c r="E79" s="1">
        <v>17037</v>
      </c>
      <c r="F79" s="1">
        <v>-577</v>
      </c>
      <c r="G79" s="1">
        <v>28892</v>
      </c>
    </row>
    <row r="80" spans="1:7" x14ac:dyDescent="0.25">
      <c r="A80">
        <v>3000</v>
      </c>
      <c r="B80">
        <v>3000</v>
      </c>
      <c r="C80">
        <v>0</v>
      </c>
      <c r="D80">
        <v>51</v>
      </c>
      <c r="E80" s="1">
        <v>16891</v>
      </c>
      <c r="F80" s="1">
        <v>743.4</v>
      </c>
      <c r="G80" s="1">
        <v>11526.1</v>
      </c>
    </row>
    <row r="81" spans="1:7" x14ac:dyDescent="0.25">
      <c r="A81">
        <v>2128</v>
      </c>
      <c r="B81">
        <v>2137</v>
      </c>
      <c r="C81">
        <v>2</v>
      </c>
      <c r="D81">
        <v>55</v>
      </c>
      <c r="E81" s="1">
        <v>16108.6</v>
      </c>
      <c r="F81" s="1">
        <v>403.6</v>
      </c>
      <c r="G81" s="1">
        <v>13833.5</v>
      </c>
    </row>
    <row r="82" spans="1:7" x14ac:dyDescent="0.25">
      <c r="A82">
        <v>1656</v>
      </c>
      <c r="B82">
        <v>3796</v>
      </c>
      <c r="C82">
        <v>8</v>
      </c>
      <c r="D82">
        <v>58</v>
      </c>
      <c r="E82" s="1">
        <v>16005.1</v>
      </c>
      <c r="F82" s="1">
        <v>567.20000000000005</v>
      </c>
      <c r="G82" s="1">
        <v>6234</v>
      </c>
    </row>
    <row r="83" spans="1:7" x14ac:dyDescent="0.25">
      <c r="A83">
        <v>1524</v>
      </c>
      <c r="B83">
        <v>4021</v>
      </c>
      <c r="C83">
        <v>28</v>
      </c>
      <c r="D83">
        <v>53</v>
      </c>
      <c r="E83" s="1">
        <v>15918.1</v>
      </c>
      <c r="F83" s="1">
        <v>247.1</v>
      </c>
      <c r="G83" s="1">
        <v>3961.1</v>
      </c>
    </row>
    <row r="84" spans="1:7" x14ac:dyDescent="0.25">
      <c r="A84">
        <v>1803</v>
      </c>
      <c r="B84">
        <v>17914</v>
      </c>
      <c r="C84">
        <v>28</v>
      </c>
      <c r="D84">
        <v>54</v>
      </c>
      <c r="E84" s="1">
        <v>15872.8</v>
      </c>
      <c r="F84" s="1">
        <v>503</v>
      </c>
      <c r="G84" s="1">
        <v>9686.1</v>
      </c>
    </row>
    <row r="85" spans="1:7" x14ac:dyDescent="0.25">
      <c r="A85">
        <v>1877</v>
      </c>
      <c r="B85">
        <v>5249</v>
      </c>
      <c r="C85">
        <v>2</v>
      </c>
      <c r="D85">
        <v>55</v>
      </c>
      <c r="E85" s="1">
        <v>15833</v>
      </c>
      <c r="F85" s="1">
        <v>662</v>
      </c>
      <c r="G85" s="1">
        <v>13464</v>
      </c>
    </row>
    <row r="86" spans="1:7" x14ac:dyDescent="0.25">
      <c r="A86">
        <v>2450</v>
      </c>
      <c r="B86">
        <v>6407</v>
      </c>
      <c r="C86">
        <v>12</v>
      </c>
      <c r="D86">
        <v>63</v>
      </c>
      <c r="E86" s="1">
        <v>15489.4</v>
      </c>
      <c r="F86" s="1">
        <v>853</v>
      </c>
      <c r="G86" s="1">
        <v>17462.5</v>
      </c>
    </row>
    <row r="87" spans="1:7" x14ac:dyDescent="0.25">
      <c r="A87">
        <v>1422</v>
      </c>
      <c r="B87">
        <v>2104</v>
      </c>
      <c r="C87">
        <v>4</v>
      </c>
      <c r="D87">
        <v>62</v>
      </c>
      <c r="E87" s="1">
        <v>15327.5</v>
      </c>
      <c r="F87" s="1">
        <v>296.8</v>
      </c>
      <c r="G87" s="1">
        <v>3780.2</v>
      </c>
    </row>
    <row r="88" spans="1:7" x14ac:dyDescent="0.25">
      <c r="A88">
        <v>1314</v>
      </c>
      <c r="B88">
        <v>6737</v>
      </c>
      <c r="C88">
        <v>1</v>
      </c>
      <c r="D88">
        <v>57</v>
      </c>
      <c r="E88" s="1">
        <v>15307</v>
      </c>
      <c r="F88" s="1">
        <v>511</v>
      </c>
      <c r="G88" s="1">
        <v>4902</v>
      </c>
    </row>
    <row r="89" spans="1:7" x14ac:dyDescent="0.25">
      <c r="A89">
        <v>2003</v>
      </c>
      <c r="B89">
        <v>2316</v>
      </c>
      <c r="C89">
        <v>1</v>
      </c>
      <c r="D89">
        <v>46</v>
      </c>
      <c r="E89" s="1">
        <v>15273.6</v>
      </c>
      <c r="F89" s="1">
        <v>396.4</v>
      </c>
      <c r="G89" s="1">
        <v>6736.2</v>
      </c>
    </row>
    <row r="90" spans="1:7" x14ac:dyDescent="0.25">
      <c r="A90">
        <v>6000</v>
      </c>
      <c r="B90">
        <v>14699</v>
      </c>
      <c r="C90">
        <v>8</v>
      </c>
      <c r="D90">
        <v>64</v>
      </c>
      <c r="E90" s="1">
        <v>15128</v>
      </c>
      <c r="F90" s="1">
        <v>1331</v>
      </c>
      <c r="G90" s="1">
        <v>15560</v>
      </c>
    </row>
    <row r="91" spans="1:7" x14ac:dyDescent="0.25">
      <c r="A91">
        <v>750</v>
      </c>
      <c r="B91">
        <v>1056</v>
      </c>
      <c r="C91">
        <v>0</v>
      </c>
      <c r="D91">
        <v>44</v>
      </c>
      <c r="E91" s="1">
        <v>15069.3</v>
      </c>
      <c r="F91" s="1">
        <v>-510.6</v>
      </c>
      <c r="G91" s="1">
        <v>3491</v>
      </c>
    </row>
    <row r="92" spans="1:7" x14ac:dyDescent="0.25">
      <c r="A92">
        <v>1782</v>
      </c>
      <c r="B92">
        <v>7192</v>
      </c>
      <c r="C92">
        <v>2</v>
      </c>
      <c r="D92">
        <v>51</v>
      </c>
      <c r="E92" s="1">
        <v>15022</v>
      </c>
      <c r="F92" s="1">
        <v>1015</v>
      </c>
      <c r="G92" s="1">
        <v>150632</v>
      </c>
    </row>
    <row r="93" spans="1:7" x14ac:dyDescent="0.25">
      <c r="A93">
        <v>1717</v>
      </c>
      <c r="B93">
        <v>9276</v>
      </c>
      <c r="C93">
        <v>8</v>
      </c>
      <c r="D93">
        <v>62</v>
      </c>
      <c r="E93" s="1">
        <v>15021</v>
      </c>
      <c r="F93" s="1">
        <v>1175</v>
      </c>
      <c r="G93" s="1">
        <v>14153</v>
      </c>
    </row>
    <row r="94" spans="1:7" x14ac:dyDescent="0.25">
      <c r="A94">
        <v>1660</v>
      </c>
      <c r="B94">
        <v>3053</v>
      </c>
      <c r="C94">
        <v>8</v>
      </c>
      <c r="D94">
        <v>55</v>
      </c>
      <c r="E94" s="1">
        <v>14878.8</v>
      </c>
      <c r="F94" s="1">
        <v>-162.80000000000001</v>
      </c>
      <c r="G94" s="1">
        <v>10151.200000000001</v>
      </c>
    </row>
    <row r="95" spans="1:7" x14ac:dyDescent="0.25">
      <c r="A95">
        <v>1169</v>
      </c>
      <c r="B95">
        <v>1345</v>
      </c>
      <c r="C95">
        <v>4</v>
      </c>
      <c r="D95">
        <v>61</v>
      </c>
      <c r="E95" s="1">
        <v>14736</v>
      </c>
      <c r="F95" s="1">
        <v>740</v>
      </c>
      <c r="G95" s="1">
        <v>39514</v>
      </c>
    </row>
    <row r="96" spans="1:7" x14ac:dyDescent="0.25">
      <c r="A96">
        <v>3959</v>
      </c>
      <c r="B96">
        <v>38221</v>
      </c>
      <c r="C96">
        <v>8</v>
      </c>
      <c r="D96">
        <v>62</v>
      </c>
      <c r="E96" s="1">
        <v>14704</v>
      </c>
      <c r="F96" s="1">
        <v>3351</v>
      </c>
      <c r="G96" s="1">
        <v>18302</v>
      </c>
    </row>
    <row r="97" spans="1:7" x14ac:dyDescent="0.25">
      <c r="A97">
        <v>8800</v>
      </c>
      <c r="B97">
        <v>15145</v>
      </c>
      <c r="C97">
        <v>7</v>
      </c>
      <c r="D97">
        <v>60</v>
      </c>
      <c r="E97" s="1">
        <v>14582</v>
      </c>
      <c r="F97" s="1">
        <v>168</v>
      </c>
      <c r="G97" s="1">
        <v>31640</v>
      </c>
    </row>
    <row r="98" spans="1:7" x14ac:dyDescent="0.25">
      <c r="A98">
        <v>542</v>
      </c>
      <c r="B98">
        <v>542</v>
      </c>
      <c r="C98">
        <v>18</v>
      </c>
      <c r="D98">
        <v>43</v>
      </c>
      <c r="E98" s="1">
        <v>14484</v>
      </c>
      <c r="F98" s="1">
        <v>4490</v>
      </c>
      <c r="G98" s="1">
        <v>22357</v>
      </c>
    </row>
    <row r="99" spans="1:7" x14ac:dyDescent="0.25">
      <c r="A99">
        <v>1356</v>
      </c>
      <c r="B99">
        <v>1379</v>
      </c>
      <c r="C99">
        <v>14</v>
      </c>
      <c r="D99">
        <v>49</v>
      </c>
      <c r="E99" s="1">
        <v>14258</v>
      </c>
      <c r="F99" s="1">
        <v>108.4</v>
      </c>
      <c r="G99" s="1">
        <v>5260</v>
      </c>
    </row>
    <row r="100" spans="1:7" x14ac:dyDescent="0.25">
      <c r="A100">
        <v>1571</v>
      </c>
      <c r="B100">
        <v>2077</v>
      </c>
      <c r="C100">
        <v>2</v>
      </c>
      <c r="D100">
        <v>56</v>
      </c>
      <c r="E100" s="1">
        <v>14138</v>
      </c>
      <c r="F100" s="1">
        <v>1001</v>
      </c>
      <c r="G100" s="1">
        <v>14603</v>
      </c>
    </row>
    <row r="101" spans="1:7" x14ac:dyDescent="0.25">
      <c r="A101">
        <v>100</v>
      </c>
      <c r="B101">
        <v>100</v>
      </c>
      <c r="C101">
        <v>29</v>
      </c>
      <c r="D101">
        <v>68</v>
      </c>
      <c r="E101" s="1">
        <v>13832</v>
      </c>
      <c r="F101" s="1">
        <v>2830</v>
      </c>
      <c r="G101" s="1">
        <v>122237</v>
      </c>
    </row>
    <row r="102" spans="1:7" x14ac:dyDescent="0.25">
      <c r="A102">
        <v>2530</v>
      </c>
      <c r="B102">
        <v>4858</v>
      </c>
      <c r="C102">
        <v>10</v>
      </c>
      <c r="D102">
        <v>64</v>
      </c>
      <c r="E102" s="1">
        <v>13821.5</v>
      </c>
      <c r="F102" s="1">
        <v>1021.4</v>
      </c>
      <c r="G102" s="1">
        <v>18001.5</v>
      </c>
    </row>
    <row r="103" spans="1:7" x14ac:dyDescent="0.25">
      <c r="A103">
        <v>1287</v>
      </c>
      <c r="B103">
        <v>1345</v>
      </c>
      <c r="C103">
        <v>2</v>
      </c>
      <c r="D103">
        <v>52</v>
      </c>
      <c r="E103" s="1">
        <v>13720</v>
      </c>
      <c r="F103" s="1">
        <v>3.1</v>
      </c>
      <c r="G103" s="1">
        <v>3003.2</v>
      </c>
    </row>
    <row r="104" spans="1:7" x14ac:dyDescent="0.25">
      <c r="A104">
        <v>600</v>
      </c>
      <c r="B104">
        <v>641</v>
      </c>
      <c r="C104">
        <v>17</v>
      </c>
      <c r="D104">
        <v>53</v>
      </c>
      <c r="E104" s="1">
        <v>13617.5</v>
      </c>
      <c r="F104" s="1">
        <v>198.6</v>
      </c>
      <c r="G104" s="1">
        <v>3068.7</v>
      </c>
    </row>
    <row r="105" spans="1:7" x14ac:dyDescent="0.25">
      <c r="A105">
        <v>1260</v>
      </c>
      <c r="B105">
        <v>2076</v>
      </c>
      <c r="C105">
        <v>1</v>
      </c>
      <c r="D105">
        <v>61</v>
      </c>
      <c r="E105" s="1">
        <v>13504.8</v>
      </c>
      <c r="F105" s="1">
        <v>235.5</v>
      </c>
      <c r="G105" s="1">
        <v>5019.2</v>
      </c>
    </row>
    <row r="106" spans="1:7" x14ac:dyDescent="0.25">
      <c r="A106">
        <v>2774</v>
      </c>
      <c r="B106">
        <v>15205</v>
      </c>
      <c r="C106">
        <v>12</v>
      </c>
      <c r="D106">
        <v>61</v>
      </c>
      <c r="E106" s="1">
        <v>13462.7</v>
      </c>
      <c r="F106" s="1">
        <v>2474.3000000000002</v>
      </c>
      <c r="G106" s="1">
        <v>21079.1</v>
      </c>
    </row>
    <row r="107" spans="1:7" x14ac:dyDescent="0.25">
      <c r="A107">
        <v>3400</v>
      </c>
      <c r="B107">
        <v>15413</v>
      </c>
      <c r="C107">
        <v>26</v>
      </c>
      <c r="D107">
        <v>63</v>
      </c>
      <c r="E107" s="1">
        <v>13447.2</v>
      </c>
      <c r="F107" s="1">
        <v>1228.5999999999999</v>
      </c>
      <c r="G107" s="1">
        <v>12659.8</v>
      </c>
    </row>
    <row r="108" spans="1:7" x14ac:dyDescent="0.25">
      <c r="A108">
        <v>1825</v>
      </c>
      <c r="B108">
        <v>3161</v>
      </c>
      <c r="C108">
        <v>1</v>
      </c>
      <c r="D108">
        <v>66</v>
      </c>
      <c r="E108" s="1">
        <v>13414</v>
      </c>
      <c r="F108" s="1">
        <v>142</v>
      </c>
      <c r="G108" s="1">
        <v>21132</v>
      </c>
    </row>
    <row r="109" spans="1:7" x14ac:dyDescent="0.25">
      <c r="A109">
        <v>1875</v>
      </c>
      <c r="B109">
        <v>2468</v>
      </c>
      <c r="C109">
        <v>1</v>
      </c>
      <c r="D109">
        <v>49</v>
      </c>
      <c r="E109" s="1">
        <v>13413</v>
      </c>
      <c r="F109" s="1">
        <v>849</v>
      </c>
      <c r="G109" s="1">
        <v>10553</v>
      </c>
    </row>
    <row r="110" spans="1:7" x14ac:dyDescent="0.25">
      <c r="A110">
        <v>3710</v>
      </c>
      <c r="B110">
        <v>6951</v>
      </c>
      <c r="C110">
        <v>5</v>
      </c>
      <c r="D110">
        <v>58</v>
      </c>
      <c r="E110" s="1">
        <v>13406</v>
      </c>
      <c r="F110" s="1">
        <v>1390</v>
      </c>
      <c r="G110" s="1">
        <v>14733</v>
      </c>
    </row>
    <row r="111" spans="1:7" x14ac:dyDescent="0.25">
      <c r="A111">
        <v>1450</v>
      </c>
      <c r="B111">
        <v>2855</v>
      </c>
      <c r="C111">
        <v>6</v>
      </c>
      <c r="D111">
        <v>58</v>
      </c>
      <c r="E111" s="1">
        <v>13223</v>
      </c>
      <c r="F111" s="1">
        <v>98</v>
      </c>
      <c r="G111" s="1">
        <v>11538</v>
      </c>
    </row>
    <row r="112" spans="1:7" x14ac:dyDescent="0.25">
      <c r="A112">
        <v>1720</v>
      </c>
      <c r="B112">
        <v>2005</v>
      </c>
      <c r="C112">
        <v>5</v>
      </c>
      <c r="D112">
        <v>56</v>
      </c>
      <c r="E112" s="1">
        <v>13195</v>
      </c>
      <c r="F112" s="1">
        <v>452</v>
      </c>
      <c r="G112" s="1">
        <v>25199</v>
      </c>
    </row>
    <row r="113" spans="1:7" x14ac:dyDescent="0.25">
      <c r="A113">
        <v>824</v>
      </c>
      <c r="B113">
        <v>1060</v>
      </c>
      <c r="C113">
        <v>6</v>
      </c>
      <c r="D113">
        <v>62</v>
      </c>
      <c r="E113" s="1">
        <v>13105</v>
      </c>
      <c r="F113" s="1">
        <v>1195.7</v>
      </c>
      <c r="G113" s="1">
        <v>104624.4</v>
      </c>
    </row>
    <row r="114" spans="1:7" x14ac:dyDescent="0.25">
      <c r="A114">
        <v>5568</v>
      </c>
      <c r="B114">
        <v>5786</v>
      </c>
      <c r="C114">
        <v>19</v>
      </c>
      <c r="D114">
        <v>66</v>
      </c>
      <c r="E114" s="1">
        <v>12848.6</v>
      </c>
      <c r="F114" s="1">
        <v>190</v>
      </c>
      <c r="G114" s="1">
        <v>3008.1</v>
      </c>
    </row>
    <row r="115" spans="1:7" x14ac:dyDescent="0.25">
      <c r="A115">
        <v>1247</v>
      </c>
      <c r="B115">
        <v>2373</v>
      </c>
      <c r="C115">
        <v>0</v>
      </c>
      <c r="D115">
        <v>57</v>
      </c>
      <c r="E115" s="1">
        <v>12838.7</v>
      </c>
      <c r="F115" s="1">
        <v>534.1</v>
      </c>
      <c r="G115" s="1">
        <v>10137.5</v>
      </c>
    </row>
    <row r="116" spans="1:7" x14ac:dyDescent="0.25">
      <c r="A116">
        <v>1638</v>
      </c>
      <c r="B116">
        <v>5075</v>
      </c>
      <c r="C116">
        <v>9</v>
      </c>
      <c r="D116">
        <v>49</v>
      </c>
      <c r="E116" s="1">
        <v>12745.6</v>
      </c>
      <c r="F116" s="1">
        <v>1486.9</v>
      </c>
      <c r="G116" s="1">
        <v>165493.29999999999</v>
      </c>
    </row>
    <row r="117" spans="1:7" x14ac:dyDescent="0.25">
      <c r="A117">
        <v>3062</v>
      </c>
      <c r="B117">
        <v>3067</v>
      </c>
      <c r="C117">
        <v>5</v>
      </c>
      <c r="D117">
        <v>52</v>
      </c>
      <c r="E117" s="1">
        <v>12703.5</v>
      </c>
      <c r="F117" s="1">
        <v>-770.7</v>
      </c>
      <c r="G117" s="1">
        <v>22715.200000000001</v>
      </c>
    </row>
    <row r="118" spans="1:7" x14ac:dyDescent="0.25">
      <c r="A118">
        <v>1571</v>
      </c>
      <c r="B118">
        <v>2878</v>
      </c>
      <c r="C118">
        <v>3</v>
      </c>
      <c r="D118">
        <v>60</v>
      </c>
      <c r="E118" s="1">
        <v>12648.7</v>
      </c>
      <c r="F118" s="1">
        <v>682.3</v>
      </c>
      <c r="G118" s="1">
        <v>10589.3</v>
      </c>
    </row>
    <row r="119" spans="1:7" x14ac:dyDescent="0.25">
      <c r="A119">
        <v>1782</v>
      </c>
      <c r="B119">
        <v>2670</v>
      </c>
      <c r="C119">
        <v>11</v>
      </c>
      <c r="D119">
        <v>58</v>
      </c>
      <c r="E119" s="1">
        <v>12586.8</v>
      </c>
      <c r="F119" s="1">
        <v>337.7</v>
      </c>
      <c r="G119" s="1">
        <v>7942.1</v>
      </c>
    </row>
    <row r="120" spans="1:7" x14ac:dyDescent="0.25">
      <c r="A120">
        <v>721</v>
      </c>
      <c r="B120">
        <v>1449</v>
      </c>
      <c r="C120">
        <v>14</v>
      </c>
      <c r="D120">
        <v>45</v>
      </c>
      <c r="E120" s="1">
        <v>12563.4</v>
      </c>
      <c r="F120" s="1">
        <v>132.19999999999999</v>
      </c>
      <c r="G120" s="1">
        <v>5991.5</v>
      </c>
    </row>
    <row r="121" spans="1:7" x14ac:dyDescent="0.25">
      <c r="A121">
        <v>1670</v>
      </c>
      <c r="B121">
        <v>5193</v>
      </c>
      <c r="C121">
        <v>0</v>
      </c>
      <c r="D121">
        <v>44</v>
      </c>
      <c r="E121" s="1">
        <v>12477.8</v>
      </c>
      <c r="F121" s="1">
        <v>2333.1999999999998</v>
      </c>
      <c r="G121" s="1">
        <v>13216.2</v>
      </c>
    </row>
    <row r="122" spans="1:7" x14ac:dyDescent="0.25">
      <c r="A122">
        <v>2166</v>
      </c>
      <c r="B122">
        <v>5874</v>
      </c>
      <c r="C122">
        <v>1</v>
      </c>
      <c r="D122">
        <v>56</v>
      </c>
      <c r="E122" s="1">
        <v>12421.4</v>
      </c>
      <c r="F122" s="1">
        <v>1550.1</v>
      </c>
      <c r="G122" s="1">
        <v>19784</v>
      </c>
    </row>
    <row r="123" spans="1:7" x14ac:dyDescent="0.25">
      <c r="A123">
        <v>1366</v>
      </c>
      <c r="B123">
        <v>2057</v>
      </c>
      <c r="C123">
        <v>4</v>
      </c>
      <c r="D123">
        <v>47</v>
      </c>
      <c r="E123" s="1">
        <v>12378</v>
      </c>
      <c r="F123" s="1">
        <v>1508</v>
      </c>
      <c r="G123" s="1">
        <v>18407</v>
      </c>
    </row>
    <row r="124" spans="1:7" x14ac:dyDescent="0.25">
      <c r="A124">
        <v>1317</v>
      </c>
      <c r="B124">
        <v>6698</v>
      </c>
      <c r="C124">
        <v>7</v>
      </c>
      <c r="D124">
        <v>51</v>
      </c>
      <c r="E124" s="1">
        <v>12297.8</v>
      </c>
      <c r="F124" s="1">
        <v>1165.8</v>
      </c>
      <c r="G124" s="1">
        <v>11510.3</v>
      </c>
    </row>
    <row r="125" spans="1:7" x14ac:dyDescent="0.25">
      <c r="A125">
        <v>986</v>
      </c>
      <c r="B125">
        <v>1409</v>
      </c>
      <c r="C125">
        <v>3</v>
      </c>
      <c r="D125">
        <v>55</v>
      </c>
      <c r="E125" s="1">
        <v>12244.9</v>
      </c>
      <c r="F125" s="1">
        <v>482.4</v>
      </c>
      <c r="G125" s="1">
        <v>6344.7</v>
      </c>
    </row>
    <row r="126" spans="1:7" x14ac:dyDescent="0.25">
      <c r="A126">
        <v>900</v>
      </c>
      <c r="B126">
        <v>7541</v>
      </c>
      <c r="C126">
        <v>3</v>
      </c>
      <c r="D126">
        <v>57</v>
      </c>
      <c r="E126" s="1">
        <v>12048</v>
      </c>
      <c r="F126" s="1">
        <v>-73</v>
      </c>
      <c r="G126" s="1">
        <v>133115</v>
      </c>
    </row>
    <row r="127" spans="1:7" x14ac:dyDescent="0.25">
      <c r="A127">
        <v>5063</v>
      </c>
      <c r="B127">
        <v>5372</v>
      </c>
      <c r="C127">
        <v>9</v>
      </c>
      <c r="D127">
        <v>57</v>
      </c>
      <c r="E127" s="1">
        <v>12021.5</v>
      </c>
      <c r="F127" s="1">
        <v>106.2</v>
      </c>
      <c r="G127" s="1">
        <v>5842.8</v>
      </c>
    </row>
    <row r="128" spans="1:7" x14ac:dyDescent="0.25">
      <c r="A128">
        <v>2848</v>
      </c>
      <c r="B128">
        <v>5043</v>
      </c>
      <c r="C128">
        <v>10</v>
      </c>
      <c r="D128">
        <v>61</v>
      </c>
      <c r="E128" s="1">
        <v>11886</v>
      </c>
      <c r="F128" s="1">
        <v>477</v>
      </c>
      <c r="G128" s="1">
        <v>7169</v>
      </c>
    </row>
    <row r="129" spans="1:7" x14ac:dyDescent="0.25">
      <c r="A129">
        <v>1516</v>
      </c>
      <c r="B129">
        <v>2410</v>
      </c>
      <c r="C129">
        <v>5</v>
      </c>
      <c r="D129">
        <v>62</v>
      </c>
      <c r="E129" s="1">
        <v>11845</v>
      </c>
      <c r="F129" s="1">
        <v>237</v>
      </c>
      <c r="G129" s="1">
        <v>14216</v>
      </c>
    </row>
    <row r="130" spans="1:7" x14ac:dyDescent="0.25">
      <c r="A130">
        <v>1863</v>
      </c>
      <c r="B130">
        <v>4204</v>
      </c>
      <c r="C130">
        <v>1</v>
      </c>
      <c r="D130">
        <v>52</v>
      </c>
      <c r="E130" s="1">
        <v>11549</v>
      </c>
      <c r="F130" s="1">
        <v>608</v>
      </c>
      <c r="G130" s="1">
        <v>13721</v>
      </c>
    </row>
    <row r="131" spans="1:7" x14ac:dyDescent="0.25">
      <c r="A131">
        <v>1553</v>
      </c>
      <c r="B131">
        <v>1561</v>
      </c>
      <c r="C131">
        <v>13</v>
      </c>
      <c r="D131">
        <v>43</v>
      </c>
      <c r="E131" s="1">
        <v>11529</v>
      </c>
      <c r="F131" s="1">
        <v>129</v>
      </c>
      <c r="G131" s="1">
        <v>3842.1</v>
      </c>
    </row>
    <row r="132" spans="1:7" x14ac:dyDescent="0.25">
      <c r="A132">
        <v>1745</v>
      </c>
      <c r="B132">
        <v>1829</v>
      </c>
      <c r="C132">
        <v>0</v>
      </c>
      <c r="D132">
        <v>48</v>
      </c>
      <c r="E132" s="1">
        <v>11494.8</v>
      </c>
      <c r="F132" s="1">
        <v>785.6</v>
      </c>
      <c r="G132" s="1">
        <v>22848</v>
      </c>
    </row>
    <row r="133" spans="1:7" x14ac:dyDescent="0.25">
      <c r="A133">
        <v>3088</v>
      </c>
      <c r="B133">
        <v>5573</v>
      </c>
      <c r="C133">
        <v>22</v>
      </c>
      <c r="D133">
        <v>67</v>
      </c>
      <c r="E133" s="1">
        <v>11488.5</v>
      </c>
      <c r="F133" s="1">
        <v>-141.1</v>
      </c>
      <c r="G133" s="1">
        <v>19138.5</v>
      </c>
    </row>
    <row r="134" spans="1:7" x14ac:dyDescent="0.25">
      <c r="A134">
        <v>1117</v>
      </c>
      <c r="B134">
        <v>1616</v>
      </c>
      <c r="C134">
        <v>4</v>
      </c>
      <c r="D134">
        <v>58</v>
      </c>
      <c r="E134" s="1">
        <v>11403</v>
      </c>
      <c r="F134" s="1">
        <v>977</v>
      </c>
      <c r="G134" s="1">
        <v>36192</v>
      </c>
    </row>
    <row r="135" spans="1:7" x14ac:dyDescent="0.25">
      <c r="A135">
        <v>1898</v>
      </c>
      <c r="B135">
        <v>1900</v>
      </c>
      <c r="C135">
        <v>4</v>
      </c>
      <c r="D135">
        <v>45</v>
      </c>
      <c r="E135" s="1">
        <v>11375.1</v>
      </c>
      <c r="F135" s="1">
        <v>316.39999999999998</v>
      </c>
      <c r="G135" s="1">
        <v>7655.3</v>
      </c>
    </row>
    <row r="136" spans="1:7" x14ac:dyDescent="0.25">
      <c r="A136">
        <v>2858</v>
      </c>
      <c r="B136">
        <v>10143</v>
      </c>
      <c r="C136">
        <v>24</v>
      </c>
      <c r="D136">
        <v>61</v>
      </c>
      <c r="E136" s="1">
        <v>11245.8</v>
      </c>
      <c r="F136" s="1">
        <v>1233.3</v>
      </c>
      <c r="G136" s="1">
        <v>12484.3</v>
      </c>
    </row>
    <row r="137" spans="1:7" x14ac:dyDescent="0.25">
      <c r="A137">
        <v>981</v>
      </c>
      <c r="B137">
        <v>5028</v>
      </c>
      <c r="C137">
        <v>1</v>
      </c>
      <c r="D137">
        <v>51</v>
      </c>
      <c r="E137" s="1">
        <v>11200</v>
      </c>
      <c r="F137" s="1">
        <v>-132</v>
      </c>
      <c r="G137" s="1">
        <v>7899</v>
      </c>
    </row>
    <row r="138" spans="1:7" x14ac:dyDescent="0.25">
      <c r="A138">
        <v>1711</v>
      </c>
      <c r="B138">
        <v>1717</v>
      </c>
      <c r="C138">
        <v>1</v>
      </c>
      <c r="D138">
        <v>56</v>
      </c>
      <c r="E138" s="1">
        <v>10766</v>
      </c>
      <c r="F138" s="1">
        <v>294</v>
      </c>
      <c r="G138" s="1">
        <v>12834</v>
      </c>
    </row>
    <row r="139" spans="1:7" x14ac:dyDescent="0.25">
      <c r="A139">
        <v>800</v>
      </c>
      <c r="B139">
        <v>2317</v>
      </c>
      <c r="C139">
        <v>2</v>
      </c>
      <c r="D139">
        <v>57</v>
      </c>
      <c r="E139" s="1">
        <v>10553</v>
      </c>
      <c r="F139" s="1">
        <v>-633</v>
      </c>
      <c r="G139" s="1">
        <v>29374</v>
      </c>
    </row>
    <row r="140" spans="1:7" x14ac:dyDescent="0.25">
      <c r="A140">
        <v>2400</v>
      </c>
      <c r="B140">
        <v>3688</v>
      </c>
      <c r="C140">
        <v>12</v>
      </c>
      <c r="D140">
        <v>57</v>
      </c>
      <c r="E140" s="1">
        <v>10323</v>
      </c>
      <c r="F140" s="1">
        <v>325</v>
      </c>
      <c r="G140" s="1">
        <v>7935</v>
      </c>
    </row>
    <row r="141" spans="1:7" x14ac:dyDescent="0.25">
      <c r="A141">
        <v>3201</v>
      </c>
      <c r="B141">
        <v>4568</v>
      </c>
      <c r="C141">
        <v>3</v>
      </c>
      <c r="D141">
        <v>58</v>
      </c>
      <c r="E141" s="1">
        <v>10251</v>
      </c>
      <c r="F141" s="1">
        <v>764</v>
      </c>
      <c r="G141" s="1">
        <v>105107</v>
      </c>
    </row>
    <row r="142" spans="1:7" x14ac:dyDescent="0.25">
      <c r="A142">
        <v>1879</v>
      </c>
      <c r="B142">
        <v>27455</v>
      </c>
      <c r="C142">
        <v>0</v>
      </c>
      <c r="D142">
        <v>53</v>
      </c>
      <c r="E142" s="1">
        <v>10213.700000000001</v>
      </c>
      <c r="F142" s="1">
        <v>1254</v>
      </c>
      <c r="G142" s="1">
        <v>9230.6</v>
      </c>
    </row>
    <row r="143" spans="1:7" x14ac:dyDescent="0.25">
      <c r="A143">
        <v>1860</v>
      </c>
      <c r="B143">
        <v>2886</v>
      </c>
      <c r="C143">
        <v>9</v>
      </c>
      <c r="D143">
        <v>55</v>
      </c>
      <c r="E143" s="1">
        <v>10208</v>
      </c>
      <c r="F143" s="1">
        <v>668</v>
      </c>
      <c r="G143" s="1">
        <v>24698</v>
      </c>
    </row>
    <row r="144" spans="1:7" x14ac:dyDescent="0.25">
      <c r="A144">
        <v>1245</v>
      </c>
      <c r="B144">
        <v>1327</v>
      </c>
      <c r="C144">
        <v>0</v>
      </c>
      <c r="D144">
        <v>61</v>
      </c>
      <c r="E144" s="1">
        <v>10056</v>
      </c>
      <c r="F144" s="1">
        <v>1081</v>
      </c>
      <c r="G144" s="1">
        <v>11902</v>
      </c>
    </row>
    <row r="145" spans="1:7" x14ac:dyDescent="0.25">
      <c r="A145">
        <f>1017+1658</f>
        <v>2675</v>
      </c>
      <c r="B145">
        <v>11842</v>
      </c>
      <c r="C145">
        <v>1</v>
      </c>
      <c r="D145">
        <v>50</v>
      </c>
      <c r="E145" s="1">
        <v>10051.299999999999</v>
      </c>
      <c r="F145" s="1">
        <v>2097.9</v>
      </c>
      <c r="G145" s="1">
        <v>12595.5</v>
      </c>
    </row>
    <row r="146" spans="1:7" x14ac:dyDescent="0.25">
      <c r="A146">
        <v>4392</v>
      </c>
      <c r="B146">
        <v>7993</v>
      </c>
      <c r="C146">
        <v>17</v>
      </c>
      <c r="D146">
        <v>59</v>
      </c>
      <c r="E146" s="1">
        <v>10002</v>
      </c>
      <c r="F146" s="1">
        <v>1532</v>
      </c>
      <c r="G146" s="1">
        <v>104382</v>
      </c>
    </row>
    <row r="147" spans="1:7" x14ac:dyDescent="0.25">
      <c r="A147">
        <v>1100</v>
      </c>
      <c r="B147">
        <v>4212</v>
      </c>
      <c r="C147">
        <v>10</v>
      </c>
      <c r="D147">
        <v>59</v>
      </c>
      <c r="E147" s="1">
        <v>9898</v>
      </c>
      <c r="F147" s="1">
        <v>537</v>
      </c>
      <c r="G147" s="1">
        <v>20427</v>
      </c>
    </row>
    <row r="148" spans="1:7" x14ac:dyDescent="0.25">
      <c r="A148">
        <v>2718</v>
      </c>
      <c r="B148">
        <v>2874</v>
      </c>
      <c r="C148">
        <v>6</v>
      </c>
      <c r="D148">
        <v>55</v>
      </c>
      <c r="E148" s="1">
        <v>9895</v>
      </c>
      <c r="F148" s="1">
        <v>261</v>
      </c>
      <c r="G148" s="1">
        <v>12833</v>
      </c>
    </row>
    <row r="149" spans="1:7" x14ac:dyDescent="0.25">
      <c r="A149">
        <v>1698</v>
      </c>
      <c r="B149">
        <v>48018</v>
      </c>
      <c r="C149">
        <v>15</v>
      </c>
      <c r="D149">
        <v>44</v>
      </c>
      <c r="E149" s="1">
        <v>9790.7999999999993</v>
      </c>
      <c r="F149" s="1">
        <v>762.9</v>
      </c>
      <c r="G149" s="1">
        <v>5711.1</v>
      </c>
    </row>
    <row r="150" spans="1:7" x14ac:dyDescent="0.25">
      <c r="A150">
        <v>1498</v>
      </c>
      <c r="B150">
        <v>2346</v>
      </c>
      <c r="C150">
        <v>1</v>
      </c>
      <c r="D150">
        <v>43</v>
      </c>
      <c r="E150" s="1">
        <v>9781</v>
      </c>
      <c r="F150" s="1">
        <v>129</v>
      </c>
      <c r="G150" s="1">
        <v>5217</v>
      </c>
    </row>
    <row r="151" spans="1:7" x14ac:dyDescent="0.25">
      <c r="A151">
        <v>1104</v>
      </c>
      <c r="B151">
        <v>1679</v>
      </c>
      <c r="C151">
        <v>35</v>
      </c>
      <c r="D151">
        <v>61</v>
      </c>
      <c r="E151" s="1">
        <v>9553.1</v>
      </c>
      <c r="F151" s="1">
        <v>399.6</v>
      </c>
      <c r="G151" s="1">
        <v>5397.4</v>
      </c>
    </row>
    <row r="152" spans="1:7" x14ac:dyDescent="0.25">
      <c r="A152">
        <v>2054</v>
      </c>
      <c r="B152">
        <v>5191</v>
      </c>
      <c r="C152">
        <v>6</v>
      </c>
      <c r="D152">
        <v>51</v>
      </c>
      <c r="E152" s="1">
        <v>9521.5</v>
      </c>
      <c r="F152" s="1">
        <v>202.4</v>
      </c>
      <c r="G152" s="1">
        <v>4630.8999999999996</v>
      </c>
    </row>
    <row r="153" spans="1:7" x14ac:dyDescent="0.25">
      <c r="A153">
        <v>2565</v>
      </c>
      <c r="B153">
        <v>3073</v>
      </c>
      <c r="C153">
        <v>36</v>
      </c>
      <c r="D153">
        <v>61</v>
      </c>
      <c r="E153" s="1">
        <v>9346.9</v>
      </c>
      <c r="F153" s="1">
        <v>2053.6</v>
      </c>
      <c r="G153" s="1">
        <v>4549.7</v>
      </c>
    </row>
    <row r="154" spans="1:7" x14ac:dyDescent="0.25">
      <c r="A154">
        <v>2140</v>
      </c>
      <c r="B154">
        <v>9780</v>
      </c>
      <c r="C154">
        <v>1</v>
      </c>
      <c r="D154">
        <v>50</v>
      </c>
      <c r="E154" s="1">
        <v>9209.2999999999993</v>
      </c>
      <c r="F154" s="1">
        <v>801.6</v>
      </c>
      <c r="G154" s="1">
        <v>8023.4</v>
      </c>
    </row>
    <row r="155" spans="1:7" x14ac:dyDescent="0.25">
      <c r="A155">
        <v>856</v>
      </c>
      <c r="B155">
        <v>1548</v>
      </c>
      <c r="C155">
        <v>9</v>
      </c>
      <c r="D155">
        <v>62</v>
      </c>
      <c r="E155" s="1">
        <v>9108.4</v>
      </c>
      <c r="F155" s="1">
        <v>89.3</v>
      </c>
      <c r="G155" s="1">
        <v>38322.699999999997</v>
      </c>
    </row>
    <row r="156" spans="1:7" x14ac:dyDescent="0.25">
      <c r="A156">
        <v>4000</v>
      </c>
      <c r="B156">
        <v>201939</v>
      </c>
      <c r="C156">
        <v>0</v>
      </c>
      <c r="D156">
        <v>55</v>
      </c>
      <c r="E156" s="1">
        <v>9061</v>
      </c>
      <c r="F156" s="1">
        <v>-21</v>
      </c>
      <c r="G156" s="1">
        <v>20139</v>
      </c>
    </row>
    <row r="157" spans="1:7" x14ac:dyDescent="0.25">
      <c r="A157">
        <v>1229</v>
      </c>
      <c r="B157">
        <v>1573</v>
      </c>
      <c r="C157">
        <v>11</v>
      </c>
      <c r="D157">
        <v>59</v>
      </c>
      <c r="E157" s="1">
        <v>9059.4</v>
      </c>
      <c r="F157" s="1">
        <v>115.5</v>
      </c>
      <c r="G157" s="1">
        <v>5677.3</v>
      </c>
    </row>
    <row r="158" spans="1:7" x14ac:dyDescent="0.25">
      <c r="A158">
        <v>7312</v>
      </c>
      <c r="B158">
        <v>84446</v>
      </c>
      <c r="C158">
        <v>4</v>
      </c>
      <c r="D158">
        <v>54</v>
      </c>
      <c r="E158" s="1">
        <v>9054.5</v>
      </c>
      <c r="F158" s="1">
        <v>824.5</v>
      </c>
      <c r="G158" s="1">
        <v>3963.9</v>
      </c>
    </row>
    <row r="159" spans="1:7" x14ac:dyDescent="0.25">
      <c r="A159">
        <v>500</v>
      </c>
      <c r="B159">
        <v>17360</v>
      </c>
      <c r="C159">
        <v>9</v>
      </c>
      <c r="D159">
        <v>56</v>
      </c>
      <c r="E159" s="1">
        <v>9044.7999999999993</v>
      </c>
      <c r="F159" s="1">
        <v>-285.5</v>
      </c>
      <c r="G159" s="1">
        <v>10280.799999999999</v>
      </c>
    </row>
    <row r="160" spans="1:7" x14ac:dyDescent="0.25">
      <c r="A160">
        <v>3034</v>
      </c>
      <c r="B160">
        <v>3249</v>
      </c>
      <c r="C160">
        <v>11</v>
      </c>
      <c r="D160">
        <v>53</v>
      </c>
      <c r="E160" s="1">
        <v>8997.7000000000007</v>
      </c>
      <c r="F160" s="1">
        <v>233.2</v>
      </c>
      <c r="G160" s="1">
        <v>4113</v>
      </c>
    </row>
    <row r="161" spans="1:7" x14ac:dyDescent="0.25">
      <c r="A161">
        <v>3456</v>
      </c>
      <c r="B161">
        <v>60297</v>
      </c>
      <c r="C161">
        <v>15</v>
      </c>
      <c r="D161">
        <v>60</v>
      </c>
      <c r="E161" s="1">
        <v>8971.6</v>
      </c>
      <c r="F161" s="1">
        <v>848.6</v>
      </c>
      <c r="G161" s="1">
        <v>7685.2</v>
      </c>
    </row>
    <row r="162" spans="1:7" x14ac:dyDescent="0.25">
      <c r="A162">
        <v>566</v>
      </c>
      <c r="B162">
        <v>6184</v>
      </c>
      <c r="C162">
        <v>12</v>
      </c>
      <c r="D162">
        <v>57</v>
      </c>
      <c r="E162" s="1">
        <v>8941</v>
      </c>
      <c r="F162" s="1">
        <v>1155</v>
      </c>
      <c r="G162" s="1">
        <v>22690</v>
      </c>
    </row>
    <row r="163" spans="1:7" x14ac:dyDescent="0.25">
      <c r="A163">
        <v>900</v>
      </c>
      <c r="B163">
        <v>956</v>
      </c>
      <c r="C163">
        <v>9</v>
      </c>
      <c r="D163">
        <v>61</v>
      </c>
      <c r="E163" s="1">
        <v>8902</v>
      </c>
      <c r="F163" s="1">
        <v>214</v>
      </c>
      <c r="G163" s="1">
        <v>9564</v>
      </c>
    </row>
    <row r="164" spans="1:7" x14ac:dyDescent="0.25">
      <c r="A164">
        <v>500</v>
      </c>
      <c r="B164">
        <v>501</v>
      </c>
      <c r="C164">
        <v>1</v>
      </c>
      <c r="D164">
        <v>45</v>
      </c>
      <c r="E164" s="1">
        <v>8896.1</v>
      </c>
      <c r="F164" s="1">
        <v>-165.2</v>
      </c>
      <c r="G164" s="1">
        <v>3929.5</v>
      </c>
    </row>
    <row r="165" spans="1:7" x14ac:dyDescent="0.25">
      <c r="A165">
        <v>2180</v>
      </c>
      <c r="B165">
        <v>11902</v>
      </c>
      <c r="C165">
        <v>13</v>
      </c>
      <c r="D165">
        <v>52</v>
      </c>
      <c r="E165" s="1">
        <v>8870.7999999999993</v>
      </c>
      <c r="F165" s="1">
        <v>104.3</v>
      </c>
      <c r="G165" s="1">
        <v>3231.7</v>
      </c>
    </row>
    <row r="166" spans="1:7" x14ac:dyDescent="0.25">
      <c r="A166">
        <v>2097</v>
      </c>
      <c r="B166">
        <v>2100</v>
      </c>
      <c r="C166">
        <v>23</v>
      </c>
      <c r="D166">
        <v>71</v>
      </c>
      <c r="E166" s="1">
        <v>8814.2999999999993</v>
      </c>
      <c r="F166" s="1">
        <v>75.7</v>
      </c>
      <c r="G166" s="1">
        <v>2381.1</v>
      </c>
    </row>
    <row r="167" spans="1:7" x14ac:dyDescent="0.25">
      <c r="A167">
        <v>3188</v>
      </c>
      <c r="B167">
        <v>3422</v>
      </c>
      <c r="C167">
        <v>5</v>
      </c>
      <c r="D167">
        <v>51</v>
      </c>
      <c r="E167" s="1">
        <v>8707.6</v>
      </c>
      <c r="F167" s="1">
        <v>524.1</v>
      </c>
      <c r="G167" s="1">
        <v>52892.7</v>
      </c>
    </row>
    <row r="168" spans="1:7" x14ac:dyDescent="0.25">
      <c r="A168">
        <v>1134</v>
      </c>
      <c r="B168">
        <v>7996</v>
      </c>
      <c r="C168">
        <v>0</v>
      </c>
      <c r="D168">
        <v>46</v>
      </c>
      <c r="E168" s="1">
        <v>8688</v>
      </c>
      <c r="F168" s="1">
        <v>538</v>
      </c>
      <c r="G168" s="1">
        <v>7870</v>
      </c>
    </row>
    <row r="169" spans="1:7" x14ac:dyDescent="0.25">
      <c r="A169">
        <v>1600</v>
      </c>
      <c r="B169">
        <v>22881</v>
      </c>
      <c r="C169">
        <v>4</v>
      </c>
      <c r="D169">
        <v>60</v>
      </c>
      <c r="E169" s="1">
        <v>8648</v>
      </c>
      <c r="F169" s="1">
        <v>-250</v>
      </c>
      <c r="G169" s="1">
        <v>16724</v>
      </c>
    </row>
    <row r="170" spans="1:7" x14ac:dyDescent="0.25">
      <c r="A170">
        <v>821</v>
      </c>
      <c r="B170">
        <v>908</v>
      </c>
      <c r="C170">
        <v>2</v>
      </c>
      <c r="D170">
        <v>52</v>
      </c>
      <c r="E170" s="1">
        <v>8575.4</v>
      </c>
      <c r="F170" s="1">
        <v>50.5</v>
      </c>
      <c r="G170" s="1">
        <v>1552.3</v>
      </c>
    </row>
    <row r="171" spans="1:7" x14ac:dyDescent="0.25">
      <c r="A171">
        <v>750</v>
      </c>
      <c r="B171">
        <v>763</v>
      </c>
      <c r="C171">
        <v>6</v>
      </c>
      <c r="D171">
        <v>40</v>
      </c>
      <c r="E171" s="1">
        <v>8545.7999999999993</v>
      </c>
      <c r="F171" s="1">
        <v>45.7</v>
      </c>
      <c r="G171" s="1">
        <v>3572.1</v>
      </c>
    </row>
    <row r="172" spans="1:7" x14ac:dyDescent="0.25">
      <c r="A172">
        <v>3600</v>
      </c>
      <c r="B172">
        <v>3840</v>
      </c>
      <c r="C172">
        <v>2</v>
      </c>
      <c r="D172">
        <v>73</v>
      </c>
      <c r="E172" s="1">
        <v>8468</v>
      </c>
      <c r="F172" s="1">
        <v>445</v>
      </c>
      <c r="G172" s="1">
        <v>4531</v>
      </c>
    </row>
    <row r="173" spans="1:7" x14ac:dyDescent="0.25">
      <c r="A173">
        <v>2478</v>
      </c>
      <c r="B173">
        <v>2652</v>
      </c>
      <c r="C173">
        <v>3</v>
      </c>
      <c r="D173">
        <v>46</v>
      </c>
      <c r="E173" s="1">
        <v>8460</v>
      </c>
      <c r="F173" s="1">
        <v>407</v>
      </c>
      <c r="G173" s="1">
        <v>11250</v>
      </c>
    </row>
    <row r="174" spans="1:7" x14ac:dyDescent="0.25">
      <c r="A174">
        <v>891</v>
      </c>
      <c r="B174">
        <v>892</v>
      </c>
      <c r="C174">
        <v>4</v>
      </c>
      <c r="D174">
        <v>49</v>
      </c>
      <c r="E174" s="1">
        <v>8458.7999999999993</v>
      </c>
      <c r="F174" s="1">
        <v>1350.1</v>
      </c>
      <c r="G174" s="1">
        <v>8916.7000000000007</v>
      </c>
    </row>
    <row r="175" spans="1:7" x14ac:dyDescent="0.25">
      <c r="A175">
        <v>2029</v>
      </c>
      <c r="B175">
        <v>9942</v>
      </c>
      <c r="C175">
        <v>6</v>
      </c>
      <c r="D175">
        <v>58</v>
      </c>
      <c r="E175" s="1">
        <v>8426.7000000000007</v>
      </c>
      <c r="F175" s="1">
        <v>572</v>
      </c>
      <c r="G175" s="1">
        <v>7170.4</v>
      </c>
    </row>
    <row r="176" spans="1:7" x14ac:dyDescent="0.25">
      <c r="A176">
        <v>2527</v>
      </c>
      <c r="B176">
        <v>7834</v>
      </c>
      <c r="C176">
        <v>9</v>
      </c>
      <c r="D176">
        <v>59</v>
      </c>
      <c r="E176" s="1">
        <v>8374</v>
      </c>
      <c r="F176" s="1">
        <v>624</v>
      </c>
      <c r="G176" s="1">
        <v>6435</v>
      </c>
    </row>
    <row r="177" spans="1:8" x14ac:dyDescent="0.25">
      <c r="A177">
        <v>1587</v>
      </c>
      <c r="B177">
        <v>7018</v>
      </c>
      <c r="C177">
        <v>33</v>
      </c>
      <c r="D177">
        <v>58</v>
      </c>
      <c r="E177" s="1">
        <v>8358.2000000000007</v>
      </c>
      <c r="F177" s="1">
        <v>94.5</v>
      </c>
      <c r="G177" s="1">
        <v>2056.3000000000002</v>
      </c>
    </row>
    <row r="178" spans="1:8" x14ac:dyDescent="0.25">
      <c r="A178">
        <v>1088</v>
      </c>
      <c r="B178">
        <v>1150</v>
      </c>
      <c r="C178">
        <v>0</v>
      </c>
      <c r="D178">
        <v>56</v>
      </c>
      <c r="E178" s="1">
        <v>8346.5</v>
      </c>
      <c r="F178" s="1">
        <v>-78.099999999999994</v>
      </c>
      <c r="G178" s="1">
        <v>5315</v>
      </c>
    </row>
    <row r="179" spans="1:8" x14ac:dyDescent="0.25">
      <c r="A179">
        <v>1025</v>
      </c>
      <c r="B179">
        <v>1346</v>
      </c>
      <c r="C179">
        <v>13</v>
      </c>
      <c r="D179">
        <v>57</v>
      </c>
      <c r="E179" s="1">
        <v>8344.7000000000007</v>
      </c>
      <c r="F179" s="1">
        <v>145.80000000000001</v>
      </c>
      <c r="G179" s="1">
        <v>3839.9</v>
      </c>
    </row>
    <row r="180" spans="1:8" x14ac:dyDescent="0.25">
      <c r="A180">
        <v>1576</v>
      </c>
      <c r="B180">
        <v>1578</v>
      </c>
      <c r="C180">
        <v>10</v>
      </c>
      <c r="D180">
        <v>58</v>
      </c>
      <c r="E180" s="1">
        <v>8300</v>
      </c>
      <c r="F180" s="1">
        <v>105.1</v>
      </c>
      <c r="G180" s="1">
        <v>12469</v>
      </c>
      <c r="H180" t="s">
        <v>41</v>
      </c>
    </row>
    <row r="181" spans="1:8" x14ac:dyDescent="0.25">
      <c r="A181">
        <v>2458</v>
      </c>
      <c r="B181">
        <v>3644</v>
      </c>
      <c r="C181">
        <v>6</v>
      </c>
      <c r="D181">
        <v>63</v>
      </c>
      <c r="E181" s="1">
        <v>8291.5</v>
      </c>
      <c r="F181" s="1">
        <v>509.1</v>
      </c>
      <c r="G181" s="1">
        <v>8309.5</v>
      </c>
    </row>
    <row r="182" spans="1:8" x14ac:dyDescent="0.25">
      <c r="A182">
        <v>2748</v>
      </c>
      <c r="B182">
        <v>29139</v>
      </c>
      <c r="C182">
        <v>3</v>
      </c>
      <c r="D182">
        <v>57</v>
      </c>
      <c r="E182" s="1">
        <v>8077</v>
      </c>
      <c r="F182" s="1">
        <v>1756</v>
      </c>
      <c r="G182" s="1">
        <v>7840</v>
      </c>
    </row>
    <row r="183" spans="1:8" x14ac:dyDescent="0.25">
      <c r="A183">
        <v>1393</v>
      </c>
      <c r="B183">
        <v>6528</v>
      </c>
      <c r="C183">
        <v>4</v>
      </c>
      <c r="D183">
        <v>53</v>
      </c>
      <c r="E183" s="1">
        <v>8070.8</v>
      </c>
      <c r="F183" s="1">
        <v>1070.7</v>
      </c>
      <c r="G183" s="1">
        <v>88245.6</v>
      </c>
    </row>
    <row r="184" spans="1:8" x14ac:dyDescent="0.25">
      <c r="A184">
        <v>775</v>
      </c>
      <c r="B184">
        <v>797</v>
      </c>
      <c r="C184">
        <v>2</v>
      </c>
      <c r="D184">
        <v>59</v>
      </c>
      <c r="E184" s="1">
        <v>8025</v>
      </c>
      <c r="F184" s="1">
        <v>-427</v>
      </c>
      <c r="G184" s="1">
        <v>7170</v>
      </c>
    </row>
    <row r="185" spans="1:8" x14ac:dyDescent="0.25">
      <c r="A185">
        <v>1860</v>
      </c>
      <c r="B185">
        <v>2034</v>
      </c>
      <c r="C185">
        <v>60</v>
      </c>
      <c r="D185">
        <v>84</v>
      </c>
      <c r="E185" s="1">
        <v>8012</v>
      </c>
      <c r="F185" s="1">
        <v>135</v>
      </c>
      <c r="G185" s="1">
        <v>8178</v>
      </c>
    </row>
    <row r="186" spans="1:8" x14ac:dyDescent="0.25">
      <c r="A186">
        <v>10372</v>
      </c>
      <c r="B186">
        <v>27176</v>
      </c>
      <c r="C186">
        <v>6</v>
      </c>
      <c r="D186">
        <v>65</v>
      </c>
      <c r="E186" s="1">
        <v>7979.9</v>
      </c>
      <c r="F186" s="1">
        <v>660.4</v>
      </c>
      <c r="G186" s="1">
        <v>154495.9</v>
      </c>
    </row>
    <row r="187" spans="1:8" x14ac:dyDescent="0.25">
      <c r="A187">
        <v>1951</v>
      </c>
      <c r="B187">
        <v>5592</v>
      </c>
      <c r="C187">
        <v>26</v>
      </c>
      <c r="D187">
        <v>67</v>
      </c>
      <c r="E187" s="1">
        <v>7968</v>
      </c>
      <c r="F187" s="1">
        <v>390</v>
      </c>
      <c r="G187" s="1">
        <v>6233</v>
      </c>
    </row>
    <row r="188" spans="1:8" x14ac:dyDescent="0.25">
      <c r="A188">
        <v>2147</v>
      </c>
      <c r="B188">
        <v>2149</v>
      </c>
      <c r="C188">
        <v>5</v>
      </c>
      <c r="D188">
        <v>57</v>
      </c>
      <c r="E188" s="1">
        <v>7951</v>
      </c>
      <c r="F188" s="1">
        <v>383</v>
      </c>
      <c r="G188" s="1">
        <v>7086</v>
      </c>
    </row>
    <row r="189" spans="1:8" x14ac:dyDescent="0.25">
      <c r="A189">
        <v>3374</v>
      </c>
      <c r="B189">
        <v>4939</v>
      </c>
      <c r="C189">
        <v>10</v>
      </c>
      <c r="D189">
        <v>59</v>
      </c>
      <c r="E189" s="1">
        <v>7949.1</v>
      </c>
      <c r="F189" s="1">
        <v>424.2</v>
      </c>
      <c r="G189" s="1">
        <v>2747.8</v>
      </c>
    </row>
    <row r="190" spans="1:8" x14ac:dyDescent="0.25">
      <c r="A190">
        <v>3515</v>
      </c>
      <c r="B190">
        <v>18407</v>
      </c>
      <c r="C190">
        <v>14</v>
      </c>
      <c r="D190">
        <v>62</v>
      </c>
      <c r="E190" s="1">
        <v>7936</v>
      </c>
      <c r="F190" s="1">
        <v>1115</v>
      </c>
      <c r="G190" s="1">
        <v>77207</v>
      </c>
    </row>
    <row r="191" spans="1:8" x14ac:dyDescent="0.25">
      <c r="A191">
        <v>1561</v>
      </c>
      <c r="B191">
        <v>1809</v>
      </c>
      <c r="C191">
        <v>2</v>
      </c>
      <c r="D191">
        <v>45</v>
      </c>
      <c r="E191" s="1">
        <v>7894.8</v>
      </c>
      <c r="F191" s="1">
        <v>416.8</v>
      </c>
      <c r="G191" s="1">
        <v>6794.8</v>
      </c>
    </row>
    <row r="192" spans="1:8" x14ac:dyDescent="0.25">
      <c r="A192">
        <v>1617</v>
      </c>
      <c r="B192">
        <v>1871</v>
      </c>
      <c r="C192">
        <v>4</v>
      </c>
      <c r="D192">
        <v>61</v>
      </c>
      <c r="E192" s="1">
        <v>7885</v>
      </c>
      <c r="F192" s="1">
        <v>299</v>
      </c>
      <c r="G192" s="1">
        <v>6178</v>
      </c>
    </row>
    <row r="193" spans="1:7" x14ac:dyDescent="0.25">
      <c r="A193">
        <v>15250</v>
      </c>
      <c r="B193">
        <v>124579</v>
      </c>
      <c r="C193">
        <v>20</v>
      </c>
      <c r="D193">
        <v>53</v>
      </c>
      <c r="E193" s="1">
        <v>7716</v>
      </c>
      <c r="F193" s="1">
        <v>588.1</v>
      </c>
      <c r="G193" s="1">
        <v>43599.9</v>
      </c>
    </row>
    <row r="194" spans="1:7" x14ac:dyDescent="0.25">
      <c r="A194">
        <v>2340</v>
      </c>
      <c r="B194">
        <v>22533</v>
      </c>
      <c r="C194">
        <v>9</v>
      </c>
      <c r="D194">
        <v>60</v>
      </c>
      <c r="E194" s="1">
        <v>7664</v>
      </c>
      <c r="F194" s="1">
        <v>1327.4</v>
      </c>
      <c r="G194" s="1">
        <v>76438</v>
      </c>
    </row>
    <row r="195" spans="1:7" x14ac:dyDescent="0.25">
      <c r="A195">
        <v>975</v>
      </c>
      <c r="B195">
        <v>15458</v>
      </c>
      <c r="C195">
        <v>5</v>
      </c>
      <c r="D195">
        <v>57</v>
      </c>
      <c r="E195" s="1">
        <v>7658.3</v>
      </c>
      <c r="F195" s="1">
        <v>127.5</v>
      </c>
      <c r="G195" s="1">
        <v>18647.3</v>
      </c>
    </row>
    <row r="196" spans="1:7" x14ac:dyDescent="0.25">
      <c r="A196">
        <v>1294</v>
      </c>
      <c r="B196">
        <v>6053</v>
      </c>
      <c r="C196">
        <v>32</v>
      </c>
      <c r="D196">
        <v>58</v>
      </c>
      <c r="E196" s="1">
        <v>7623.1</v>
      </c>
      <c r="F196" s="1">
        <v>19.100000000000001</v>
      </c>
      <c r="G196" s="1">
        <v>1294.4000000000001</v>
      </c>
    </row>
    <row r="197" spans="1:7" x14ac:dyDescent="0.25">
      <c r="A197">
        <v>2769</v>
      </c>
      <c r="B197">
        <v>9343</v>
      </c>
      <c r="C197">
        <v>4</v>
      </c>
      <c r="D197">
        <v>56</v>
      </c>
      <c r="E197" s="1">
        <v>7609</v>
      </c>
      <c r="F197" s="1">
        <v>792</v>
      </c>
      <c r="G197" s="1">
        <v>73513</v>
      </c>
    </row>
    <row r="198" spans="1:7" x14ac:dyDescent="0.25">
      <c r="A198">
        <v>1570</v>
      </c>
      <c r="B198">
        <v>1972</v>
      </c>
      <c r="C198">
        <v>5</v>
      </c>
      <c r="D198">
        <v>63</v>
      </c>
      <c r="E198" s="1">
        <v>7605</v>
      </c>
      <c r="F198" s="1">
        <v>255</v>
      </c>
      <c r="G198" s="1">
        <v>8791</v>
      </c>
    </row>
    <row r="199" spans="1:7" x14ac:dyDescent="0.25">
      <c r="A199">
        <v>2294</v>
      </c>
      <c r="B199">
        <v>3038</v>
      </c>
      <c r="C199">
        <v>3</v>
      </c>
      <c r="D199">
        <v>54</v>
      </c>
      <c r="E199" s="1">
        <v>7523.1</v>
      </c>
      <c r="F199" s="1">
        <v>1532.5</v>
      </c>
      <c r="G199" s="1">
        <v>5024</v>
      </c>
    </row>
    <row r="200" spans="1:7" x14ac:dyDescent="0.25">
      <c r="A200">
        <v>1735</v>
      </c>
      <c r="B200">
        <v>3052</v>
      </c>
      <c r="C200">
        <v>2</v>
      </c>
      <c r="D200">
        <v>52</v>
      </c>
      <c r="E200" s="1">
        <v>7510</v>
      </c>
      <c r="F200" s="1">
        <v>801</v>
      </c>
      <c r="G200" s="1">
        <v>7837</v>
      </c>
    </row>
    <row r="201" spans="1:7" x14ac:dyDescent="0.25">
      <c r="A201">
        <v>1894</v>
      </c>
      <c r="B201">
        <v>5185</v>
      </c>
      <c r="C201">
        <v>2</v>
      </c>
      <c r="D201">
        <v>50</v>
      </c>
      <c r="E201" s="1">
        <v>7505</v>
      </c>
      <c r="F201" s="1">
        <v>660</v>
      </c>
      <c r="G201" s="1">
        <v>5633</v>
      </c>
    </row>
    <row r="202" spans="1:7" x14ac:dyDescent="0.25">
      <c r="A202">
        <v>1800</v>
      </c>
      <c r="B202">
        <v>1800</v>
      </c>
      <c r="C202">
        <v>14</v>
      </c>
      <c r="D202">
        <v>36</v>
      </c>
      <c r="E202" s="1">
        <v>7467.9</v>
      </c>
      <c r="F202" s="1">
        <v>346.4</v>
      </c>
      <c r="G202" s="1">
        <v>2890.4</v>
      </c>
    </row>
    <row r="203" spans="1:7" x14ac:dyDescent="0.25">
      <c r="A203">
        <v>850</v>
      </c>
      <c r="B203">
        <v>908</v>
      </c>
      <c r="C203">
        <v>3</v>
      </c>
      <c r="D203">
        <v>70</v>
      </c>
      <c r="E203" s="1">
        <v>7417.3</v>
      </c>
      <c r="F203" s="1">
        <v>-231.8</v>
      </c>
      <c r="G203" s="1">
        <v>1966.7</v>
      </c>
    </row>
    <row r="204" spans="1:7" x14ac:dyDescent="0.25">
      <c r="A204">
        <v>531</v>
      </c>
      <c r="B204">
        <v>568</v>
      </c>
      <c r="C204">
        <v>1</v>
      </c>
      <c r="D204">
        <v>49</v>
      </c>
      <c r="E204" s="1">
        <v>7414.1</v>
      </c>
      <c r="F204" s="1">
        <v>25.1</v>
      </c>
      <c r="G204" s="1">
        <v>5242.5</v>
      </c>
    </row>
    <row r="205" spans="1:7" x14ac:dyDescent="0.25">
      <c r="A205">
        <v>942</v>
      </c>
      <c r="B205">
        <v>2222</v>
      </c>
      <c r="C205">
        <v>1</v>
      </c>
      <c r="D205">
        <v>53</v>
      </c>
      <c r="E205" s="1">
        <v>7392.1</v>
      </c>
      <c r="F205" s="1">
        <v>971</v>
      </c>
      <c r="G205" s="1">
        <v>93169.9</v>
      </c>
    </row>
    <row r="206" spans="1:7" x14ac:dyDescent="0.25">
      <c r="A206">
        <v>3300</v>
      </c>
      <c r="B206">
        <v>7467</v>
      </c>
      <c r="C206">
        <v>2</v>
      </c>
      <c r="D206">
        <v>60</v>
      </c>
      <c r="E206" s="1">
        <v>7351</v>
      </c>
      <c r="F206" s="1">
        <v>1943</v>
      </c>
      <c r="G206" s="1">
        <v>41851</v>
      </c>
    </row>
    <row r="207" spans="1:7" x14ac:dyDescent="0.25">
      <c r="A207">
        <v>2345</v>
      </c>
      <c r="B207">
        <v>5621</v>
      </c>
      <c r="C207">
        <v>4</v>
      </c>
      <c r="D207">
        <v>51</v>
      </c>
      <c r="E207" s="1">
        <v>7301.1</v>
      </c>
      <c r="F207" s="1">
        <v>497.6</v>
      </c>
      <c r="G207" s="1">
        <v>7792.3</v>
      </c>
    </row>
    <row r="208" spans="1:7" x14ac:dyDescent="0.25">
      <c r="A208">
        <v>8088</v>
      </c>
      <c r="B208">
        <v>8897</v>
      </c>
      <c r="C208">
        <v>19</v>
      </c>
      <c r="D208">
        <v>64</v>
      </c>
      <c r="E208" s="1">
        <v>7249.6</v>
      </c>
      <c r="F208" s="1">
        <v>433.6</v>
      </c>
      <c r="G208" s="1">
        <v>54175.9</v>
      </c>
    </row>
    <row r="209" spans="1:7" x14ac:dyDescent="0.25">
      <c r="A209">
        <v>3000</v>
      </c>
      <c r="B209">
        <v>7418</v>
      </c>
      <c r="C209">
        <v>2</v>
      </c>
      <c r="D209">
        <v>59</v>
      </c>
      <c r="E209" s="1">
        <v>7208.4</v>
      </c>
      <c r="F209" s="1">
        <v>387</v>
      </c>
      <c r="G209" s="1">
        <v>5577.7</v>
      </c>
    </row>
    <row r="210" spans="1:7" x14ac:dyDescent="0.25">
      <c r="A210">
        <v>2700</v>
      </c>
      <c r="B210">
        <v>3271</v>
      </c>
      <c r="C210">
        <v>7</v>
      </c>
      <c r="D210">
        <v>65</v>
      </c>
      <c r="E210" s="1">
        <v>7190</v>
      </c>
      <c r="F210" s="1">
        <v>796</v>
      </c>
      <c r="G210" s="1">
        <v>11871</v>
      </c>
    </row>
    <row r="211" spans="1:7" x14ac:dyDescent="0.25">
      <c r="A211">
        <v>1500</v>
      </c>
      <c r="B211">
        <v>4786</v>
      </c>
      <c r="C211">
        <v>1</v>
      </c>
      <c r="D211">
        <v>53</v>
      </c>
      <c r="E211" s="1">
        <v>7151.3</v>
      </c>
      <c r="F211" s="1">
        <v>510.2</v>
      </c>
      <c r="G211" s="1">
        <v>25707.1</v>
      </c>
    </row>
    <row r="212" spans="1:7" x14ac:dyDescent="0.25">
      <c r="A212">
        <v>1530</v>
      </c>
      <c r="B212">
        <v>1530</v>
      </c>
      <c r="C212">
        <v>22</v>
      </c>
      <c r="D212">
        <v>54</v>
      </c>
      <c r="E212" s="1">
        <v>7143.9</v>
      </c>
      <c r="F212" s="1">
        <v>813.7</v>
      </c>
      <c r="G212" s="1">
        <v>5819</v>
      </c>
    </row>
    <row r="213" spans="1:7" x14ac:dyDescent="0.25">
      <c r="A213">
        <v>1123</v>
      </c>
      <c r="B213">
        <v>1180</v>
      </c>
      <c r="C213">
        <v>4</v>
      </c>
      <c r="D213">
        <v>54</v>
      </c>
      <c r="E213" s="1">
        <v>7125.2</v>
      </c>
      <c r="F213" s="1">
        <v>444.4</v>
      </c>
      <c r="G213" s="1">
        <v>12304.1</v>
      </c>
    </row>
    <row r="214" spans="1:7" x14ac:dyDescent="0.25">
      <c r="A214">
        <v>1320</v>
      </c>
      <c r="B214">
        <v>66485</v>
      </c>
      <c r="C214">
        <v>13</v>
      </c>
      <c r="D214">
        <v>50</v>
      </c>
      <c r="E214" s="1">
        <v>7123.2</v>
      </c>
      <c r="F214" s="1">
        <v>185.4</v>
      </c>
      <c r="G214" s="1">
        <v>3179.3</v>
      </c>
    </row>
    <row r="215" spans="1:7" x14ac:dyDescent="0.25">
      <c r="A215">
        <v>1990</v>
      </c>
      <c r="B215">
        <v>16632</v>
      </c>
      <c r="C215">
        <v>9</v>
      </c>
      <c r="D215">
        <v>47</v>
      </c>
      <c r="E215" s="1">
        <v>7104.2</v>
      </c>
      <c r="F215" s="1">
        <v>486.8</v>
      </c>
      <c r="G215" s="1">
        <v>31183.4</v>
      </c>
    </row>
    <row r="216" spans="1:7" x14ac:dyDescent="0.25">
      <c r="A216">
        <v>2068</v>
      </c>
      <c r="B216">
        <v>5065</v>
      </c>
      <c r="C216">
        <v>4</v>
      </c>
      <c r="D216">
        <v>55</v>
      </c>
      <c r="E216" s="1">
        <v>7100</v>
      </c>
      <c r="F216" s="1">
        <v>996</v>
      </c>
      <c r="G216" s="1">
        <v>80020</v>
      </c>
    </row>
    <row r="217" spans="1:7" x14ac:dyDescent="0.25">
      <c r="A217">
        <v>1460</v>
      </c>
      <c r="B217">
        <v>1504</v>
      </c>
      <c r="C217">
        <v>9</v>
      </c>
      <c r="D217">
        <v>57</v>
      </c>
      <c r="E217" s="1">
        <v>7093</v>
      </c>
      <c r="F217" s="1">
        <v>729.7</v>
      </c>
      <c r="G217" s="1">
        <v>14381.4</v>
      </c>
    </row>
    <row r="218" spans="1:7" x14ac:dyDescent="0.25">
      <c r="A218">
        <v>1752</v>
      </c>
      <c r="B218">
        <v>2471</v>
      </c>
      <c r="C218">
        <v>8</v>
      </c>
      <c r="D218">
        <v>61</v>
      </c>
      <c r="E218" s="1">
        <v>7024</v>
      </c>
      <c r="F218" s="1">
        <v>280</v>
      </c>
      <c r="G218" s="1">
        <v>4849</v>
      </c>
    </row>
    <row r="219" spans="1:7" x14ac:dyDescent="0.25">
      <c r="A219">
        <v>1000</v>
      </c>
      <c r="B219">
        <v>1000</v>
      </c>
      <c r="C219">
        <v>1</v>
      </c>
      <c r="D219">
        <v>50</v>
      </c>
      <c r="E219" s="1">
        <v>7003.6</v>
      </c>
      <c r="F219" s="1">
        <v>-1260.5</v>
      </c>
      <c r="G219" s="1">
        <v>1181.8</v>
      </c>
    </row>
    <row r="220" spans="1:7" x14ac:dyDescent="0.25">
      <c r="A220">
        <v>1919</v>
      </c>
      <c r="B220">
        <v>2663</v>
      </c>
      <c r="C220">
        <v>3</v>
      </c>
      <c r="D220">
        <v>56</v>
      </c>
      <c r="E220" s="1">
        <v>6933</v>
      </c>
      <c r="F220" s="1">
        <v>203</v>
      </c>
      <c r="G220" s="1">
        <v>6082</v>
      </c>
    </row>
    <row r="221" spans="1:7" x14ac:dyDescent="0.25">
      <c r="A221">
        <v>2226</v>
      </c>
      <c r="B221">
        <v>15576</v>
      </c>
      <c r="C221">
        <v>2</v>
      </c>
      <c r="D221">
        <v>53</v>
      </c>
      <c r="E221" s="1">
        <v>6893</v>
      </c>
      <c r="F221" s="1">
        <v>691</v>
      </c>
      <c r="G221" s="1">
        <v>10312</v>
      </c>
    </row>
    <row r="222" spans="1:7" x14ac:dyDescent="0.25">
      <c r="A222">
        <v>618</v>
      </c>
      <c r="B222">
        <v>638</v>
      </c>
      <c r="C222">
        <v>1</v>
      </c>
      <c r="D222">
        <v>42</v>
      </c>
      <c r="E222" s="1">
        <v>6819</v>
      </c>
      <c r="F222" s="1">
        <v>-530</v>
      </c>
      <c r="G222" s="1">
        <v>5645</v>
      </c>
    </row>
    <row r="223" spans="1:7" x14ac:dyDescent="0.25">
      <c r="A223">
        <v>2158</v>
      </c>
      <c r="B223">
        <v>2183</v>
      </c>
      <c r="C223">
        <v>38</v>
      </c>
      <c r="D223">
        <v>65</v>
      </c>
      <c r="E223" s="1">
        <v>6805.9</v>
      </c>
      <c r="F223" s="1">
        <v>145.1</v>
      </c>
      <c r="G223" s="1">
        <v>1944.7</v>
      </c>
    </row>
    <row r="224" spans="1:7" x14ac:dyDescent="0.25">
      <c r="A224">
        <v>528</v>
      </c>
      <c r="B224">
        <v>1370</v>
      </c>
      <c r="C224">
        <v>0</v>
      </c>
      <c r="D224">
        <v>45</v>
      </c>
      <c r="E224" s="1">
        <v>6762.1</v>
      </c>
      <c r="F224" s="1">
        <v>502.6</v>
      </c>
      <c r="G224" s="1">
        <v>5051.5</v>
      </c>
    </row>
    <row r="225" spans="1:7" x14ac:dyDescent="0.25">
      <c r="A225">
        <v>727</v>
      </c>
      <c r="B225">
        <v>4921</v>
      </c>
      <c r="C225">
        <v>1</v>
      </c>
      <c r="D225">
        <v>47</v>
      </c>
      <c r="E225" s="1">
        <v>6704</v>
      </c>
      <c r="F225" s="1">
        <v>122</v>
      </c>
      <c r="G225" s="1">
        <v>1341</v>
      </c>
    </row>
    <row r="226" spans="1:7" x14ac:dyDescent="0.25">
      <c r="A226">
        <v>2000</v>
      </c>
      <c r="B226">
        <v>4029</v>
      </c>
      <c r="C226">
        <v>10</v>
      </c>
      <c r="D226">
        <v>63</v>
      </c>
      <c r="E226" s="1">
        <v>6661</v>
      </c>
      <c r="F226" s="1">
        <v>664</v>
      </c>
      <c r="G226" s="1">
        <v>12029</v>
      </c>
    </row>
    <row r="227" spans="1:7" x14ac:dyDescent="0.25">
      <c r="A227">
        <v>2700</v>
      </c>
      <c r="B227">
        <v>3705</v>
      </c>
      <c r="C227">
        <v>10</v>
      </c>
      <c r="D227">
        <v>64</v>
      </c>
      <c r="E227" s="1">
        <v>6653.9</v>
      </c>
      <c r="F227" s="1">
        <v>-16.3</v>
      </c>
      <c r="G227" s="1">
        <v>4107.8</v>
      </c>
    </row>
    <row r="228" spans="1:7" x14ac:dyDescent="0.25">
      <c r="A228">
        <v>1921</v>
      </c>
      <c r="B228">
        <v>3973</v>
      </c>
      <c r="C228">
        <v>4</v>
      </c>
      <c r="D228">
        <v>63</v>
      </c>
      <c r="E228" s="1">
        <v>6625</v>
      </c>
      <c r="F228" s="1">
        <v>349</v>
      </c>
      <c r="G228" s="1">
        <v>5665</v>
      </c>
    </row>
    <row r="229" spans="1:7" x14ac:dyDescent="0.25">
      <c r="A229">
        <v>1300</v>
      </c>
      <c r="B229">
        <v>1308</v>
      </c>
      <c r="C229">
        <v>4</v>
      </c>
      <c r="D229">
        <v>45</v>
      </c>
      <c r="E229" s="1">
        <v>6617.5</v>
      </c>
      <c r="F229" s="1">
        <v>-458.9</v>
      </c>
      <c r="G229" s="1">
        <v>7883</v>
      </c>
    </row>
    <row r="230" spans="1:7" x14ac:dyDescent="0.25">
      <c r="A230">
        <v>1379</v>
      </c>
      <c r="B230">
        <v>1381</v>
      </c>
      <c r="C230">
        <v>9</v>
      </c>
      <c r="D230">
        <v>60</v>
      </c>
      <c r="E230" s="1">
        <v>6614</v>
      </c>
      <c r="F230" s="1">
        <v>355.8</v>
      </c>
      <c r="G230" s="1">
        <v>3600.4</v>
      </c>
    </row>
    <row r="231" spans="1:7" x14ac:dyDescent="0.25">
      <c r="A231">
        <v>1803</v>
      </c>
      <c r="B231">
        <v>2184</v>
      </c>
      <c r="C231">
        <v>4</v>
      </c>
      <c r="D231">
        <v>54</v>
      </c>
      <c r="E231" s="1">
        <v>6600.8</v>
      </c>
      <c r="F231" s="1">
        <v>260.39999999999998</v>
      </c>
      <c r="G231" s="1">
        <v>4046.8</v>
      </c>
    </row>
    <row r="232" spans="1:7" x14ac:dyDescent="0.25">
      <c r="A232">
        <v>1304</v>
      </c>
      <c r="B232">
        <v>1639</v>
      </c>
      <c r="C232">
        <v>0</v>
      </c>
      <c r="D232">
        <v>44</v>
      </c>
      <c r="E232" s="1">
        <v>6599</v>
      </c>
      <c r="F232" s="1">
        <v>315</v>
      </c>
      <c r="G232" s="1">
        <v>10085</v>
      </c>
    </row>
    <row r="233" spans="1:7" x14ac:dyDescent="0.25">
      <c r="A233">
        <v>1200</v>
      </c>
      <c r="B233">
        <v>5107</v>
      </c>
      <c r="C233">
        <v>8</v>
      </c>
      <c r="D233">
        <v>64</v>
      </c>
      <c r="E233" s="1">
        <v>6596</v>
      </c>
      <c r="F233" s="1">
        <v>363</v>
      </c>
      <c r="G233" s="1">
        <v>15252</v>
      </c>
    </row>
    <row r="234" spans="1:7" x14ac:dyDescent="0.25">
      <c r="A234">
        <v>2128</v>
      </c>
      <c r="B234">
        <v>2623</v>
      </c>
      <c r="C234">
        <v>13</v>
      </c>
      <c r="D234">
        <v>53</v>
      </c>
      <c r="E234" s="1">
        <v>6572.9</v>
      </c>
      <c r="F234" s="1">
        <v>231.3</v>
      </c>
      <c r="G234" s="1">
        <v>4225.8</v>
      </c>
    </row>
    <row r="235" spans="1:7" x14ac:dyDescent="0.25">
      <c r="A235">
        <v>1083</v>
      </c>
      <c r="B235">
        <v>1570</v>
      </c>
      <c r="C235">
        <v>4</v>
      </c>
      <c r="D235">
        <v>46</v>
      </c>
      <c r="E235" s="1">
        <v>6568.2</v>
      </c>
      <c r="F235" s="1">
        <v>269.2</v>
      </c>
      <c r="G235" s="1">
        <v>6968.7</v>
      </c>
    </row>
    <row r="236" spans="1:7" x14ac:dyDescent="0.25">
      <c r="A236">
        <v>1658</v>
      </c>
      <c r="B236">
        <v>2260</v>
      </c>
      <c r="C236">
        <v>4</v>
      </c>
      <c r="D236">
        <v>47</v>
      </c>
      <c r="E236" s="1">
        <v>6505</v>
      </c>
      <c r="F236" s="1">
        <v>122</v>
      </c>
      <c r="G236" s="1">
        <v>4892</v>
      </c>
    </row>
    <row r="237" spans="1:7" x14ac:dyDescent="0.25">
      <c r="A237">
        <v>2978</v>
      </c>
      <c r="B237">
        <v>3614</v>
      </c>
      <c r="C237">
        <v>17</v>
      </c>
      <c r="D237">
        <v>62</v>
      </c>
      <c r="E237" s="1">
        <v>6492.9</v>
      </c>
      <c r="F237" s="1">
        <v>540.5</v>
      </c>
      <c r="G237" s="1">
        <v>19688</v>
      </c>
    </row>
    <row r="238" spans="1:7" x14ac:dyDescent="0.25">
      <c r="A238">
        <v>882</v>
      </c>
      <c r="B238">
        <v>1571</v>
      </c>
      <c r="C238">
        <v>7</v>
      </c>
      <c r="D238">
        <v>57</v>
      </c>
      <c r="E238" s="1">
        <v>6452.1</v>
      </c>
      <c r="F238" s="1">
        <v>351.9</v>
      </c>
      <c r="G238" s="1">
        <v>30891.7</v>
      </c>
    </row>
    <row r="239" spans="1:7" x14ac:dyDescent="0.25">
      <c r="A239">
        <v>2419</v>
      </c>
      <c r="B239">
        <v>6537</v>
      </c>
      <c r="C239">
        <v>8</v>
      </c>
      <c r="D239">
        <v>56</v>
      </c>
      <c r="E239" s="1">
        <v>6428.6</v>
      </c>
      <c r="F239" s="1">
        <v>707</v>
      </c>
      <c r="G239" s="1">
        <v>58502.6</v>
      </c>
    </row>
    <row r="240" spans="1:7" x14ac:dyDescent="0.25">
      <c r="A240">
        <v>1775</v>
      </c>
      <c r="B240">
        <v>2893</v>
      </c>
      <c r="C240">
        <v>11</v>
      </c>
      <c r="D240">
        <v>56</v>
      </c>
      <c r="E240" s="1">
        <v>6349.8</v>
      </c>
      <c r="F240" s="1">
        <v>707</v>
      </c>
      <c r="G240" s="1">
        <v>20746</v>
      </c>
    </row>
    <row r="241" spans="1:7" x14ac:dyDescent="0.25">
      <c r="A241">
        <v>974</v>
      </c>
      <c r="B241">
        <v>1425</v>
      </c>
      <c r="C241">
        <v>6</v>
      </c>
      <c r="D241">
        <v>57</v>
      </c>
      <c r="E241" s="1">
        <v>6345.9</v>
      </c>
      <c r="F241" s="1">
        <v>536.20000000000005</v>
      </c>
      <c r="G241" s="1">
        <v>19483.2</v>
      </c>
    </row>
    <row r="242" spans="1:7" x14ac:dyDescent="0.25">
      <c r="A242">
        <v>800</v>
      </c>
      <c r="B242">
        <v>3271</v>
      </c>
      <c r="C242">
        <v>3</v>
      </c>
      <c r="D242">
        <v>51</v>
      </c>
      <c r="E242" s="1">
        <v>6311.9</v>
      </c>
      <c r="F242" s="1">
        <v>-297.39999999999998</v>
      </c>
      <c r="G242" s="1">
        <v>7810.8</v>
      </c>
    </row>
    <row r="243" spans="1:7" x14ac:dyDescent="0.25">
      <c r="A243">
        <v>1121</v>
      </c>
      <c r="B243">
        <v>1855</v>
      </c>
      <c r="C243">
        <v>5</v>
      </c>
      <c r="D243">
        <v>64</v>
      </c>
      <c r="E243" s="1">
        <v>6266</v>
      </c>
      <c r="F243" s="1">
        <v>-21</v>
      </c>
      <c r="G243" s="1">
        <v>4542</v>
      </c>
    </row>
    <row r="244" spans="1:7" x14ac:dyDescent="0.25">
      <c r="A244">
        <v>2243</v>
      </c>
      <c r="B244">
        <v>3449</v>
      </c>
      <c r="C244">
        <v>10</v>
      </c>
      <c r="D244">
        <v>47</v>
      </c>
      <c r="E244" s="1">
        <v>6219.9</v>
      </c>
      <c r="F244" s="1">
        <v>-0.9</v>
      </c>
      <c r="G244" s="1">
        <v>5189</v>
      </c>
    </row>
    <row r="245" spans="1:7" x14ac:dyDescent="0.25">
      <c r="A245">
        <v>1543</v>
      </c>
      <c r="B245">
        <v>1643</v>
      </c>
      <c r="C245">
        <v>5</v>
      </c>
      <c r="D245">
        <v>55</v>
      </c>
      <c r="E245" s="1">
        <v>6162.1</v>
      </c>
      <c r="F245" s="1">
        <v>-37</v>
      </c>
      <c r="G245" s="1">
        <v>4966.7</v>
      </c>
    </row>
    <row r="246" spans="1:7" x14ac:dyDescent="0.25">
      <c r="A246">
        <v>2011</v>
      </c>
      <c r="B246">
        <v>6675</v>
      </c>
      <c r="C246">
        <v>5</v>
      </c>
      <c r="D246">
        <v>58</v>
      </c>
      <c r="E246" s="1">
        <v>6149</v>
      </c>
      <c r="F246" s="1">
        <v>64</v>
      </c>
      <c r="G246" s="1">
        <v>8726</v>
      </c>
    </row>
    <row r="247" spans="1:7" x14ac:dyDescent="0.25">
      <c r="A247">
        <v>4280</v>
      </c>
      <c r="B247">
        <v>4349</v>
      </c>
      <c r="C247">
        <v>1</v>
      </c>
      <c r="D247">
        <v>46</v>
      </c>
      <c r="E247" s="1">
        <v>6087.1</v>
      </c>
      <c r="F247" s="1">
        <v>509.8</v>
      </c>
      <c r="G247" s="1">
        <v>93836.3</v>
      </c>
    </row>
    <row r="248" spans="1:7" x14ac:dyDescent="0.25">
      <c r="A248">
        <v>1389</v>
      </c>
      <c r="B248">
        <v>2882</v>
      </c>
      <c r="C248">
        <v>9</v>
      </c>
      <c r="D248">
        <v>63</v>
      </c>
      <c r="E248" s="1">
        <v>6086.2</v>
      </c>
      <c r="F248" s="1">
        <v>535.6</v>
      </c>
      <c r="G248" s="1">
        <v>17517</v>
      </c>
    </row>
    <row r="249" spans="1:7" x14ac:dyDescent="0.25">
      <c r="A249">
        <v>1616</v>
      </c>
      <c r="B249">
        <v>5692</v>
      </c>
      <c r="C249">
        <v>4</v>
      </c>
      <c r="D249">
        <v>53</v>
      </c>
      <c r="E249" s="1">
        <v>6033</v>
      </c>
      <c r="F249" s="1">
        <v>421.8</v>
      </c>
      <c r="G249" s="1">
        <v>3861.4</v>
      </c>
    </row>
    <row r="250" spans="1:7" x14ac:dyDescent="0.25">
      <c r="A250">
        <v>1383</v>
      </c>
      <c r="B250">
        <v>1568</v>
      </c>
      <c r="C250">
        <v>13</v>
      </c>
      <c r="D250">
        <v>57</v>
      </c>
      <c r="E250" s="1">
        <v>5931</v>
      </c>
      <c r="F250" s="1">
        <v>644</v>
      </c>
      <c r="G250" s="1">
        <v>17997</v>
      </c>
    </row>
    <row r="251" spans="1:7" x14ac:dyDescent="0.25">
      <c r="A251">
        <v>1248</v>
      </c>
      <c r="B251">
        <v>1439</v>
      </c>
      <c r="C251">
        <v>1</v>
      </c>
      <c r="D251">
        <v>46</v>
      </c>
      <c r="E251" s="1">
        <v>5916.3</v>
      </c>
      <c r="F251" s="1">
        <v>151.4</v>
      </c>
      <c r="G251" s="1">
        <v>2733.7</v>
      </c>
    </row>
    <row r="252" spans="1:7" x14ac:dyDescent="0.25">
      <c r="A252">
        <v>1731</v>
      </c>
      <c r="B252">
        <v>2719</v>
      </c>
      <c r="C252">
        <v>5</v>
      </c>
      <c r="D252">
        <v>57</v>
      </c>
      <c r="E252" s="1">
        <v>5913.8</v>
      </c>
      <c r="F252" s="1">
        <v>874.2</v>
      </c>
      <c r="G252" s="1">
        <v>64122.8</v>
      </c>
    </row>
    <row r="253" spans="1:7" x14ac:dyDescent="0.25">
      <c r="A253">
        <v>1700</v>
      </c>
      <c r="B253">
        <v>5644</v>
      </c>
      <c r="C253">
        <v>2</v>
      </c>
      <c r="D253">
        <v>55</v>
      </c>
      <c r="E253" s="1">
        <v>5899.9</v>
      </c>
      <c r="F253" s="1">
        <v>294.60000000000002</v>
      </c>
      <c r="G253" s="1">
        <v>3787.8</v>
      </c>
    </row>
    <row r="254" spans="1:7" x14ac:dyDescent="0.25">
      <c r="A254">
        <v>1429</v>
      </c>
      <c r="B254">
        <v>1615</v>
      </c>
      <c r="C254">
        <v>3</v>
      </c>
      <c r="D254">
        <v>51</v>
      </c>
      <c r="E254" s="1">
        <v>5876.3</v>
      </c>
      <c r="F254" s="1">
        <v>261</v>
      </c>
      <c r="G254" s="1">
        <v>10298.799999999999</v>
      </c>
    </row>
    <row r="255" spans="1:7" x14ac:dyDescent="0.25">
      <c r="A255">
        <v>589</v>
      </c>
      <c r="B255">
        <v>914</v>
      </c>
      <c r="C255">
        <v>0</v>
      </c>
      <c r="D255">
        <v>52</v>
      </c>
      <c r="E255" s="1">
        <v>5861.3</v>
      </c>
      <c r="F255" s="1">
        <v>410.9</v>
      </c>
      <c r="G255" s="1">
        <v>18063.5</v>
      </c>
    </row>
    <row r="256" spans="1:7" x14ac:dyDescent="0.25">
      <c r="A256">
        <v>1330</v>
      </c>
      <c r="B256">
        <v>1485</v>
      </c>
      <c r="C256">
        <v>3</v>
      </c>
      <c r="D256">
        <v>60</v>
      </c>
      <c r="E256" s="1">
        <v>5859</v>
      </c>
      <c r="F256" s="1">
        <v>66</v>
      </c>
      <c r="G256" s="1">
        <v>6134</v>
      </c>
    </row>
    <row r="257" spans="1:7" x14ac:dyDescent="0.25">
      <c r="A257">
        <v>2818</v>
      </c>
      <c r="B257">
        <v>63959</v>
      </c>
      <c r="C257">
        <v>9</v>
      </c>
      <c r="D257">
        <v>58</v>
      </c>
      <c r="E257" s="1">
        <v>5832</v>
      </c>
      <c r="F257" s="1">
        <v>539.6</v>
      </c>
      <c r="G257" s="1">
        <v>20216.5</v>
      </c>
    </row>
    <row r="258" spans="1:7" x14ac:dyDescent="0.25">
      <c r="A258">
        <v>1729</v>
      </c>
      <c r="B258">
        <v>7059</v>
      </c>
      <c r="C258">
        <v>0</v>
      </c>
      <c r="D258">
        <v>56</v>
      </c>
      <c r="E258" s="1">
        <v>5814</v>
      </c>
      <c r="F258" s="1">
        <v>870</v>
      </c>
      <c r="G258" s="1">
        <v>50777</v>
      </c>
    </row>
    <row r="259" spans="1:7" x14ac:dyDescent="0.25">
      <c r="A259">
        <v>971</v>
      </c>
      <c r="B259">
        <v>7274</v>
      </c>
      <c r="C259">
        <v>4</v>
      </c>
      <c r="D259">
        <v>40</v>
      </c>
      <c r="E259" s="1">
        <v>5805.2</v>
      </c>
      <c r="F259" s="1">
        <v>170.8</v>
      </c>
      <c r="G259" s="1">
        <v>2438.4</v>
      </c>
    </row>
    <row r="260" spans="1:7" x14ac:dyDescent="0.25">
      <c r="A260">
        <v>2550</v>
      </c>
      <c r="B260">
        <v>10317</v>
      </c>
      <c r="C260">
        <v>2</v>
      </c>
      <c r="D260">
        <v>53</v>
      </c>
      <c r="E260" s="1">
        <v>5793</v>
      </c>
      <c r="F260" s="1">
        <v>1192</v>
      </c>
      <c r="G260" s="1">
        <v>63579</v>
      </c>
    </row>
    <row r="261" spans="1:7" x14ac:dyDescent="0.25">
      <c r="A261">
        <v>1600</v>
      </c>
      <c r="B261">
        <v>3148</v>
      </c>
      <c r="C261">
        <v>9</v>
      </c>
      <c r="D261">
        <v>53</v>
      </c>
      <c r="E261" s="1">
        <v>5782</v>
      </c>
      <c r="F261" s="1">
        <v>225</v>
      </c>
      <c r="G261" s="1">
        <v>10069</v>
      </c>
    </row>
    <row r="262" spans="1:7" x14ac:dyDescent="0.25">
      <c r="A262">
        <v>2202</v>
      </c>
      <c r="B262">
        <v>3082</v>
      </c>
      <c r="C262">
        <v>4</v>
      </c>
      <c r="D262">
        <v>46</v>
      </c>
      <c r="E262" s="1">
        <v>5698</v>
      </c>
      <c r="F262" s="1">
        <v>-136</v>
      </c>
      <c r="G262" s="1">
        <v>2876</v>
      </c>
    </row>
    <row r="263" spans="1:7" x14ac:dyDescent="0.25">
      <c r="A263">
        <v>1569</v>
      </c>
      <c r="B263">
        <v>2375</v>
      </c>
      <c r="C263">
        <v>4</v>
      </c>
      <c r="D263">
        <v>63</v>
      </c>
      <c r="E263" s="1">
        <v>5659</v>
      </c>
      <c r="F263" s="1">
        <v>403</v>
      </c>
      <c r="G263" s="1">
        <v>7291</v>
      </c>
    </row>
    <row r="264" spans="1:7" x14ac:dyDescent="0.25">
      <c r="A264">
        <v>1323</v>
      </c>
      <c r="B264">
        <v>2081</v>
      </c>
      <c r="C264">
        <v>3</v>
      </c>
      <c r="D264">
        <v>61</v>
      </c>
      <c r="E264" s="1">
        <v>5653</v>
      </c>
      <c r="F264" s="1">
        <v>75.3</v>
      </c>
      <c r="G264" s="1">
        <v>8839.9</v>
      </c>
    </row>
    <row r="265" spans="1:7" x14ac:dyDescent="0.25">
      <c r="A265">
        <v>1478</v>
      </c>
      <c r="B265">
        <v>3057</v>
      </c>
      <c r="C265">
        <v>4</v>
      </c>
      <c r="D265">
        <v>57</v>
      </c>
      <c r="E265" s="1">
        <v>5647.9</v>
      </c>
      <c r="F265" s="1">
        <v>672.8</v>
      </c>
      <c r="G265" s="1">
        <v>6118.2</v>
      </c>
    </row>
    <row r="266" spans="1:7" x14ac:dyDescent="0.25">
      <c r="A266">
        <v>450</v>
      </c>
      <c r="B266">
        <v>682</v>
      </c>
      <c r="C266">
        <v>1</v>
      </c>
      <c r="D266">
        <v>64</v>
      </c>
      <c r="E266" s="1">
        <v>5628.7</v>
      </c>
      <c r="F266" s="1">
        <v>-83</v>
      </c>
      <c r="G266" s="1">
        <v>5748.8</v>
      </c>
    </row>
    <row r="267" spans="1:7" x14ac:dyDescent="0.25">
      <c r="A267">
        <v>870</v>
      </c>
      <c r="B267">
        <v>10109</v>
      </c>
      <c r="C267">
        <v>36</v>
      </c>
      <c r="D267">
        <v>79</v>
      </c>
      <c r="E267" s="1">
        <v>5590.5</v>
      </c>
      <c r="F267" s="1">
        <v>972.1</v>
      </c>
      <c r="G267" s="1">
        <v>14817.4</v>
      </c>
    </row>
    <row r="268" spans="1:7" x14ac:dyDescent="0.25">
      <c r="A268">
        <v>1238</v>
      </c>
      <c r="B268">
        <v>1540</v>
      </c>
      <c r="C268">
        <v>2</v>
      </c>
      <c r="D268">
        <v>51</v>
      </c>
      <c r="E268" s="1">
        <v>5577</v>
      </c>
      <c r="F268" s="1">
        <v>1105.7</v>
      </c>
      <c r="G268" s="1">
        <v>5551.7</v>
      </c>
    </row>
    <row r="269" spans="1:7" x14ac:dyDescent="0.25">
      <c r="A269">
        <v>1134</v>
      </c>
      <c r="B269">
        <v>1896</v>
      </c>
      <c r="C269">
        <v>25</v>
      </c>
      <c r="D269">
        <v>62</v>
      </c>
      <c r="E269" s="1">
        <v>5539.3</v>
      </c>
      <c r="F269" s="1">
        <v>-47.3</v>
      </c>
      <c r="G269" s="1">
        <v>2725.7</v>
      </c>
    </row>
    <row r="270" spans="1:7" x14ac:dyDescent="0.25">
      <c r="A270">
        <v>1350</v>
      </c>
      <c r="B270">
        <v>2423</v>
      </c>
      <c r="C270">
        <v>10</v>
      </c>
      <c r="D270">
        <v>55</v>
      </c>
      <c r="E270" s="1">
        <v>5528.7</v>
      </c>
      <c r="F270" s="1">
        <v>-95.5</v>
      </c>
      <c r="G270" s="1">
        <v>4800</v>
      </c>
    </row>
    <row r="271" spans="1:7" x14ac:dyDescent="0.25">
      <c r="A271">
        <v>1749</v>
      </c>
      <c r="B271">
        <v>3438</v>
      </c>
      <c r="C271">
        <v>1</v>
      </c>
      <c r="D271">
        <v>63</v>
      </c>
      <c r="E271" s="1">
        <v>5525</v>
      </c>
      <c r="F271" s="1">
        <v>294</v>
      </c>
      <c r="G271" s="1">
        <v>10456</v>
      </c>
    </row>
    <row r="272" spans="1:7" x14ac:dyDescent="0.25">
      <c r="A272">
        <v>686</v>
      </c>
      <c r="B272">
        <v>991</v>
      </c>
      <c r="C272">
        <v>12</v>
      </c>
      <c r="D272">
        <v>56</v>
      </c>
      <c r="E272" s="1">
        <v>5520</v>
      </c>
      <c r="F272" s="1">
        <v>-8.3000000000000007</v>
      </c>
      <c r="G272" s="1">
        <v>1315.1</v>
      </c>
    </row>
    <row r="273" spans="1:7" x14ac:dyDescent="0.25">
      <c r="A273">
        <v>1155</v>
      </c>
      <c r="B273">
        <v>2783</v>
      </c>
      <c r="C273">
        <v>10</v>
      </c>
      <c r="D273">
        <v>50</v>
      </c>
      <c r="E273" s="1">
        <v>5506.9</v>
      </c>
      <c r="F273" s="1">
        <v>-47</v>
      </c>
      <c r="G273" s="1">
        <v>1817.8</v>
      </c>
    </row>
    <row r="274" spans="1:7" x14ac:dyDescent="0.25">
      <c r="A274">
        <v>1191</v>
      </c>
      <c r="B274">
        <v>1869</v>
      </c>
      <c r="C274">
        <v>8</v>
      </c>
      <c r="D274">
        <v>61</v>
      </c>
      <c r="E274" s="1">
        <v>5482</v>
      </c>
      <c r="F274" s="1">
        <v>440</v>
      </c>
      <c r="G274" s="1">
        <v>13744</v>
      </c>
    </row>
    <row r="275" spans="1:7" x14ac:dyDescent="0.25">
      <c r="A275">
        <v>2297</v>
      </c>
      <c r="B275">
        <v>6154</v>
      </c>
      <c r="C275">
        <v>3</v>
      </c>
      <c r="D275">
        <v>52</v>
      </c>
      <c r="E275" s="1">
        <v>5478.8</v>
      </c>
      <c r="F275" s="1">
        <v>388.3</v>
      </c>
      <c r="G275" s="1">
        <v>3836.7</v>
      </c>
    </row>
    <row r="276" spans="1:7" x14ac:dyDescent="0.25">
      <c r="A276">
        <v>989</v>
      </c>
      <c r="B276">
        <v>1242</v>
      </c>
      <c r="C276">
        <v>9</v>
      </c>
      <c r="D276">
        <v>68</v>
      </c>
      <c r="E276" s="1">
        <v>5449.9</v>
      </c>
      <c r="F276" s="1">
        <v>108</v>
      </c>
      <c r="G276" s="1">
        <v>11060.7</v>
      </c>
    </row>
    <row r="277" spans="1:7" x14ac:dyDescent="0.25">
      <c r="A277">
        <v>818</v>
      </c>
      <c r="B277">
        <v>7313</v>
      </c>
      <c r="C277">
        <v>9</v>
      </c>
      <c r="D277">
        <v>43</v>
      </c>
      <c r="E277" s="1">
        <v>5420.4</v>
      </c>
      <c r="F277" s="1">
        <v>30.2</v>
      </c>
      <c r="G277" s="1">
        <v>4080.5</v>
      </c>
    </row>
    <row r="278" spans="1:7" x14ac:dyDescent="0.25">
      <c r="A278">
        <v>1085</v>
      </c>
      <c r="B278">
        <v>1872</v>
      </c>
      <c r="C278">
        <v>5</v>
      </c>
      <c r="D278">
        <v>62</v>
      </c>
      <c r="E278" s="1">
        <v>5379</v>
      </c>
      <c r="F278" s="1">
        <v>130</v>
      </c>
      <c r="G278" s="1">
        <v>7952</v>
      </c>
    </row>
    <row r="279" spans="1:7" x14ac:dyDescent="0.25">
      <c r="A279">
        <v>2458</v>
      </c>
      <c r="B279">
        <v>2709</v>
      </c>
      <c r="C279">
        <v>34</v>
      </c>
      <c r="D279">
        <v>65</v>
      </c>
      <c r="E279" s="1">
        <v>5292.4</v>
      </c>
      <c r="F279" s="1">
        <v>456.7</v>
      </c>
      <c r="G279" s="1">
        <v>8463.1</v>
      </c>
    </row>
    <row r="280" spans="1:7" x14ac:dyDescent="0.25">
      <c r="A280">
        <v>1033</v>
      </c>
      <c r="B280">
        <v>3878</v>
      </c>
      <c r="C280">
        <v>7</v>
      </c>
      <c r="D280">
        <v>59</v>
      </c>
      <c r="E280" s="1">
        <v>5288.3</v>
      </c>
      <c r="F280" s="1">
        <v>198.8</v>
      </c>
      <c r="G280" s="1">
        <v>2410.6</v>
      </c>
    </row>
    <row r="281" spans="1:7" x14ac:dyDescent="0.25">
      <c r="A281">
        <v>960</v>
      </c>
      <c r="B281">
        <v>9518</v>
      </c>
      <c r="C281">
        <v>5</v>
      </c>
      <c r="D281">
        <v>48</v>
      </c>
      <c r="E281" s="1">
        <v>5286</v>
      </c>
      <c r="F281" s="1">
        <v>31.5</v>
      </c>
      <c r="G281" s="1">
        <v>1160.5</v>
      </c>
    </row>
    <row r="282" spans="1:7" x14ac:dyDescent="0.25">
      <c r="A282">
        <v>1798</v>
      </c>
      <c r="B282">
        <v>1812</v>
      </c>
      <c r="C282">
        <v>1</v>
      </c>
      <c r="D282">
        <v>53</v>
      </c>
      <c r="E282" s="1">
        <v>5212.7</v>
      </c>
      <c r="F282" s="1">
        <v>270</v>
      </c>
      <c r="G282" s="1">
        <v>2433.5</v>
      </c>
    </row>
    <row r="283" spans="1:7" x14ac:dyDescent="0.25">
      <c r="A283">
        <v>1293</v>
      </c>
      <c r="B283">
        <v>1297</v>
      </c>
      <c r="C283">
        <v>4</v>
      </c>
      <c r="D283">
        <v>59</v>
      </c>
      <c r="E283" s="1">
        <v>5210.5</v>
      </c>
      <c r="F283" s="1">
        <v>512.70000000000005</v>
      </c>
      <c r="G283" s="1">
        <v>12048.4</v>
      </c>
    </row>
    <row r="284" spans="1:7" x14ac:dyDescent="0.25">
      <c r="A284">
        <v>1500</v>
      </c>
      <c r="B284">
        <v>1500</v>
      </c>
      <c r="C284">
        <v>8</v>
      </c>
      <c r="D284">
        <v>66</v>
      </c>
      <c r="E284" s="1">
        <v>5195.1000000000004</v>
      </c>
      <c r="F284" s="1">
        <v>776.3</v>
      </c>
      <c r="G284" s="1">
        <v>25806.3</v>
      </c>
    </row>
    <row r="285" spans="1:7" x14ac:dyDescent="0.25">
      <c r="A285">
        <v>1430</v>
      </c>
      <c r="B285">
        <v>5270</v>
      </c>
      <c r="C285">
        <v>12</v>
      </c>
      <c r="D285">
        <v>61</v>
      </c>
      <c r="E285" s="1">
        <v>5194</v>
      </c>
      <c r="F285" s="1">
        <v>580.29999999999995</v>
      </c>
      <c r="G285" s="1">
        <v>9374.2000000000007</v>
      </c>
    </row>
    <row r="286" spans="1:7" x14ac:dyDescent="0.25">
      <c r="A286">
        <v>1175</v>
      </c>
      <c r="B286">
        <v>1795</v>
      </c>
      <c r="C286">
        <v>16</v>
      </c>
      <c r="D286">
        <v>56</v>
      </c>
      <c r="E286" s="1">
        <v>5188.7</v>
      </c>
      <c r="F286" s="1">
        <v>159.1</v>
      </c>
      <c r="G286" s="1">
        <v>5708.6</v>
      </c>
    </row>
    <row r="287" spans="1:7" x14ac:dyDescent="0.25">
      <c r="A287">
        <v>1952</v>
      </c>
      <c r="B287">
        <v>5750</v>
      </c>
      <c r="C287">
        <v>11</v>
      </c>
      <c r="D287">
        <v>62</v>
      </c>
      <c r="E287" s="1">
        <v>5181</v>
      </c>
      <c r="F287" s="1">
        <v>725</v>
      </c>
      <c r="G287" s="1">
        <v>17553</v>
      </c>
    </row>
    <row r="288" spans="1:7" x14ac:dyDescent="0.25">
      <c r="A288">
        <v>1565</v>
      </c>
      <c r="B288">
        <v>3873</v>
      </c>
      <c r="C288">
        <v>14</v>
      </c>
      <c r="D288">
        <v>54</v>
      </c>
      <c r="E288" s="1">
        <v>5141</v>
      </c>
      <c r="F288" s="1">
        <v>285</v>
      </c>
      <c r="G288" s="1">
        <v>11310</v>
      </c>
    </row>
    <row r="289" spans="1:7" x14ac:dyDescent="0.25">
      <c r="A289">
        <v>2400</v>
      </c>
      <c r="B289">
        <v>6033</v>
      </c>
      <c r="C289">
        <v>13</v>
      </c>
      <c r="D289">
        <v>60</v>
      </c>
      <c r="E289" s="1">
        <v>5121.3</v>
      </c>
      <c r="F289" s="1">
        <v>999.9</v>
      </c>
      <c r="G289" s="1">
        <v>6979.5</v>
      </c>
    </row>
    <row r="290" spans="1:7" x14ac:dyDescent="0.25">
      <c r="A290">
        <v>800</v>
      </c>
      <c r="B290">
        <v>3434</v>
      </c>
      <c r="C290">
        <v>10</v>
      </c>
      <c r="D290">
        <v>55</v>
      </c>
      <c r="E290" s="1">
        <v>5117.6000000000004</v>
      </c>
      <c r="F290" s="1">
        <v>465.7</v>
      </c>
      <c r="G290" s="1">
        <v>16587</v>
      </c>
    </row>
    <row r="291" spans="1:7" x14ac:dyDescent="0.25">
      <c r="A291">
        <f>847+326</f>
        <v>1173</v>
      </c>
      <c r="B291">
        <v>6476</v>
      </c>
      <c r="C291">
        <v>4</v>
      </c>
      <c r="D291">
        <v>58</v>
      </c>
      <c r="E291" s="1">
        <v>5100.6000000000004</v>
      </c>
      <c r="F291" s="1">
        <v>423</v>
      </c>
      <c r="G291" s="1">
        <v>3779.1</v>
      </c>
    </row>
    <row r="292" spans="1:7" x14ac:dyDescent="0.25">
      <c r="A292">
        <v>1295</v>
      </c>
      <c r="B292">
        <v>2040</v>
      </c>
      <c r="C292">
        <v>4</v>
      </c>
      <c r="D292">
        <v>46</v>
      </c>
      <c r="E292" s="1">
        <v>5027.8999999999996</v>
      </c>
      <c r="F292" s="1">
        <v>206.7</v>
      </c>
      <c r="G292" s="1">
        <v>3115.4</v>
      </c>
    </row>
    <row r="293" spans="1:7" x14ac:dyDescent="0.25">
      <c r="A293">
        <v>2850</v>
      </c>
      <c r="B293">
        <v>3605</v>
      </c>
      <c r="C293">
        <v>7</v>
      </c>
      <c r="D293">
        <v>64</v>
      </c>
      <c r="E293" s="1">
        <v>5009</v>
      </c>
      <c r="F293" s="1">
        <v>-705</v>
      </c>
      <c r="G293" s="1">
        <v>5101</v>
      </c>
    </row>
    <row r="294" spans="1:7" x14ac:dyDescent="0.25">
      <c r="A294">
        <v>2100</v>
      </c>
      <c r="B294">
        <v>8611</v>
      </c>
      <c r="C294">
        <v>2</v>
      </c>
      <c r="D294">
        <v>56</v>
      </c>
      <c r="E294" s="1">
        <v>4970</v>
      </c>
      <c r="F294" s="1">
        <v>364</v>
      </c>
      <c r="G294" s="1">
        <v>4572</v>
      </c>
    </row>
    <row r="295" spans="1:7" x14ac:dyDescent="0.25">
      <c r="A295">
        <v>942</v>
      </c>
      <c r="B295">
        <v>1539</v>
      </c>
      <c r="C295">
        <v>1</v>
      </c>
      <c r="D295">
        <v>50</v>
      </c>
      <c r="E295" s="1">
        <v>4941.5</v>
      </c>
      <c r="F295" s="1">
        <v>139</v>
      </c>
      <c r="G295" s="1">
        <v>2689.4</v>
      </c>
    </row>
    <row r="296" spans="1:7" x14ac:dyDescent="0.25">
      <c r="A296">
        <v>1702</v>
      </c>
      <c r="B296">
        <v>2479</v>
      </c>
      <c r="C296">
        <v>20</v>
      </c>
      <c r="D296">
        <v>64</v>
      </c>
      <c r="E296" s="1">
        <v>4934.3999999999996</v>
      </c>
      <c r="F296" s="1">
        <v>272.89999999999998</v>
      </c>
      <c r="G296" s="1">
        <v>4065.5</v>
      </c>
    </row>
    <row r="297" spans="1:7" x14ac:dyDescent="0.25">
      <c r="A297">
        <v>1815</v>
      </c>
      <c r="B297">
        <v>4325</v>
      </c>
      <c r="C297">
        <v>7</v>
      </c>
      <c r="D297">
        <v>63</v>
      </c>
      <c r="E297" s="1">
        <v>4933.8</v>
      </c>
      <c r="F297" s="1">
        <v>546.79999999999995</v>
      </c>
      <c r="G297" s="1">
        <v>7489.6</v>
      </c>
    </row>
    <row r="298" spans="1:7" x14ac:dyDescent="0.25">
      <c r="A298">
        <v>1675</v>
      </c>
      <c r="B298">
        <v>5258</v>
      </c>
      <c r="C298">
        <v>5</v>
      </c>
      <c r="D298">
        <v>56</v>
      </c>
      <c r="E298" s="1">
        <v>4876.7</v>
      </c>
      <c r="F298" s="1">
        <v>378.8</v>
      </c>
      <c r="G298" s="1">
        <v>3627.3</v>
      </c>
    </row>
    <row r="299" spans="1:7" x14ac:dyDescent="0.25">
      <c r="A299">
        <v>2352</v>
      </c>
      <c r="B299">
        <v>5143</v>
      </c>
      <c r="C299">
        <v>2</v>
      </c>
      <c r="D299">
        <v>57</v>
      </c>
      <c r="E299" s="1">
        <v>4842.5</v>
      </c>
      <c r="F299" s="1">
        <v>284.5</v>
      </c>
      <c r="G299" s="1">
        <v>2510.3000000000002</v>
      </c>
    </row>
    <row r="300" spans="1:7" x14ac:dyDescent="0.25">
      <c r="A300">
        <v>950</v>
      </c>
      <c r="B300">
        <v>1861</v>
      </c>
      <c r="C300">
        <v>7</v>
      </c>
      <c r="D300">
        <v>63</v>
      </c>
      <c r="E300" s="1">
        <v>4833</v>
      </c>
      <c r="F300" s="1">
        <v>425</v>
      </c>
      <c r="G300" s="1">
        <v>8096</v>
      </c>
    </row>
    <row r="301" spans="1:7" x14ac:dyDescent="0.25">
      <c r="A301">
        <v>1038</v>
      </c>
      <c r="B301">
        <v>4771</v>
      </c>
      <c r="C301">
        <v>3</v>
      </c>
      <c r="D301">
        <v>56</v>
      </c>
      <c r="E301" s="1">
        <v>4798.1000000000004</v>
      </c>
      <c r="F301" s="1">
        <v>605.29999999999995</v>
      </c>
      <c r="G301" s="1">
        <v>5175.3999999999996</v>
      </c>
    </row>
    <row r="302" spans="1:7" x14ac:dyDescent="0.25">
      <c r="A302">
        <v>2003</v>
      </c>
      <c r="B302">
        <v>6435</v>
      </c>
      <c r="C302">
        <v>4</v>
      </c>
      <c r="D302">
        <v>64</v>
      </c>
      <c r="E302" s="1">
        <v>4797.2</v>
      </c>
      <c r="F302" s="1">
        <v>263.10000000000002</v>
      </c>
      <c r="G302" s="1">
        <v>7359.7</v>
      </c>
    </row>
    <row r="303" spans="1:7" x14ac:dyDescent="0.25">
      <c r="A303">
        <v>1220</v>
      </c>
      <c r="B303">
        <v>1613</v>
      </c>
      <c r="C303">
        <v>0</v>
      </c>
      <c r="D303">
        <v>50</v>
      </c>
      <c r="E303" s="1">
        <v>4787.8999999999996</v>
      </c>
      <c r="F303" s="1">
        <v>61.3</v>
      </c>
      <c r="G303" s="1">
        <v>1993.6</v>
      </c>
    </row>
    <row r="304" spans="1:7" x14ac:dyDescent="0.25">
      <c r="A304">
        <v>1546</v>
      </c>
      <c r="B304">
        <v>10799</v>
      </c>
      <c r="C304">
        <v>2</v>
      </c>
      <c r="D304">
        <v>47</v>
      </c>
      <c r="E304" s="1">
        <v>4781.8999999999996</v>
      </c>
      <c r="F304" s="1">
        <v>332.3</v>
      </c>
      <c r="G304" s="1">
        <v>4262.2</v>
      </c>
    </row>
    <row r="305" spans="1:7" x14ac:dyDescent="0.25">
      <c r="A305">
        <v>800</v>
      </c>
      <c r="B305">
        <v>880</v>
      </c>
      <c r="C305">
        <v>4</v>
      </c>
      <c r="D305">
        <v>50</v>
      </c>
      <c r="E305" s="1">
        <v>4745.7</v>
      </c>
      <c r="F305" s="1">
        <v>338.8</v>
      </c>
      <c r="G305" s="1">
        <v>4999.5</v>
      </c>
    </row>
    <row r="306" spans="1:7" x14ac:dyDescent="0.25">
      <c r="A306">
        <v>1045</v>
      </c>
      <c r="B306">
        <v>1515</v>
      </c>
      <c r="C306">
        <v>5</v>
      </c>
      <c r="D306">
        <v>65</v>
      </c>
      <c r="E306" s="1">
        <v>4724.1000000000004</v>
      </c>
      <c r="F306" s="1">
        <v>190</v>
      </c>
      <c r="G306" s="1">
        <v>2914.9</v>
      </c>
    </row>
    <row r="307" spans="1:7" x14ac:dyDescent="0.25">
      <c r="A307">
        <v>700</v>
      </c>
      <c r="B307">
        <v>3272</v>
      </c>
      <c r="C307">
        <v>1</v>
      </c>
      <c r="D307">
        <v>51</v>
      </c>
      <c r="E307" s="1">
        <v>4719.3999999999996</v>
      </c>
      <c r="F307" s="1">
        <v>-624.5</v>
      </c>
      <c r="G307" s="1">
        <v>1637.8</v>
      </c>
    </row>
    <row r="308" spans="1:7" x14ac:dyDescent="0.25">
      <c r="A308">
        <v>7000</v>
      </c>
      <c r="B308">
        <v>20833</v>
      </c>
      <c r="C308">
        <v>23</v>
      </c>
      <c r="D308">
        <v>54</v>
      </c>
      <c r="E308" s="1">
        <v>4719</v>
      </c>
      <c r="F308" s="1">
        <v>1169</v>
      </c>
      <c r="G308" s="1">
        <v>6706</v>
      </c>
    </row>
    <row r="309" spans="1:7" x14ac:dyDescent="0.25">
      <c r="A309">
        <v>1714</v>
      </c>
      <c r="B309">
        <v>2683</v>
      </c>
      <c r="C309">
        <v>6</v>
      </c>
      <c r="D309">
        <v>63</v>
      </c>
      <c r="E309" s="1">
        <v>4633</v>
      </c>
      <c r="F309" s="1">
        <v>319.60000000000002</v>
      </c>
      <c r="G309" s="1">
        <v>3524.8</v>
      </c>
    </row>
    <row r="310" spans="1:7" x14ac:dyDescent="0.25">
      <c r="A310">
        <v>1866</v>
      </c>
      <c r="B310">
        <v>2166</v>
      </c>
      <c r="C310">
        <v>12</v>
      </c>
      <c r="D310">
        <v>56</v>
      </c>
      <c r="E310" s="1">
        <v>4630.8</v>
      </c>
      <c r="F310" s="1">
        <v>363.4</v>
      </c>
      <c r="G310" s="1">
        <v>15182.9</v>
      </c>
    </row>
    <row r="311" spans="1:7" x14ac:dyDescent="0.25">
      <c r="A311">
        <v>725</v>
      </c>
      <c r="B311">
        <v>730</v>
      </c>
      <c r="C311">
        <v>5</v>
      </c>
      <c r="D311">
        <v>54</v>
      </c>
      <c r="E311" s="1">
        <v>4597</v>
      </c>
      <c r="F311" s="1">
        <v>-31.5</v>
      </c>
      <c r="G311" s="1">
        <v>3495</v>
      </c>
    </row>
    <row r="312" spans="1:7" x14ac:dyDescent="0.25">
      <c r="A312">
        <v>1325</v>
      </c>
      <c r="B312">
        <v>1653</v>
      </c>
      <c r="C312">
        <v>2</v>
      </c>
      <c r="D312">
        <v>52</v>
      </c>
      <c r="E312" s="1">
        <v>4579.2</v>
      </c>
      <c r="F312" s="1">
        <v>119.7</v>
      </c>
      <c r="G312" s="1">
        <v>5142.2</v>
      </c>
    </row>
    <row r="313" spans="1:7" x14ac:dyDescent="0.25">
      <c r="A313">
        <v>2967</v>
      </c>
      <c r="B313">
        <v>36549</v>
      </c>
      <c r="C313">
        <v>13</v>
      </c>
      <c r="D313">
        <v>55</v>
      </c>
      <c r="E313" s="1">
        <v>4559.8999999999996</v>
      </c>
      <c r="F313" s="1">
        <v>-754.8</v>
      </c>
      <c r="G313" s="1">
        <v>3852.5</v>
      </c>
    </row>
    <row r="314" spans="1:7" x14ac:dyDescent="0.25">
      <c r="A314">
        <v>884</v>
      </c>
      <c r="B314">
        <v>886</v>
      </c>
      <c r="C314">
        <v>3</v>
      </c>
      <c r="D314">
        <v>56</v>
      </c>
      <c r="E314" s="1">
        <v>4553</v>
      </c>
      <c r="F314" s="1">
        <v>18.5</v>
      </c>
      <c r="G314" s="1">
        <v>945.3</v>
      </c>
    </row>
    <row r="315" spans="1:7" x14ac:dyDescent="0.25">
      <c r="A315">
        <v>863</v>
      </c>
      <c r="B315">
        <v>1049</v>
      </c>
      <c r="C315">
        <v>5</v>
      </c>
      <c r="D315">
        <v>65</v>
      </c>
      <c r="E315" s="1">
        <v>4502.8999999999996</v>
      </c>
      <c r="F315" s="1">
        <v>19.3</v>
      </c>
      <c r="G315" s="1">
        <v>5176.3999999999996</v>
      </c>
    </row>
    <row r="316" spans="1:7" x14ac:dyDescent="0.25">
      <c r="A316">
        <v>1266</v>
      </c>
      <c r="B316">
        <v>1948</v>
      </c>
      <c r="C316">
        <v>10</v>
      </c>
      <c r="D316">
        <v>61</v>
      </c>
      <c r="E316" s="1">
        <v>4481</v>
      </c>
      <c r="F316" s="1">
        <v>249</v>
      </c>
      <c r="G316" s="1">
        <v>5876</v>
      </c>
    </row>
    <row r="317" spans="1:7" x14ac:dyDescent="0.25">
      <c r="A317">
        <v>1179</v>
      </c>
      <c r="B317">
        <v>1248</v>
      </c>
      <c r="C317">
        <v>7</v>
      </c>
      <c r="D317">
        <v>64</v>
      </c>
      <c r="E317" s="1">
        <v>4477.8</v>
      </c>
      <c r="F317" s="1">
        <v>120.1</v>
      </c>
      <c r="G317" s="1">
        <v>5621.5</v>
      </c>
    </row>
    <row r="318" spans="1:7" x14ac:dyDescent="0.25">
      <c r="A318">
        <v>322</v>
      </c>
      <c r="B318">
        <v>341</v>
      </c>
      <c r="C318">
        <v>1</v>
      </c>
      <c r="D318">
        <v>48</v>
      </c>
      <c r="E318" s="1">
        <v>4474.6000000000004</v>
      </c>
      <c r="F318" s="1">
        <v>-73.3</v>
      </c>
      <c r="G318" s="1">
        <v>2467.6</v>
      </c>
    </row>
    <row r="319" spans="1:7" x14ac:dyDescent="0.25">
      <c r="A319">
        <v>3414</v>
      </c>
      <c r="B319">
        <v>3525</v>
      </c>
      <c r="C319">
        <v>3</v>
      </c>
      <c r="D319">
        <v>57</v>
      </c>
      <c r="E319" s="1">
        <v>4468.7</v>
      </c>
      <c r="F319" s="1">
        <v>53.7</v>
      </c>
      <c r="G319" s="1">
        <v>9940.1</v>
      </c>
    </row>
    <row r="320" spans="1:7" x14ac:dyDescent="0.25">
      <c r="A320">
        <v>1095</v>
      </c>
      <c r="B320">
        <v>2556</v>
      </c>
      <c r="C320">
        <v>5</v>
      </c>
      <c r="D320">
        <v>60</v>
      </c>
      <c r="E320" s="1">
        <v>4435.6000000000004</v>
      </c>
      <c r="F320" s="1">
        <v>340.9</v>
      </c>
      <c r="G320" s="1">
        <v>3404.1</v>
      </c>
    </row>
    <row r="321" spans="1:7" x14ac:dyDescent="0.25">
      <c r="A321">
        <v>1787</v>
      </c>
      <c r="B321">
        <v>4878</v>
      </c>
      <c r="C321">
        <v>7</v>
      </c>
      <c r="D321">
        <v>58</v>
      </c>
      <c r="E321" s="1">
        <v>4428</v>
      </c>
      <c r="F321" s="1">
        <v>734</v>
      </c>
      <c r="G321" s="1">
        <v>18180</v>
      </c>
    </row>
    <row r="322" spans="1:7" x14ac:dyDescent="0.25">
      <c r="A322">
        <v>800</v>
      </c>
      <c r="B322">
        <v>1085</v>
      </c>
      <c r="C322">
        <v>14</v>
      </c>
      <c r="D322">
        <v>76</v>
      </c>
      <c r="E322" s="1">
        <v>4424.2</v>
      </c>
      <c r="F322" s="1">
        <v>12.1</v>
      </c>
      <c r="G322" s="1">
        <v>2915.1</v>
      </c>
    </row>
    <row r="323" spans="1:7" x14ac:dyDescent="0.25">
      <c r="A323">
        <v>1057</v>
      </c>
      <c r="B323">
        <v>3639</v>
      </c>
      <c r="C323">
        <v>1</v>
      </c>
      <c r="D323">
        <v>58</v>
      </c>
      <c r="E323" s="1">
        <v>4399.8999999999996</v>
      </c>
      <c r="F323" s="1">
        <v>181.4</v>
      </c>
      <c r="G323" s="1">
        <v>4049.8</v>
      </c>
    </row>
    <row r="324" spans="1:7" x14ac:dyDescent="0.25">
      <c r="A324">
        <v>623</v>
      </c>
      <c r="B324">
        <v>2749</v>
      </c>
      <c r="C324">
        <v>5</v>
      </c>
      <c r="D324">
        <v>56</v>
      </c>
      <c r="E324" s="1">
        <v>4387.8</v>
      </c>
      <c r="F324" s="1">
        <v>60</v>
      </c>
      <c r="G324" s="1">
        <v>9612.2000000000007</v>
      </c>
    </row>
    <row r="325" spans="1:7" x14ac:dyDescent="0.25">
      <c r="A325">
        <v>1242</v>
      </c>
      <c r="B325">
        <v>1772</v>
      </c>
      <c r="C325">
        <v>8</v>
      </c>
      <c r="D325">
        <v>61</v>
      </c>
      <c r="E325" s="1">
        <v>4378.3999999999996</v>
      </c>
      <c r="F325" s="1">
        <v>106.5</v>
      </c>
      <c r="G325" s="1">
        <v>4166.3999999999996</v>
      </c>
    </row>
    <row r="326" spans="1:7" x14ac:dyDescent="0.25">
      <c r="A326">
        <v>1358</v>
      </c>
      <c r="B326">
        <v>2414</v>
      </c>
      <c r="C326">
        <v>4</v>
      </c>
      <c r="D326">
        <v>56</v>
      </c>
      <c r="E326" s="1">
        <v>4341.3</v>
      </c>
      <c r="F326" s="1">
        <v>238.5</v>
      </c>
      <c r="G326" s="1">
        <v>2103.9</v>
      </c>
    </row>
    <row r="327" spans="1:7" x14ac:dyDescent="0.25">
      <c r="A327">
        <v>1663</v>
      </c>
      <c r="B327">
        <v>1663</v>
      </c>
      <c r="C327">
        <v>11</v>
      </c>
      <c r="D327">
        <v>54</v>
      </c>
      <c r="E327" s="1">
        <v>4337.8</v>
      </c>
      <c r="F327" s="1">
        <v>48.6</v>
      </c>
      <c r="G327" s="1">
        <v>2231.9</v>
      </c>
    </row>
    <row r="328" spans="1:7" x14ac:dyDescent="0.25">
      <c r="A328">
        <v>1992</v>
      </c>
      <c r="B328">
        <v>5234</v>
      </c>
      <c r="C328">
        <v>3</v>
      </c>
      <c r="D328">
        <v>50</v>
      </c>
      <c r="E328" s="1">
        <v>4334.3999999999996</v>
      </c>
      <c r="F328" s="1">
        <v>576.4</v>
      </c>
      <c r="G328" s="1">
        <v>7661</v>
      </c>
    </row>
    <row r="329" spans="1:7" x14ac:dyDescent="0.25">
      <c r="A329">
        <v>1308</v>
      </c>
      <c r="B329">
        <v>2266</v>
      </c>
      <c r="C329">
        <v>11</v>
      </c>
      <c r="D329">
        <v>59</v>
      </c>
      <c r="E329" s="1">
        <v>4287.2</v>
      </c>
      <c r="F329" s="1">
        <v>141.30000000000001</v>
      </c>
      <c r="G329" s="1">
        <v>2056.6999999999998</v>
      </c>
    </row>
    <row r="330" spans="1:7" x14ac:dyDescent="0.25">
      <c r="A330">
        <v>643</v>
      </c>
      <c r="B330">
        <v>859</v>
      </c>
      <c r="C330">
        <v>1</v>
      </c>
      <c r="D330">
        <v>57</v>
      </c>
      <c r="E330" s="1">
        <v>4273</v>
      </c>
      <c r="F330" s="1">
        <v>-27</v>
      </c>
      <c r="G330" s="1">
        <v>5324</v>
      </c>
    </row>
    <row r="331" spans="1:7" x14ac:dyDescent="0.25">
      <c r="A331">
        <v>724</v>
      </c>
      <c r="B331">
        <v>1089</v>
      </c>
      <c r="C331">
        <v>17</v>
      </c>
      <c r="D331">
        <v>52</v>
      </c>
      <c r="E331" s="1">
        <v>4258.3999999999996</v>
      </c>
      <c r="F331" s="1">
        <v>42.6</v>
      </c>
      <c r="G331" s="1">
        <v>1103.5</v>
      </c>
    </row>
    <row r="332" spans="1:7" x14ac:dyDescent="0.25">
      <c r="A332">
        <f>613+375</f>
        <v>988</v>
      </c>
      <c r="B332">
        <v>1240</v>
      </c>
      <c r="C332">
        <v>2</v>
      </c>
      <c r="D332">
        <v>58</v>
      </c>
      <c r="E332" s="1">
        <v>4248.8</v>
      </c>
      <c r="F332" s="1">
        <v>360.1</v>
      </c>
      <c r="G332" s="1">
        <v>16288.1</v>
      </c>
    </row>
    <row r="333" spans="1:7" x14ac:dyDescent="0.25">
      <c r="A333">
        <v>1628</v>
      </c>
      <c r="B333">
        <v>1991</v>
      </c>
      <c r="C333">
        <v>2</v>
      </c>
      <c r="D333">
        <v>75</v>
      </c>
      <c r="E333" s="1">
        <v>4235.3</v>
      </c>
      <c r="F333" s="1">
        <v>141.6</v>
      </c>
      <c r="G333" s="1">
        <v>4449.1000000000004</v>
      </c>
    </row>
    <row r="334" spans="1:7" x14ac:dyDescent="0.25">
      <c r="A334">
        <v>1871</v>
      </c>
      <c r="B334">
        <v>14988</v>
      </c>
      <c r="C334">
        <v>7</v>
      </c>
      <c r="D334">
        <v>59</v>
      </c>
      <c r="E334" s="1">
        <v>4234</v>
      </c>
      <c r="F334" s="1">
        <v>436</v>
      </c>
      <c r="G334" s="1">
        <v>47082</v>
      </c>
    </row>
    <row r="335" spans="1:7" x14ac:dyDescent="0.25">
      <c r="A335">
        <v>869</v>
      </c>
      <c r="B335">
        <v>962</v>
      </c>
      <c r="C335">
        <v>1</v>
      </c>
      <c r="D335">
        <v>49</v>
      </c>
      <c r="E335" s="1">
        <v>4221</v>
      </c>
      <c r="F335" s="1">
        <v>443</v>
      </c>
      <c r="G335" s="1">
        <v>12088</v>
      </c>
    </row>
    <row r="336" spans="1:7" x14ac:dyDescent="0.25">
      <c r="A336">
        <v>935</v>
      </c>
      <c r="B336">
        <v>1006</v>
      </c>
      <c r="C336">
        <v>9</v>
      </c>
      <c r="D336">
        <v>53</v>
      </c>
      <c r="E336" s="1">
        <v>4193.7</v>
      </c>
      <c r="F336" s="1">
        <v>96.8</v>
      </c>
      <c r="G336" s="1">
        <v>2042.5</v>
      </c>
    </row>
    <row r="337" spans="1:7" x14ac:dyDescent="0.25">
      <c r="A337">
        <f>865+1750</f>
        <v>2615</v>
      </c>
      <c r="B337">
        <v>3339</v>
      </c>
      <c r="C337">
        <v>15</v>
      </c>
      <c r="D337">
        <v>63</v>
      </c>
      <c r="E337" s="1">
        <v>4174.6000000000004</v>
      </c>
      <c r="F337" s="1">
        <v>187.1</v>
      </c>
      <c r="G337" s="1">
        <v>2866.3</v>
      </c>
    </row>
    <row r="338" spans="1:7" x14ac:dyDescent="0.25">
      <c r="A338">
        <f>395+172</f>
        <v>567</v>
      </c>
      <c r="B338">
        <v>4704</v>
      </c>
      <c r="C338">
        <v>18</v>
      </c>
      <c r="D338">
        <v>68</v>
      </c>
      <c r="E338" s="1">
        <v>4164</v>
      </c>
      <c r="F338" s="1">
        <v>433.4</v>
      </c>
      <c r="G338" s="1">
        <v>4716</v>
      </c>
    </row>
    <row r="339" spans="1:7" x14ac:dyDescent="0.25">
      <c r="A339">
        <v>297</v>
      </c>
      <c r="B339">
        <v>497</v>
      </c>
      <c r="C339">
        <v>1</v>
      </c>
      <c r="D339">
        <v>45</v>
      </c>
      <c r="E339" s="1">
        <v>4160</v>
      </c>
      <c r="F339" s="1">
        <v>-61.6</v>
      </c>
      <c r="G339" s="1">
        <v>825.1</v>
      </c>
    </row>
    <row r="340" spans="1:7" x14ac:dyDescent="0.25">
      <c r="A340">
        <f>355+366</f>
        <v>721</v>
      </c>
      <c r="B340">
        <v>1004</v>
      </c>
      <c r="C340">
        <v>3</v>
      </c>
      <c r="D340">
        <v>52</v>
      </c>
      <c r="E340" s="1">
        <v>4151.2</v>
      </c>
      <c r="F340" s="1">
        <v>263.7</v>
      </c>
      <c r="G340" s="1">
        <v>3226.5</v>
      </c>
    </row>
    <row r="341" spans="1:7" x14ac:dyDescent="0.25">
      <c r="A341">
        <f>625+1500</f>
        <v>2125</v>
      </c>
      <c r="B341">
        <v>5179</v>
      </c>
      <c r="C341">
        <v>3</v>
      </c>
      <c r="D341">
        <v>73</v>
      </c>
      <c r="E341" s="1">
        <v>4129.7</v>
      </c>
      <c r="F341" s="1">
        <v>19.600000000000001</v>
      </c>
      <c r="G341" s="1">
        <v>1129.0999999999999</v>
      </c>
    </row>
    <row r="342" spans="1:7" x14ac:dyDescent="0.25">
      <c r="A342">
        <f>441+147</f>
        <v>588</v>
      </c>
      <c r="B342">
        <v>606</v>
      </c>
      <c r="C342">
        <v>0</v>
      </c>
      <c r="D342">
        <v>45</v>
      </c>
      <c r="E342" s="1">
        <v>4092.7</v>
      </c>
      <c r="F342" s="1">
        <v>550.9</v>
      </c>
      <c r="G342" s="1">
        <v>1343.9</v>
      </c>
    </row>
    <row r="343" spans="1:7" x14ac:dyDescent="0.25">
      <c r="A343">
        <f>750+414</f>
        <v>1164</v>
      </c>
      <c r="B343">
        <v>1683</v>
      </c>
      <c r="C343">
        <v>32</v>
      </c>
      <c r="D343">
        <v>65</v>
      </c>
      <c r="E343" s="1">
        <v>4092.3</v>
      </c>
      <c r="F343" s="1">
        <v>84.7</v>
      </c>
      <c r="G343" s="1">
        <v>964.2</v>
      </c>
    </row>
    <row r="344" spans="1:7" x14ac:dyDescent="0.25">
      <c r="A344">
        <f>875+2550</f>
        <v>3425</v>
      </c>
      <c r="B344">
        <v>4166</v>
      </c>
      <c r="C344">
        <v>2</v>
      </c>
      <c r="D344">
        <v>46</v>
      </c>
      <c r="E344" s="1">
        <v>4092</v>
      </c>
      <c r="F344" s="1">
        <v>285.10000000000002</v>
      </c>
      <c r="G344" s="1">
        <v>6890</v>
      </c>
    </row>
    <row r="345" spans="1:7" x14ac:dyDescent="0.25">
      <c r="A345">
        <v>1770</v>
      </c>
      <c r="B345">
        <v>5647</v>
      </c>
      <c r="C345">
        <v>7</v>
      </c>
      <c r="D345">
        <v>64</v>
      </c>
      <c r="E345" s="1">
        <v>4069.3</v>
      </c>
      <c r="F345" s="1">
        <v>280.60000000000002</v>
      </c>
      <c r="G345" s="1">
        <v>2587.6999999999998</v>
      </c>
    </row>
    <row r="346" spans="1:7" x14ac:dyDescent="0.25">
      <c r="A346">
        <f>560+438</f>
        <v>998</v>
      </c>
      <c r="B346">
        <v>1051</v>
      </c>
      <c r="C346">
        <v>3</v>
      </c>
      <c r="D346">
        <v>56</v>
      </c>
      <c r="E346" s="1">
        <v>4064</v>
      </c>
      <c r="F346" s="1">
        <v>297</v>
      </c>
      <c r="G346" s="1">
        <v>3944</v>
      </c>
    </row>
    <row r="347" spans="1:7" x14ac:dyDescent="0.25">
      <c r="A347">
        <f>968+697</f>
        <v>1665</v>
      </c>
      <c r="B347">
        <v>1928</v>
      </c>
      <c r="C347">
        <v>12</v>
      </c>
      <c r="D347">
        <v>80</v>
      </c>
      <c r="E347" s="1">
        <v>4050</v>
      </c>
      <c r="F347" s="1">
        <v>124.4</v>
      </c>
      <c r="G347" s="1">
        <v>15845.2</v>
      </c>
    </row>
    <row r="348" spans="1:7" x14ac:dyDescent="0.25">
      <c r="A348">
        <f>748+264</f>
        <v>1012</v>
      </c>
      <c r="B348">
        <v>1019</v>
      </c>
      <c r="C348">
        <v>22</v>
      </c>
      <c r="D348">
        <v>60</v>
      </c>
      <c r="E348" s="1">
        <v>4041.7</v>
      </c>
      <c r="F348" s="1">
        <v>230.9</v>
      </c>
      <c r="G348" s="1">
        <v>4929.7</v>
      </c>
    </row>
    <row r="349" spans="1:7" x14ac:dyDescent="0.25">
      <c r="A349">
        <v>2778</v>
      </c>
      <c r="B349">
        <v>2850</v>
      </c>
      <c r="C349">
        <v>15</v>
      </c>
      <c r="D349">
        <v>46</v>
      </c>
      <c r="E349" s="1">
        <v>4006.1</v>
      </c>
      <c r="F349" s="1">
        <v>46.6</v>
      </c>
      <c r="G349" s="1">
        <v>6773</v>
      </c>
    </row>
    <row r="350" spans="1:7" x14ac:dyDescent="0.25">
      <c r="A350">
        <v>1775</v>
      </c>
      <c r="B350">
        <v>1832</v>
      </c>
      <c r="C350">
        <v>11</v>
      </c>
      <c r="D350">
        <v>53</v>
      </c>
      <c r="E350" s="1">
        <v>3975.5</v>
      </c>
      <c r="F350" s="1">
        <v>144.80000000000001</v>
      </c>
      <c r="G350" s="1">
        <v>3416.2</v>
      </c>
    </row>
    <row r="351" spans="1:7" x14ac:dyDescent="0.25">
      <c r="A351">
        <f>673+1089</f>
        <v>1762</v>
      </c>
      <c r="B351">
        <v>19869</v>
      </c>
      <c r="C351">
        <v>7</v>
      </c>
      <c r="D351">
        <v>56</v>
      </c>
      <c r="E351" s="1">
        <v>3973.7</v>
      </c>
      <c r="F351" s="1">
        <v>793.4</v>
      </c>
      <c r="G351" s="1">
        <v>4568.6000000000004</v>
      </c>
    </row>
    <row r="352" spans="1:7" x14ac:dyDescent="0.25">
      <c r="A352">
        <f>995+1500</f>
        <v>2495</v>
      </c>
      <c r="B352">
        <v>7421</v>
      </c>
      <c r="C352">
        <v>19</v>
      </c>
      <c r="D352">
        <v>64</v>
      </c>
      <c r="E352" s="1">
        <v>3968.7</v>
      </c>
      <c r="F352" s="1">
        <v>309.89999999999998</v>
      </c>
      <c r="G352" s="1">
        <v>6942.8</v>
      </c>
    </row>
    <row r="353" spans="1:7" x14ac:dyDescent="0.25">
      <c r="A353">
        <v>1284</v>
      </c>
      <c r="B353">
        <v>3268</v>
      </c>
      <c r="C353">
        <v>2</v>
      </c>
      <c r="D353">
        <v>60</v>
      </c>
      <c r="E353" s="1">
        <v>3950.8</v>
      </c>
      <c r="F353" s="1">
        <v>226.5</v>
      </c>
      <c r="G353" s="1">
        <v>4192.6000000000004</v>
      </c>
    </row>
    <row r="354" spans="1:7" x14ac:dyDescent="0.25">
      <c r="A354">
        <f>808+2398</f>
        <v>3206</v>
      </c>
      <c r="B354">
        <v>5558</v>
      </c>
      <c r="C354">
        <v>4</v>
      </c>
      <c r="D354">
        <v>60</v>
      </c>
      <c r="E354" s="1">
        <v>3945.2</v>
      </c>
      <c r="F354" s="1">
        <v>186.3</v>
      </c>
      <c r="G354" s="1">
        <v>3351.5</v>
      </c>
    </row>
    <row r="355" spans="1:7" x14ac:dyDescent="0.25">
      <c r="A355">
        <f>725+737</f>
        <v>1462</v>
      </c>
      <c r="B355">
        <v>5251</v>
      </c>
      <c r="C355">
        <v>4</v>
      </c>
      <c r="D355">
        <v>60</v>
      </c>
      <c r="E355" s="1">
        <v>3939.1</v>
      </c>
      <c r="F355" s="1">
        <v>133</v>
      </c>
      <c r="G355" s="1">
        <v>3784</v>
      </c>
    </row>
    <row r="356" spans="1:7" x14ac:dyDescent="0.25">
      <c r="A356">
        <v>1715</v>
      </c>
      <c r="B356">
        <v>2566</v>
      </c>
      <c r="C356">
        <v>2</v>
      </c>
      <c r="D356">
        <v>68</v>
      </c>
      <c r="E356" s="1">
        <v>3923.4</v>
      </c>
      <c r="F356" s="1">
        <v>241.2</v>
      </c>
      <c r="G356" s="1">
        <v>3175.5</v>
      </c>
    </row>
    <row r="357" spans="1:7" x14ac:dyDescent="0.25">
      <c r="A357">
        <f>829+960</f>
        <v>1789</v>
      </c>
      <c r="B357">
        <v>15493</v>
      </c>
      <c r="C357">
        <v>6</v>
      </c>
      <c r="D357">
        <v>50</v>
      </c>
      <c r="E357" s="1">
        <v>3904</v>
      </c>
      <c r="F357" s="1">
        <v>254</v>
      </c>
      <c r="G357" s="1">
        <v>23088.1</v>
      </c>
    </row>
    <row r="358" spans="1:7" x14ac:dyDescent="0.25">
      <c r="A358">
        <v>885</v>
      </c>
      <c r="B358">
        <v>892</v>
      </c>
      <c r="C358">
        <v>43</v>
      </c>
      <c r="D358">
        <v>72</v>
      </c>
      <c r="E358" s="1">
        <v>3867.6</v>
      </c>
      <c r="F358" s="1">
        <v>181.9</v>
      </c>
      <c r="G358" s="1">
        <v>6331.6</v>
      </c>
    </row>
    <row r="359" spans="1:7" x14ac:dyDescent="0.25">
      <c r="A359">
        <f>628+1681</f>
        <v>2309</v>
      </c>
      <c r="B359">
        <v>2474</v>
      </c>
      <c r="C359">
        <v>24</v>
      </c>
      <c r="D359">
        <v>59</v>
      </c>
      <c r="E359" s="1">
        <v>3867.4</v>
      </c>
      <c r="F359" s="1">
        <v>53.4</v>
      </c>
      <c r="G359" s="1">
        <v>1083.5999999999999</v>
      </c>
    </row>
    <row r="360" spans="1:7" x14ac:dyDescent="0.25">
      <c r="A360">
        <f>563+224</f>
        <v>787</v>
      </c>
      <c r="B360">
        <v>1087</v>
      </c>
      <c r="C360">
        <v>1</v>
      </c>
      <c r="D360">
        <v>62</v>
      </c>
      <c r="E360" s="1">
        <v>3836.1</v>
      </c>
      <c r="F360" s="1">
        <v>51.3</v>
      </c>
      <c r="G360" s="1">
        <v>6900</v>
      </c>
    </row>
    <row r="361" spans="1:7" x14ac:dyDescent="0.25">
      <c r="A361">
        <v>875</v>
      </c>
      <c r="B361">
        <v>1480</v>
      </c>
      <c r="C361">
        <v>2</v>
      </c>
      <c r="D361">
        <v>61</v>
      </c>
      <c r="E361" s="1">
        <v>3836</v>
      </c>
      <c r="F361" s="1">
        <v>147</v>
      </c>
      <c r="G361" s="1">
        <v>2086</v>
      </c>
    </row>
    <row r="362" spans="1:7" x14ac:dyDescent="0.25">
      <c r="A362">
        <f>530+181</f>
        <v>711</v>
      </c>
      <c r="B362">
        <v>1481</v>
      </c>
      <c r="C362">
        <v>6</v>
      </c>
      <c r="D362">
        <v>57</v>
      </c>
      <c r="E362" s="1">
        <v>3826.4</v>
      </c>
      <c r="F362" s="1">
        <v>-120.8</v>
      </c>
      <c r="G362" s="1">
        <v>13861.2</v>
      </c>
    </row>
    <row r="363" spans="1:7" x14ac:dyDescent="0.25">
      <c r="A363">
        <v>1000</v>
      </c>
      <c r="B363">
        <v>1000</v>
      </c>
      <c r="C363">
        <v>0</v>
      </c>
      <c r="D363">
        <v>53</v>
      </c>
      <c r="E363" s="1">
        <v>3794</v>
      </c>
      <c r="F363" s="1">
        <v>-200</v>
      </c>
      <c r="G363" s="1">
        <v>11631</v>
      </c>
    </row>
    <row r="364" spans="1:7" x14ac:dyDescent="0.25">
      <c r="A364">
        <f>645+268</f>
        <v>913</v>
      </c>
      <c r="B364">
        <v>919</v>
      </c>
      <c r="C364">
        <v>6</v>
      </c>
      <c r="D364">
        <v>56</v>
      </c>
      <c r="E364" s="1">
        <v>3786</v>
      </c>
      <c r="F364" s="1">
        <v>-569</v>
      </c>
      <c r="G364" s="1">
        <v>9607</v>
      </c>
    </row>
    <row r="365" spans="1:7" x14ac:dyDescent="0.25">
      <c r="A365">
        <f>313+188</f>
        <v>501</v>
      </c>
      <c r="B365">
        <v>873</v>
      </c>
      <c r="C365">
        <v>18</v>
      </c>
      <c r="D365">
        <v>61</v>
      </c>
      <c r="E365" s="1">
        <v>3776.5</v>
      </c>
      <c r="F365" s="1">
        <v>41.9</v>
      </c>
      <c r="G365" s="1">
        <v>2860</v>
      </c>
    </row>
    <row r="366" spans="1:7" x14ac:dyDescent="0.25">
      <c r="A366">
        <f>758+891</f>
        <v>1649</v>
      </c>
      <c r="B366">
        <v>1806</v>
      </c>
      <c r="C366">
        <v>2</v>
      </c>
      <c r="D366">
        <v>52</v>
      </c>
      <c r="E366" s="1">
        <v>3767.7</v>
      </c>
      <c r="F366" s="1">
        <v>-146.80000000000001</v>
      </c>
      <c r="G366" s="1">
        <v>10387.4</v>
      </c>
    </row>
    <row r="367" spans="1:7" x14ac:dyDescent="0.25">
      <c r="A367">
        <v>927</v>
      </c>
      <c r="B367">
        <v>968</v>
      </c>
      <c r="C367">
        <v>15</v>
      </c>
      <c r="D367">
        <v>64</v>
      </c>
      <c r="E367" s="1">
        <v>3740.1</v>
      </c>
      <c r="F367" s="1">
        <v>64.5</v>
      </c>
      <c r="G367" s="1">
        <v>15990</v>
      </c>
    </row>
    <row r="368" spans="1:7" x14ac:dyDescent="0.25">
      <c r="A368">
        <f>712+760</f>
        <v>1472</v>
      </c>
      <c r="B368">
        <v>3903</v>
      </c>
      <c r="C368">
        <v>1</v>
      </c>
      <c r="D368">
        <v>50</v>
      </c>
      <c r="E368" s="1">
        <v>3729.1</v>
      </c>
      <c r="F368" s="1">
        <v>333.1</v>
      </c>
      <c r="G368" s="1">
        <v>3788.1</v>
      </c>
    </row>
    <row r="369" spans="1:7" x14ac:dyDescent="0.25">
      <c r="A369">
        <v>1604</v>
      </c>
      <c r="B369">
        <v>1620</v>
      </c>
      <c r="C369">
        <v>1</v>
      </c>
      <c r="D369">
        <v>63</v>
      </c>
      <c r="E369" s="1">
        <v>3720</v>
      </c>
      <c r="F369" s="1">
        <v>396.2</v>
      </c>
      <c r="G369" s="1">
        <v>4327.8999999999996</v>
      </c>
    </row>
    <row r="370" spans="1:7" x14ac:dyDescent="0.25">
      <c r="A370">
        <f>820+1524</f>
        <v>2344</v>
      </c>
      <c r="B370">
        <v>5180</v>
      </c>
      <c r="C370">
        <v>11</v>
      </c>
      <c r="D370">
        <v>63</v>
      </c>
      <c r="E370" s="1">
        <v>3720</v>
      </c>
      <c r="F370" s="1">
        <v>440</v>
      </c>
      <c r="G370" s="1">
        <v>3648</v>
      </c>
    </row>
    <row r="371" spans="1:7" x14ac:dyDescent="0.25">
      <c r="A371">
        <f>798+440</f>
        <v>1238</v>
      </c>
      <c r="B371">
        <v>4433</v>
      </c>
      <c r="C371">
        <v>15</v>
      </c>
      <c r="D371">
        <v>64</v>
      </c>
      <c r="E371" s="1">
        <v>3709.8</v>
      </c>
      <c r="F371" s="1">
        <v>-530.5</v>
      </c>
      <c r="G371" s="1">
        <v>4361.1000000000004</v>
      </c>
    </row>
    <row r="372" spans="1:7" x14ac:dyDescent="0.25">
      <c r="A372">
        <v>525</v>
      </c>
      <c r="B372">
        <v>543</v>
      </c>
      <c r="C372">
        <v>0</v>
      </c>
      <c r="D372">
        <v>47</v>
      </c>
      <c r="E372" s="1">
        <v>3700.3</v>
      </c>
      <c r="F372" s="1">
        <v>89</v>
      </c>
      <c r="G372" s="1">
        <v>4687.7</v>
      </c>
    </row>
    <row r="373" spans="1:7" x14ac:dyDescent="0.25">
      <c r="A373">
        <f>780+367</f>
        <v>1147</v>
      </c>
      <c r="B373">
        <v>1340</v>
      </c>
      <c r="C373">
        <v>3</v>
      </c>
      <c r="D373">
        <v>60</v>
      </c>
      <c r="E373" s="1">
        <v>3688.9</v>
      </c>
      <c r="F373" s="1">
        <v>394</v>
      </c>
      <c r="G373" s="1">
        <v>4981.8999999999996</v>
      </c>
    </row>
    <row r="374" spans="1:7" x14ac:dyDescent="0.25">
      <c r="A374">
        <v>900</v>
      </c>
      <c r="B374">
        <v>1900</v>
      </c>
      <c r="C374">
        <v>1</v>
      </c>
      <c r="D374">
        <v>55</v>
      </c>
      <c r="E374" s="1">
        <v>3684</v>
      </c>
      <c r="F374" s="1">
        <v>78.099999999999994</v>
      </c>
      <c r="G374" s="1">
        <v>3253.6</v>
      </c>
    </row>
    <row r="375" spans="1:7" x14ac:dyDescent="0.25">
      <c r="A375">
        <f>523+177</f>
        <v>700</v>
      </c>
      <c r="B375">
        <v>748</v>
      </c>
      <c r="C375">
        <v>0</v>
      </c>
      <c r="D375">
        <v>49</v>
      </c>
      <c r="E375" s="1">
        <v>3681.8</v>
      </c>
      <c r="F375" s="1">
        <v>192.3</v>
      </c>
      <c r="G375" s="1">
        <v>1936.1</v>
      </c>
    </row>
    <row r="376" spans="1:7" x14ac:dyDescent="0.25">
      <c r="A376">
        <f>651+594</f>
        <v>1245</v>
      </c>
      <c r="B376">
        <v>2326</v>
      </c>
      <c r="C376">
        <v>2</v>
      </c>
      <c r="D376">
        <v>57</v>
      </c>
      <c r="E376" s="1">
        <v>3620.3</v>
      </c>
      <c r="F376" s="1">
        <v>281.7</v>
      </c>
      <c r="G376" s="1">
        <v>6160.8</v>
      </c>
    </row>
    <row r="377" spans="1:7" x14ac:dyDescent="0.25">
      <c r="A377">
        <f>1760+3857</f>
        <v>5617</v>
      </c>
      <c r="B377">
        <v>6447</v>
      </c>
      <c r="C377">
        <v>17</v>
      </c>
      <c r="D377">
        <v>66</v>
      </c>
      <c r="E377" s="1">
        <v>3618</v>
      </c>
      <c r="F377" s="1">
        <v>236.8</v>
      </c>
      <c r="G377" s="1">
        <v>2512.8000000000002</v>
      </c>
    </row>
    <row r="378" spans="1:7" x14ac:dyDescent="0.25">
      <c r="A378">
        <f>635+334</f>
        <v>969</v>
      </c>
      <c r="B378">
        <v>1050</v>
      </c>
      <c r="C378">
        <v>9</v>
      </c>
      <c r="D378">
        <v>60</v>
      </c>
      <c r="E378" s="1">
        <v>3610.9</v>
      </c>
      <c r="F378" s="1">
        <v>342</v>
      </c>
      <c r="G378" s="1">
        <v>7672</v>
      </c>
    </row>
    <row r="379" spans="1:7" x14ac:dyDescent="0.25">
      <c r="A379">
        <f>519+253</f>
        <v>772</v>
      </c>
      <c r="B379">
        <v>836</v>
      </c>
      <c r="C379">
        <v>2</v>
      </c>
      <c r="D379">
        <v>45</v>
      </c>
      <c r="E379" s="1">
        <v>3604.3</v>
      </c>
      <c r="F379" s="1">
        <v>67.2</v>
      </c>
      <c r="G379" s="1">
        <v>2541.4</v>
      </c>
    </row>
    <row r="380" spans="1:7" x14ac:dyDescent="0.25">
      <c r="A380">
        <v>690</v>
      </c>
      <c r="B380">
        <v>1556</v>
      </c>
      <c r="C380">
        <v>12</v>
      </c>
      <c r="D380">
        <v>60</v>
      </c>
      <c r="E380" s="1">
        <v>3553</v>
      </c>
      <c r="F380" s="1">
        <v>238.8</v>
      </c>
      <c r="G380" s="1">
        <v>6361.9</v>
      </c>
    </row>
    <row r="381" spans="1:7" x14ac:dyDescent="0.25">
      <c r="A381">
        <f>488+308</f>
        <v>796</v>
      </c>
      <c r="B381">
        <v>1150</v>
      </c>
      <c r="C381">
        <v>2</v>
      </c>
      <c r="D381">
        <v>52</v>
      </c>
      <c r="E381" s="1">
        <v>3552.2</v>
      </c>
      <c r="F381" s="1">
        <v>62.5</v>
      </c>
      <c r="G381" s="1">
        <v>907.6</v>
      </c>
    </row>
    <row r="382" spans="1:7" x14ac:dyDescent="0.25">
      <c r="A382">
        <v>2500</v>
      </c>
      <c r="B382">
        <v>2593</v>
      </c>
      <c r="C382">
        <v>37</v>
      </c>
      <c r="D382">
        <v>67</v>
      </c>
      <c r="E382" s="1">
        <v>3542.2</v>
      </c>
      <c r="F382" s="1">
        <v>20.6</v>
      </c>
      <c r="G382" s="1">
        <v>2261.4</v>
      </c>
    </row>
    <row r="383" spans="1:7" x14ac:dyDescent="0.25">
      <c r="A383">
        <v>746</v>
      </c>
      <c r="B383">
        <v>1199</v>
      </c>
      <c r="C383">
        <v>6</v>
      </c>
      <c r="D383">
        <v>57</v>
      </c>
      <c r="E383" s="1">
        <v>3541.5</v>
      </c>
      <c r="F383" s="1">
        <v>-290.2</v>
      </c>
      <c r="G383" s="1">
        <v>1442.7</v>
      </c>
    </row>
    <row r="384" spans="1:7" x14ac:dyDescent="0.25">
      <c r="A384">
        <v>1145</v>
      </c>
      <c r="B384">
        <v>1150</v>
      </c>
      <c r="C384">
        <v>0</v>
      </c>
      <c r="D384">
        <v>52</v>
      </c>
      <c r="E384" s="1">
        <v>3522.6</v>
      </c>
      <c r="F384" s="1">
        <v>248</v>
      </c>
      <c r="G384" s="1">
        <v>50424.2</v>
      </c>
    </row>
    <row r="385" spans="1:7" x14ac:dyDescent="0.25">
      <c r="A385">
        <v>1800</v>
      </c>
      <c r="B385">
        <v>11996</v>
      </c>
      <c r="C385">
        <v>6</v>
      </c>
      <c r="D385">
        <v>54</v>
      </c>
      <c r="E385" s="1">
        <v>3501.6</v>
      </c>
      <c r="F385" s="1">
        <v>430.1</v>
      </c>
      <c r="G385" s="1">
        <v>38475.800000000003</v>
      </c>
    </row>
    <row r="386" spans="1:7" x14ac:dyDescent="0.25">
      <c r="A386">
        <v>1451</v>
      </c>
      <c r="B386">
        <v>2256</v>
      </c>
      <c r="C386">
        <v>2</v>
      </c>
      <c r="D386">
        <v>63</v>
      </c>
      <c r="E386" s="1">
        <v>3483.2</v>
      </c>
      <c r="F386" s="1">
        <v>-9</v>
      </c>
      <c r="G386" s="1">
        <v>6674.2</v>
      </c>
    </row>
    <row r="387" spans="1:7" x14ac:dyDescent="0.25">
      <c r="A387">
        <v>1458</v>
      </c>
      <c r="B387">
        <v>7825</v>
      </c>
      <c r="C387">
        <v>1</v>
      </c>
      <c r="D387">
        <v>58</v>
      </c>
      <c r="E387" s="1">
        <v>3459.9</v>
      </c>
      <c r="F387" s="1">
        <v>223.3</v>
      </c>
      <c r="G387" s="1">
        <v>2142.6</v>
      </c>
    </row>
    <row r="388" spans="1:7" x14ac:dyDescent="0.25">
      <c r="A388">
        <f>924+486</f>
        <v>1410</v>
      </c>
      <c r="B388">
        <v>1675</v>
      </c>
      <c r="C388">
        <v>10</v>
      </c>
      <c r="D388">
        <v>56</v>
      </c>
      <c r="E388" s="1">
        <v>3432.5</v>
      </c>
      <c r="F388" s="1">
        <v>201.2</v>
      </c>
      <c r="G388" s="1">
        <v>27607.9</v>
      </c>
    </row>
    <row r="389" spans="1:7" x14ac:dyDescent="0.25">
      <c r="A389">
        <f>800+6145</f>
        <v>6945</v>
      </c>
      <c r="B389">
        <v>38936</v>
      </c>
      <c r="C389">
        <v>21</v>
      </c>
      <c r="D389">
        <v>61</v>
      </c>
      <c r="E389" s="1">
        <v>3388.1</v>
      </c>
      <c r="F389" s="1">
        <v>348.5</v>
      </c>
      <c r="G389" s="1">
        <v>22264</v>
      </c>
    </row>
    <row r="390" spans="1:7" x14ac:dyDescent="0.25">
      <c r="A390">
        <f>667+655</f>
        <v>1322</v>
      </c>
      <c r="B390">
        <v>2996</v>
      </c>
      <c r="C390">
        <v>39</v>
      </c>
      <c r="D390">
        <v>70</v>
      </c>
      <c r="E390" s="1">
        <v>3370.4</v>
      </c>
      <c r="F390" s="1">
        <v>248</v>
      </c>
      <c r="G390" s="1">
        <v>2535.3000000000002</v>
      </c>
    </row>
    <row r="391" spans="1:7" x14ac:dyDescent="0.25">
      <c r="A391">
        <f>2150+6300</f>
        <v>8450</v>
      </c>
      <c r="B391">
        <v>9918</v>
      </c>
      <c r="C391">
        <v>38</v>
      </c>
      <c r="D391">
        <v>59</v>
      </c>
      <c r="E391" s="1">
        <v>3369.1</v>
      </c>
      <c r="F391" s="1">
        <v>326.39999999999998</v>
      </c>
      <c r="G391" s="1">
        <v>12775.3</v>
      </c>
    </row>
    <row r="392" spans="1:7" x14ac:dyDescent="0.25">
      <c r="A392">
        <v>750</v>
      </c>
      <c r="B392">
        <v>11447</v>
      </c>
      <c r="C392">
        <v>7</v>
      </c>
      <c r="D392">
        <v>57</v>
      </c>
      <c r="E392" s="1">
        <v>3362</v>
      </c>
      <c r="F392" s="1">
        <v>-44</v>
      </c>
      <c r="G392" s="1">
        <v>2812</v>
      </c>
    </row>
    <row r="393" spans="1:7" x14ac:dyDescent="0.25">
      <c r="A393">
        <f>638+179</f>
        <v>817</v>
      </c>
      <c r="B393">
        <v>889</v>
      </c>
      <c r="C393">
        <v>6</v>
      </c>
      <c r="D393">
        <v>60</v>
      </c>
      <c r="E393" s="1">
        <v>3358.1</v>
      </c>
      <c r="F393" s="1">
        <v>327.7</v>
      </c>
      <c r="G393" s="1">
        <v>9195</v>
      </c>
    </row>
    <row r="394" spans="1:7" x14ac:dyDescent="0.25">
      <c r="A394">
        <f>660+550</f>
        <v>1210</v>
      </c>
      <c r="B394">
        <v>1311</v>
      </c>
      <c r="C394">
        <v>14</v>
      </c>
      <c r="D394">
        <v>65</v>
      </c>
      <c r="E394" s="1">
        <v>3347.9</v>
      </c>
      <c r="F394" s="1">
        <v>108.5</v>
      </c>
      <c r="G394" s="1">
        <v>2566.6999999999998</v>
      </c>
    </row>
    <row r="395" spans="1:7" x14ac:dyDescent="0.25">
      <c r="A395">
        <v>407</v>
      </c>
      <c r="B395">
        <v>427</v>
      </c>
      <c r="C395">
        <v>0</v>
      </c>
      <c r="D395">
        <v>45</v>
      </c>
      <c r="E395" s="1">
        <v>3327.3</v>
      </c>
      <c r="F395" s="1">
        <v>-10.4</v>
      </c>
      <c r="G395" s="1">
        <v>1779.4</v>
      </c>
    </row>
    <row r="396" spans="1:7" x14ac:dyDescent="0.25">
      <c r="A396">
        <f>437+233</f>
        <v>670</v>
      </c>
      <c r="B396">
        <v>778</v>
      </c>
      <c r="C396">
        <v>7</v>
      </c>
      <c r="D396">
        <v>54</v>
      </c>
      <c r="E396" s="1">
        <v>3323.6</v>
      </c>
      <c r="F396" s="1">
        <v>94.6</v>
      </c>
      <c r="G396" s="1">
        <v>1284.5</v>
      </c>
    </row>
    <row r="397" spans="1:7" x14ac:dyDescent="0.25">
      <c r="A397">
        <f>765+573</f>
        <v>1338</v>
      </c>
      <c r="B397">
        <v>4199</v>
      </c>
      <c r="C397">
        <v>11</v>
      </c>
      <c r="D397">
        <v>41</v>
      </c>
      <c r="E397" s="1">
        <v>3320.9</v>
      </c>
      <c r="F397" s="1">
        <v>131.6</v>
      </c>
      <c r="G397" s="1">
        <v>3021.3</v>
      </c>
    </row>
    <row r="398" spans="1:7" x14ac:dyDescent="0.25">
      <c r="A398">
        <f>550+198</f>
        <v>748</v>
      </c>
      <c r="B398">
        <v>802</v>
      </c>
      <c r="C398">
        <v>5</v>
      </c>
      <c r="D398">
        <v>60</v>
      </c>
      <c r="E398" s="1">
        <v>3318.2</v>
      </c>
      <c r="F398" s="1">
        <v>386.5</v>
      </c>
      <c r="G398" s="1">
        <v>8847.4</v>
      </c>
    </row>
    <row r="399" spans="1:7" x14ac:dyDescent="0.25">
      <c r="A399">
        <f>1015+422</f>
        <v>1437</v>
      </c>
      <c r="B399">
        <v>3269</v>
      </c>
      <c r="C399">
        <v>10</v>
      </c>
      <c r="D399">
        <v>50</v>
      </c>
      <c r="E399" s="1">
        <v>3304.5</v>
      </c>
      <c r="F399" s="1">
        <v>206.4</v>
      </c>
      <c r="G399" s="1">
        <v>3793.8</v>
      </c>
    </row>
    <row r="400" spans="1:7" x14ac:dyDescent="0.25">
      <c r="A400">
        <v>2925</v>
      </c>
      <c r="B400">
        <v>3509</v>
      </c>
      <c r="C400">
        <v>4</v>
      </c>
      <c r="D400">
        <v>57</v>
      </c>
      <c r="E400" s="1">
        <v>3291.5</v>
      </c>
      <c r="F400" s="1">
        <v>1417.3</v>
      </c>
      <c r="G400" s="1">
        <v>4218.3</v>
      </c>
    </row>
    <row r="401" spans="1:8" x14ac:dyDescent="0.25">
      <c r="A401">
        <v>1648</v>
      </c>
      <c r="B401">
        <v>1860</v>
      </c>
      <c r="C401">
        <v>8</v>
      </c>
      <c r="D401">
        <v>62</v>
      </c>
      <c r="E401" s="1">
        <v>3289.2</v>
      </c>
      <c r="F401" s="1">
        <v>136.5</v>
      </c>
      <c r="G401" s="1">
        <v>2106.5</v>
      </c>
    </row>
    <row r="402" spans="1:8" x14ac:dyDescent="0.25">
      <c r="A402">
        <f>599+449</f>
        <v>1048</v>
      </c>
      <c r="B402">
        <v>1872</v>
      </c>
      <c r="C402">
        <v>4</v>
      </c>
      <c r="D402">
        <v>58</v>
      </c>
      <c r="E402" s="1">
        <v>3287</v>
      </c>
      <c r="F402" s="1">
        <v>101.7</v>
      </c>
      <c r="G402" s="1">
        <v>1984.7</v>
      </c>
      <c r="H402" t="s">
        <v>41</v>
      </c>
    </row>
    <row r="403" spans="1:8" x14ac:dyDescent="0.25">
      <c r="A403">
        <f>676+844</f>
        <v>1520</v>
      </c>
      <c r="B403">
        <v>2951</v>
      </c>
      <c r="C403">
        <v>12</v>
      </c>
      <c r="D403">
        <v>61</v>
      </c>
      <c r="E403" s="1">
        <v>3269.1</v>
      </c>
      <c r="F403" s="1">
        <v>106.3</v>
      </c>
      <c r="G403" s="1">
        <v>1607.2</v>
      </c>
    </row>
    <row r="404" spans="1:8" x14ac:dyDescent="0.25">
      <c r="A404">
        <f>160+351</f>
        <v>511</v>
      </c>
      <c r="B404">
        <v>587</v>
      </c>
      <c r="C404">
        <v>22</v>
      </c>
      <c r="D404">
        <v>60</v>
      </c>
      <c r="E404" s="1">
        <v>3266.9</v>
      </c>
      <c r="F404" s="1">
        <v>63.4</v>
      </c>
      <c r="G404" s="1">
        <v>1025.0999999999999</v>
      </c>
    </row>
    <row r="405" spans="1:8" x14ac:dyDescent="0.25">
      <c r="A405">
        <v>1920</v>
      </c>
      <c r="B405">
        <v>3328</v>
      </c>
      <c r="C405">
        <v>10</v>
      </c>
      <c r="D405">
        <v>63</v>
      </c>
      <c r="E405" s="1">
        <v>3265.8</v>
      </c>
      <c r="F405" s="1">
        <v>127.9</v>
      </c>
      <c r="G405" s="1">
        <v>1550</v>
      </c>
    </row>
    <row r="406" spans="1:8" x14ac:dyDescent="0.25">
      <c r="A406">
        <f>550+2750</f>
        <v>3300</v>
      </c>
      <c r="B406">
        <v>3514</v>
      </c>
      <c r="C406">
        <v>4</v>
      </c>
      <c r="D406">
        <v>44</v>
      </c>
      <c r="E406" s="1">
        <v>3265.1</v>
      </c>
      <c r="F406" s="1">
        <v>-286.60000000000002</v>
      </c>
      <c r="G406" s="1">
        <v>7061.1</v>
      </c>
    </row>
    <row r="407" spans="1:8" x14ac:dyDescent="0.25">
      <c r="A407">
        <f>548+777</f>
        <v>1325</v>
      </c>
      <c r="B407">
        <v>1352</v>
      </c>
      <c r="C407">
        <v>6</v>
      </c>
      <c r="D407">
        <v>55</v>
      </c>
      <c r="E407" s="1">
        <v>3261</v>
      </c>
      <c r="F407" s="1">
        <v>139.30000000000001</v>
      </c>
      <c r="G407" s="1">
        <v>1555.9</v>
      </c>
    </row>
    <row r="408" spans="1:8" x14ac:dyDescent="0.25">
      <c r="A408">
        <f>459+188</f>
        <v>647</v>
      </c>
      <c r="B408">
        <v>673</v>
      </c>
      <c r="C408">
        <v>2</v>
      </c>
      <c r="D408">
        <v>54</v>
      </c>
      <c r="E408" s="1">
        <v>3259.1</v>
      </c>
      <c r="F408" s="1">
        <v>-120.5</v>
      </c>
      <c r="G408" s="1">
        <v>2554.6</v>
      </c>
    </row>
    <row r="409" spans="1:8" x14ac:dyDescent="0.25">
      <c r="A409">
        <v>650</v>
      </c>
      <c r="B409">
        <v>1006</v>
      </c>
      <c r="C409">
        <v>0</v>
      </c>
      <c r="D409">
        <v>34</v>
      </c>
      <c r="E409" s="1">
        <v>3243</v>
      </c>
      <c r="F409" s="1">
        <v>153</v>
      </c>
      <c r="G409" s="1">
        <v>7063</v>
      </c>
    </row>
    <row r="410" spans="1:8" x14ac:dyDescent="0.25">
      <c r="A410">
        <f>520+254</f>
        <v>774</v>
      </c>
      <c r="B410">
        <v>777</v>
      </c>
      <c r="C410">
        <v>2</v>
      </c>
      <c r="D410">
        <v>51</v>
      </c>
      <c r="E410" s="1">
        <v>3242.9</v>
      </c>
      <c r="F410" s="1">
        <v>227.9</v>
      </c>
      <c r="G410" s="1">
        <v>2748.1</v>
      </c>
    </row>
    <row r="411" spans="1:8" x14ac:dyDescent="0.25">
      <c r="A411">
        <v>900</v>
      </c>
      <c r="B411">
        <v>905</v>
      </c>
      <c r="C411">
        <v>9</v>
      </c>
      <c r="D411">
        <v>55</v>
      </c>
      <c r="E411" s="1">
        <v>3234.6</v>
      </c>
      <c r="F411" s="1">
        <v>-299.8</v>
      </c>
      <c r="G411" s="1">
        <v>3597.8</v>
      </c>
    </row>
    <row r="412" spans="1:8" x14ac:dyDescent="0.25">
      <c r="A412">
        <v>1000</v>
      </c>
      <c r="B412">
        <v>1056</v>
      </c>
      <c r="C412">
        <v>20</v>
      </c>
      <c r="D412">
        <v>55</v>
      </c>
      <c r="E412" s="1">
        <v>3224.6</v>
      </c>
      <c r="F412" s="1">
        <v>23.9</v>
      </c>
      <c r="G412" s="1">
        <v>1740</v>
      </c>
    </row>
    <row r="413" spans="1:8" x14ac:dyDescent="0.25">
      <c r="A413">
        <f>599+600</f>
        <v>1199</v>
      </c>
      <c r="B413">
        <v>8675</v>
      </c>
      <c r="C413">
        <v>22</v>
      </c>
      <c r="D413">
        <v>59</v>
      </c>
      <c r="E413" s="1">
        <v>3221</v>
      </c>
      <c r="F413" s="1">
        <v>182</v>
      </c>
      <c r="G413" s="1">
        <v>1211.8</v>
      </c>
    </row>
    <row r="414" spans="1:8" x14ac:dyDescent="0.25">
      <c r="A414">
        <v>1950</v>
      </c>
      <c r="B414">
        <v>4441</v>
      </c>
      <c r="C414">
        <v>10</v>
      </c>
      <c r="D414">
        <v>61</v>
      </c>
      <c r="E414" s="1">
        <v>3219.9</v>
      </c>
      <c r="F414" s="1">
        <v>607.1</v>
      </c>
      <c r="G414" s="1">
        <v>36600.800000000003</v>
      </c>
    </row>
    <row r="415" spans="1:8" x14ac:dyDescent="0.25">
      <c r="A415">
        <f>452+550</f>
        <v>1002</v>
      </c>
      <c r="B415">
        <v>1103</v>
      </c>
      <c r="C415">
        <v>2</v>
      </c>
      <c r="D415">
        <v>46</v>
      </c>
      <c r="E415" s="1">
        <v>3203.7</v>
      </c>
      <c r="F415" s="1">
        <v>54.7</v>
      </c>
      <c r="G415" s="1">
        <v>908.9</v>
      </c>
    </row>
    <row r="416" spans="1:8" x14ac:dyDescent="0.25">
      <c r="A416">
        <f>537+550</f>
        <v>1087</v>
      </c>
      <c r="B416">
        <v>1093</v>
      </c>
      <c r="C416">
        <v>10</v>
      </c>
      <c r="D416">
        <v>52</v>
      </c>
      <c r="E416" s="1">
        <v>3142.1</v>
      </c>
      <c r="F416" s="1">
        <v>-62.5</v>
      </c>
      <c r="G416" s="1">
        <v>3098.5</v>
      </c>
    </row>
    <row r="417" spans="1:7" x14ac:dyDescent="0.25">
      <c r="A417">
        <v>1100</v>
      </c>
      <c r="B417">
        <v>1390</v>
      </c>
      <c r="C417">
        <v>3</v>
      </c>
      <c r="D417">
        <v>60</v>
      </c>
      <c r="E417" s="1">
        <v>3130</v>
      </c>
      <c r="F417" s="1">
        <v>399.2</v>
      </c>
      <c r="G417" s="1">
        <v>8347.4</v>
      </c>
    </row>
    <row r="418" spans="1:7" x14ac:dyDescent="0.25">
      <c r="A418">
        <f>638+525</f>
        <v>1163</v>
      </c>
      <c r="B418">
        <v>1288</v>
      </c>
      <c r="C418">
        <v>3</v>
      </c>
      <c r="D418">
        <v>48</v>
      </c>
      <c r="E418" s="1">
        <v>3130</v>
      </c>
      <c r="F418" s="1">
        <v>332</v>
      </c>
      <c r="G418" s="1">
        <v>2357</v>
      </c>
    </row>
    <row r="419" spans="1:7" x14ac:dyDescent="0.25">
      <c r="A419">
        <v>1747</v>
      </c>
      <c r="B419">
        <v>8866</v>
      </c>
      <c r="C419">
        <v>5</v>
      </c>
      <c r="D419">
        <v>64</v>
      </c>
      <c r="E419" s="1">
        <v>3116.9</v>
      </c>
      <c r="F419" s="1">
        <v>236.6</v>
      </c>
      <c r="G419" s="1">
        <v>3846</v>
      </c>
    </row>
    <row r="420" spans="1:7" x14ac:dyDescent="0.25">
      <c r="A420">
        <f>550+159</f>
        <v>709</v>
      </c>
      <c r="B420">
        <v>709</v>
      </c>
      <c r="C420">
        <v>3</v>
      </c>
      <c r="D420">
        <v>58</v>
      </c>
      <c r="E420" s="1">
        <v>3112.1</v>
      </c>
      <c r="F420" s="1">
        <v>-28.7</v>
      </c>
      <c r="G420" s="1">
        <v>1105.7</v>
      </c>
    </row>
    <row r="421" spans="1:7" x14ac:dyDescent="0.25">
      <c r="A421">
        <v>1990</v>
      </c>
      <c r="B421">
        <v>3286</v>
      </c>
      <c r="C421">
        <v>1</v>
      </c>
      <c r="D421">
        <v>45</v>
      </c>
      <c r="E421" s="1">
        <v>3100.6</v>
      </c>
      <c r="F421" s="1">
        <v>-459.6</v>
      </c>
      <c r="G421" s="1">
        <v>2964.7</v>
      </c>
    </row>
    <row r="422" spans="1:7" x14ac:dyDescent="0.25">
      <c r="A422">
        <f>950+125</f>
        <v>1075</v>
      </c>
      <c r="B422">
        <v>17811</v>
      </c>
      <c r="C422">
        <v>36</v>
      </c>
      <c r="D422">
        <v>68</v>
      </c>
      <c r="E422" s="1">
        <v>3100.2</v>
      </c>
      <c r="F422" s="1">
        <v>434.6</v>
      </c>
      <c r="G422" s="1">
        <v>38468.699999999997</v>
      </c>
    </row>
    <row r="423" spans="1:7" x14ac:dyDescent="0.25">
      <c r="A423">
        <f>810+415</f>
        <v>1225</v>
      </c>
      <c r="B423">
        <v>3973</v>
      </c>
      <c r="C423">
        <v>4</v>
      </c>
      <c r="D423">
        <v>58</v>
      </c>
      <c r="E423" s="1">
        <v>3099.6</v>
      </c>
      <c r="F423" s="1">
        <v>365.9</v>
      </c>
      <c r="G423" s="1">
        <v>4257.1000000000004</v>
      </c>
    </row>
    <row r="424" spans="1:7" x14ac:dyDescent="0.25">
      <c r="A424">
        <f>503+118</f>
        <v>621</v>
      </c>
      <c r="B424">
        <v>701</v>
      </c>
      <c r="C424">
        <v>15</v>
      </c>
      <c r="D424">
        <v>58</v>
      </c>
      <c r="E424" s="1">
        <v>3082.1</v>
      </c>
      <c r="F424" s="1">
        <v>20.100000000000001</v>
      </c>
      <c r="G424" s="1">
        <v>717.8</v>
      </c>
    </row>
    <row r="425" spans="1:7" x14ac:dyDescent="0.25">
      <c r="A425">
        <f>590+531</f>
        <v>1121</v>
      </c>
      <c r="B425">
        <v>2023</v>
      </c>
      <c r="C425">
        <v>15</v>
      </c>
      <c r="D425">
        <v>61</v>
      </c>
      <c r="E425" s="1">
        <v>3074.5</v>
      </c>
      <c r="F425" s="1">
        <v>137.30000000000001</v>
      </c>
      <c r="G425" s="1">
        <v>1501.6</v>
      </c>
    </row>
    <row r="426" spans="1:7" x14ac:dyDescent="0.25">
      <c r="A426">
        <v>856</v>
      </c>
      <c r="B426">
        <v>2280</v>
      </c>
      <c r="C426">
        <v>1</v>
      </c>
      <c r="D426">
        <v>58</v>
      </c>
      <c r="E426" s="1">
        <v>3072.5</v>
      </c>
      <c r="F426" s="1">
        <v>421.7</v>
      </c>
      <c r="G426" s="1">
        <v>36831.9</v>
      </c>
    </row>
    <row r="427" spans="1:7" x14ac:dyDescent="0.25">
      <c r="A427">
        <v>600</v>
      </c>
      <c r="B427">
        <v>1184</v>
      </c>
      <c r="C427">
        <v>7</v>
      </c>
      <c r="D427">
        <v>56</v>
      </c>
      <c r="E427" s="1">
        <v>3071.6</v>
      </c>
      <c r="F427" s="1">
        <v>153.19999999999999</v>
      </c>
      <c r="G427" s="1">
        <v>6087.7</v>
      </c>
    </row>
    <row r="428" spans="1:7" x14ac:dyDescent="0.25">
      <c r="A428">
        <v>1325</v>
      </c>
      <c r="B428">
        <v>1345</v>
      </c>
      <c r="C428">
        <v>2</v>
      </c>
      <c r="D428">
        <v>53</v>
      </c>
      <c r="E428" s="1">
        <v>3064.6</v>
      </c>
      <c r="F428" s="1">
        <v>501.5</v>
      </c>
      <c r="G428" s="1">
        <v>37210</v>
      </c>
    </row>
    <row r="429" spans="1:7" x14ac:dyDescent="0.25">
      <c r="A429">
        <v>1240</v>
      </c>
      <c r="B429">
        <v>1528</v>
      </c>
      <c r="C429">
        <v>10</v>
      </c>
      <c r="D429">
        <v>63</v>
      </c>
      <c r="E429" s="1">
        <v>3063.4</v>
      </c>
      <c r="F429" s="1">
        <v>190.9</v>
      </c>
      <c r="G429" s="1">
        <v>5036.5</v>
      </c>
    </row>
    <row r="430" spans="1:7" x14ac:dyDescent="0.25">
      <c r="A430">
        <f>507+608</f>
        <v>1115</v>
      </c>
      <c r="B430">
        <v>1139</v>
      </c>
      <c r="C430">
        <v>2</v>
      </c>
      <c r="D430">
        <v>52</v>
      </c>
      <c r="E430" s="1">
        <v>3059.2</v>
      </c>
      <c r="F430" s="1">
        <v>58</v>
      </c>
      <c r="G430" s="1">
        <v>1167</v>
      </c>
    </row>
    <row r="431" spans="1:7" x14ac:dyDescent="0.25">
      <c r="A431">
        <f>99+811</f>
        <v>910</v>
      </c>
      <c r="B431">
        <v>4845</v>
      </c>
      <c r="C431">
        <v>1</v>
      </c>
      <c r="D431">
        <v>65</v>
      </c>
      <c r="E431" s="1">
        <v>3050.6</v>
      </c>
      <c r="F431" s="1">
        <v>108.5</v>
      </c>
      <c r="G431" s="1">
        <v>1129.5</v>
      </c>
    </row>
    <row r="432" spans="1:7" x14ac:dyDescent="0.25">
      <c r="A432">
        <v>633</v>
      </c>
      <c r="B432">
        <v>633</v>
      </c>
      <c r="C432">
        <v>2</v>
      </c>
      <c r="D432">
        <v>62</v>
      </c>
      <c r="E432" s="1">
        <v>3045.3</v>
      </c>
      <c r="F432" s="1">
        <v>-9.4</v>
      </c>
      <c r="G432" s="1">
        <v>1147</v>
      </c>
    </row>
    <row r="433" spans="1:7" x14ac:dyDescent="0.25">
      <c r="A433">
        <v>2600</v>
      </c>
      <c r="B433">
        <v>3001</v>
      </c>
      <c r="C433">
        <v>1</v>
      </c>
      <c r="D433">
        <v>54</v>
      </c>
      <c r="E433" s="1">
        <v>3025.8</v>
      </c>
      <c r="F433" s="1">
        <v>247.8</v>
      </c>
      <c r="G433" s="1">
        <v>54812.3</v>
      </c>
    </row>
    <row r="434" spans="1:7" x14ac:dyDescent="0.25">
      <c r="A434">
        <f>523+1072</f>
        <v>1595</v>
      </c>
      <c r="B434">
        <v>1601</v>
      </c>
      <c r="C434">
        <v>1</v>
      </c>
      <c r="D434">
        <v>46</v>
      </c>
      <c r="E434" s="1">
        <v>3020.6</v>
      </c>
      <c r="F434" s="1">
        <v>243</v>
      </c>
      <c r="G434" s="1">
        <v>1483.4</v>
      </c>
    </row>
    <row r="435" spans="1:7" x14ac:dyDescent="0.25">
      <c r="A435">
        <v>663</v>
      </c>
      <c r="B435">
        <v>1663</v>
      </c>
      <c r="C435">
        <v>5</v>
      </c>
      <c r="D435">
        <v>39</v>
      </c>
      <c r="E435" s="1">
        <v>3011.9</v>
      </c>
      <c r="F435" s="1">
        <v>-233.7</v>
      </c>
      <c r="G435" s="1">
        <v>4688.3</v>
      </c>
    </row>
    <row r="436" spans="1:7" x14ac:dyDescent="0.25">
      <c r="A436">
        <f>639+588</f>
        <v>1227</v>
      </c>
      <c r="B436">
        <v>3004</v>
      </c>
      <c r="C436">
        <v>10</v>
      </c>
      <c r="D436">
        <v>50</v>
      </c>
      <c r="E436" s="1">
        <v>3009.2</v>
      </c>
      <c r="F436" s="1">
        <v>501.8</v>
      </c>
      <c r="G436" s="1">
        <v>34427.199999999997</v>
      </c>
    </row>
    <row r="437" spans="1:7" x14ac:dyDescent="0.25">
      <c r="A437">
        <v>1440</v>
      </c>
      <c r="B437">
        <v>1440</v>
      </c>
      <c r="C437">
        <v>34</v>
      </c>
      <c r="D437">
        <v>58</v>
      </c>
      <c r="E437" s="1">
        <v>3005.6</v>
      </c>
      <c r="F437" s="1">
        <v>92.4</v>
      </c>
      <c r="G437" s="1">
        <v>1807.6</v>
      </c>
    </row>
    <row r="438" spans="1:7" x14ac:dyDescent="0.25">
      <c r="A438">
        <f>628+753</f>
        <v>1381</v>
      </c>
      <c r="B438">
        <v>1997</v>
      </c>
      <c r="C438">
        <v>8</v>
      </c>
      <c r="D438">
        <v>60</v>
      </c>
      <c r="E438" s="1">
        <v>2993.8</v>
      </c>
      <c r="F438" s="1">
        <v>55.6</v>
      </c>
      <c r="G438" s="1">
        <v>1373.5</v>
      </c>
    </row>
    <row r="439" spans="1:7" x14ac:dyDescent="0.25">
      <c r="A439">
        <f>797+900</f>
        <v>1697</v>
      </c>
      <c r="B439">
        <v>10485</v>
      </c>
      <c r="C439">
        <v>4</v>
      </c>
      <c r="D439">
        <v>61</v>
      </c>
      <c r="E439" s="1">
        <v>2980.9</v>
      </c>
      <c r="F439" s="1">
        <v>414.3</v>
      </c>
      <c r="G439" s="1">
        <v>5935.6</v>
      </c>
    </row>
    <row r="440" spans="1:7" x14ac:dyDescent="0.25">
      <c r="A440">
        <f>752+3250</f>
        <v>4002</v>
      </c>
      <c r="B440">
        <v>26745</v>
      </c>
      <c r="C440">
        <v>13</v>
      </c>
      <c r="D440">
        <v>55</v>
      </c>
      <c r="E440" s="1">
        <v>2972.6</v>
      </c>
      <c r="F440" s="1">
        <v>-68</v>
      </c>
      <c r="G440" s="1">
        <v>5381.2</v>
      </c>
    </row>
    <row r="441" spans="1:7" x14ac:dyDescent="0.25">
      <c r="A441">
        <f>900+1798</f>
        <v>2698</v>
      </c>
      <c r="B441">
        <v>3413</v>
      </c>
      <c r="C441">
        <v>18</v>
      </c>
      <c r="D441">
        <v>62</v>
      </c>
      <c r="E441">
        <v>2943.3</v>
      </c>
      <c r="F441">
        <v>368.6</v>
      </c>
      <c r="G441">
        <v>38133.800000000003</v>
      </c>
    </row>
    <row r="442" spans="1:7" x14ac:dyDescent="0.25">
      <c r="A442">
        <f>396+88</f>
        <v>484</v>
      </c>
      <c r="B442">
        <v>1492</v>
      </c>
      <c r="C442">
        <v>0</v>
      </c>
      <c r="D442">
        <v>53</v>
      </c>
      <c r="E442">
        <v>2941.4</v>
      </c>
      <c r="F442">
        <v>60.6</v>
      </c>
      <c r="G442">
        <v>2750.4</v>
      </c>
    </row>
    <row r="443" spans="1:7" x14ac:dyDescent="0.25">
      <c r="A443">
        <f>570+503</f>
        <v>1073</v>
      </c>
      <c r="B443">
        <v>1090</v>
      </c>
      <c r="C443">
        <v>2</v>
      </c>
      <c r="D443">
        <v>51</v>
      </c>
      <c r="E443">
        <v>2936.7</v>
      </c>
      <c r="F443">
        <v>278.89999999999998</v>
      </c>
      <c r="G443">
        <v>3465.1</v>
      </c>
    </row>
    <row r="444" spans="1:7" x14ac:dyDescent="0.25">
      <c r="A444">
        <f>850+1016</f>
        <v>1866</v>
      </c>
      <c r="B444">
        <v>4311</v>
      </c>
      <c r="C444">
        <v>10</v>
      </c>
      <c r="D444">
        <v>59</v>
      </c>
      <c r="E444" s="1">
        <v>2934</v>
      </c>
      <c r="F444" s="1">
        <v>375</v>
      </c>
      <c r="G444" s="1">
        <v>35800.199999999997</v>
      </c>
    </row>
    <row r="445" spans="1:7" x14ac:dyDescent="0.25">
      <c r="A445">
        <f>561+345</f>
        <v>906</v>
      </c>
      <c r="B445">
        <v>2627</v>
      </c>
      <c r="C445">
        <v>6</v>
      </c>
      <c r="D445">
        <v>59</v>
      </c>
      <c r="E445" s="1">
        <v>2932.8</v>
      </c>
      <c r="F445" s="1">
        <v>193.9</v>
      </c>
      <c r="G445" s="1">
        <v>4986.5</v>
      </c>
    </row>
    <row r="446" spans="1:7" x14ac:dyDescent="0.25">
      <c r="A446">
        <f>675+1625</f>
        <v>2300</v>
      </c>
      <c r="B446">
        <v>2387</v>
      </c>
      <c r="C446">
        <v>9</v>
      </c>
      <c r="D446">
        <v>57</v>
      </c>
      <c r="E446" s="1">
        <v>2910</v>
      </c>
      <c r="F446" s="1">
        <v>182.9</v>
      </c>
      <c r="G446" s="1">
        <v>2738.7</v>
      </c>
    </row>
    <row r="447" spans="1:7" x14ac:dyDescent="0.25">
      <c r="A447">
        <v>875</v>
      </c>
      <c r="B447">
        <v>1151</v>
      </c>
      <c r="C447">
        <v>7</v>
      </c>
      <c r="D447">
        <v>50</v>
      </c>
      <c r="E447" s="1">
        <v>2904.7</v>
      </c>
      <c r="F447" s="1">
        <v>132</v>
      </c>
      <c r="G447" s="1">
        <v>5008.7</v>
      </c>
    </row>
    <row r="448" spans="1:7" x14ac:dyDescent="0.25">
      <c r="A448">
        <f>650+1108</f>
        <v>1758</v>
      </c>
      <c r="B448">
        <v>2444</v>
      </c>
      <c r="C448">
        <v>5</v>
      </c>
      <c r="D448">
        <v>62</v>
      </c>
      <c r="E448" s="1">
        <v>2896.4</v>
      </c>
      <c r="F448" s="1">
        <v>16.600000000000001</v>
      </c>
      <c r="G448" s="1">
        <v>2854.8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1585-F53B-7144-88B3-E7DBFEC00AE1}">
  <dimension ref="A1:H46"/>
  <sheetViews>
    <sheetView topLeftCell="A11" zoomScale="155" zoomScaleNormal="155" workbookViewId="0">
      <selection activeCell="J20" sqref="J19:J20"/>
    </sheetView>
  </sheetViews>
  <sheetFormatPr baseColWidth="10" defaultColWidth="11.5546875" defaultRowHeight="13.2" x14ac:dyDescent="0.25"/>
  <sheetData>
    <row r="1" spans="1:8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</row>
    <row r="2" spans="1:8" ht="15" x14ac:dyDescent="0.25">
      <c r="A2" s="2">
        <v>0.28300000000000003</v>
      </c>
      <c r="B2" s="2">
        <v>0.14400000000000002</v>
      </c>
      <c r="C2" s="2">
        <v>4.9000000000000002E-2</v>
      </c>
      <c r="D2" s="2">
        <v>1.2E-2</v>
      </c>
      <c r="E2" s="2">
        <v>1.3000000000000001E-2</v>
      </c>
      <c r="F2" s="2">
        <v>8.6000000000000007E-2</v>
      </c>
      <c r="H2" s="3" t="s">
        <v>48</v>
      </c>
    </row>
    <row r="3" spans="1:8" ht="15" x14ac:dyDescent="0.25">
      <c r="A3" s="2">
        <v>0.27600000000000002</v>
      </c>
      <c r="B3" s="2">
        <v>0.125</v>
      </c>
      <c r="C3" s="2">
        <v>3.9E-2</v>
      </c>
      <c r="D3" s="2">
        <v>1.3000000000000001E-2</v>
      </c>
      <c r="E3" s="2">
        <v>2E-3</v>
      </c>
      <c r="F3" s="2">
        <v>6.2E-2</v>
      </c>
      <c r="H3" s="3" t="s">
        <v>49</v>
      </c>
    </row>
    <row r="4" spans="1:8" ht="15" x14ac:dyDescent="0.25">
      <c r="A4" s="2">
        <v>0.28100000000000003</v>
      </c>
      <c r="B4" s="2">
        <v>0.14100000000000001</v>
      </c>
      <c r="C4" s="2">
        <v>4.4999999999999998E-2</v>
      </c>
      <c r="D4" s="2">
        <v>2.1000000000000001E-2</v>
      </c>
      <c r="E4" s="2">
        <v>1.3000000000000001E-2</v>
      </c>
      <c r="F4" s="2">
        <v>7.400000000000001E-2</v>
      </c>
      <c r="H4" s="3" t="s">
        <v>50</v>
      </c>
    </row>
    <row r="5" spans="1:8" ht="15" x14ac:dyDescent="0.25">
      <c r="A5" s="2">
        <v>0.32800000000000007</v>
      </c>
      <c r="B5" s="2">
        <v>0.189</v>
      </c>
      <c r="C5" s="2">
        <v>4.3000000000000003E-2</v>
      </c>
      <c r="D5" s="2">
        <v>1E-3</v>
      </c>
      <c r="E5" s="2">
        <v>0.03</v>
      </c>
      <c r="F5" s="2">
        <v>3.2000000000000001E-2</v>
      </c>
      <c r="H5" s="3" t="s">
        <v>51</v>
      </c>
    </row>
    <row r="6" spans="1:8" ht="15" x14ac:dyDescent="0.25">
      <c r="A6" s="2">
        <v>0.29000000000000004</v>
      </c>
      <c r="B6" s="2">
        <v>0.161</v>
      </c>
      <c r="C6" s="2">
        <v>4.3999999999999997E-2</v>
      </c>
      <c r="D6" s="2">
        <v>1.0999999999999999E-2</v>
      </c>
      <c r="E6" s="2">
        <v>7.0000000000000007E-2</v>
      </c>
      <c r="F6" s="2">
        <v>7.6000000000000012E-2</v>
      </c>
      <c r="H6" s="3" t="s">
        <v>52</v>
      </c>
    </row>
    <row r="7" spans="1:8" ht="15" x14ac:dyDescent="0.25">
      <c r="A7" s="2">
        <v>0.29600000000000004</v>
      </c>
      <c r="B7" s="2">
        <v>0.186</v>
      </c>
      <c r="C7" s="2">
        <v>4.7E-2</v>
      </c>
      <c r="D7" s="2">
        <v>1.8000000000000002E-2</v>
      </c>
      <c r="E7" s="2">
        <v>0.05</v>
      </c>
      <c r="F7" s="2">
        <v>7.0000000000000001E-3</v>
      </c>
      <c r="H7" s="3" t="s">
        <v>53</v>
      </c>
    </row>
    <row r="8" spans="1:8" x14ac:dyDescent="0.25">
      <c r="A8" s="2">
        <v>0.24800000000000003</v>
      </c>
      <c r="B8" s="2">
        <v>0.10600000000000001</v>
      </c>
      <c r="C8" s="2">
        <v>3.5999999999999997E-2</v>
      </c>
      <c r="D8" s="2">
        <v>8.0000000000000002E-3</v>
      </c>
      <c r="E8" s="2">
        <v>1.2E-2</v>
      </c>
      <c r="F8" s="2">
        <v>9.5000000000000001E-2</v>
      </c>
    </row>
    <row r="9" spans="1:8" x14ac:dyDescent="0.25">
      <c r="A9" s="2">
        <v>0.22800000000000001</v>
      </c>
      <c r="B9" s="2">
        <v>0.11700000000000001</v>
      </c>
      <c r="C9" s="2">
        <v>0.03</v>
      </c>
      <c r="D9" s="2">
        <v>6.0000000000000001E-3</v>
      </c>
      <c r="E9" s="2">
        <v>3.0000000000000001E-3</v>
      </c>
      <c r="F9" s="2">
        <v>0.14500000000000002</v>
      </c>
    </row>
    <row r="10" spans="1:8" x14ac:dyDescent="0.25">
      <c r="A10" s="2">
        <v>0.30500000000000005</v>
      </c>
      <c r="B10" s="2">
        <v>0.17400000000000002</v>
      </c>
      <c r="C10" s="2">
        <v>0.05</v>
      </c>
      <c r="D10" s="2">
        <v>8.0000000000000002E-3</v>
      </c>
      <c r="E10" s="2">
        <v>6.0999999999999999E-2</v>
      </c>
      <c r="F10" s="2">
        <v>0.112</v>
      </c>
    </row>
    <row r="11" spans="1:8" x14ac:dyDescent="0.25">
      <c r="A11" s="2">
        <v>0.254</v>
      </c>
      <c r="B11" s="2">
        <v>9.4E-2</v>
      </c>
      <c r="C11" s="2">
        <v>4.1000000000000002E-2</v>
      </c>
      <c r="D11" s="2">
        <v>5.0000000000000001E-3</v>
      </c>
      <c r="E11" s="2">
        <v>1.4E-2</v>
      </c>
      <c r="F11" s="2">
        <v>0.12400000000000001</v>
      </c>
    </row>
    <row r="12" spans="1:8" x14ac:dyDescent="0.25">
      <c r="A12" s="2">
        <v>0.26900000000000002</v>
      </c>
      <c r="B12" s="2">
        <v>0.14700000000000002</v>
      </c>
      <c r="C12" s="2">
        <v>4.7E-2</v>
      </c>
      <c r="D12" s="2">
        <v>1.2E-2</v>
      </c>
      <c r="E12" s="2">
        <v>9.0000000000000011E-3</v>
      </c>
      <c r="F12" s="2">
        <v>0.111</v>
      </c>
    </row>
    <row r="13" spans="1:8" x14ac:dyDescent="0.25">
      <c r="A13" s="2">
        <v>0.30000000000000004</v>
      </c>
      <c r="B13" s="2">
        <v>0.14100000000000001</v>
      </c>
      <c r="C13" s="2">
        <v>5.8000000000000003E-2</v>
      </c>
      <c r="D13" s="2">
        <v>0.01</v>
      </c>
      <c r="E13" s="2">
        <v>1.0999999999999999E-2</v>
      </c>
      <c r="F13" s="2">
        <v>7.0000000000000007E-2</v>
      </c>
    </row>
    <row r="14" spans="1:8" x14ac:dyDescent="0.25">
      <c r="A14" s="2">
        <v>0.30700000000000005</v>
      </c>
      <c r="B14" s="2">
        <v>0.13500000000000001</v>
      </c>
      <c r="C14" s="2">
        <v>4.1000000000000002E-2</v>
      </c>
      <c r="D14" s="2">
        <v>9.0000000000000011E-3</v>
      </c>
      <c r="E14" s="2">
        <v>5.0000000000000001E-3</v>
      </c>
      <c r="F14" s="2">
        <v>6.5000000000000002E-2</v>
      </c>
    </row>
    <row r="15" spans="1:8" x14ac:dyDescent="0.25">
      <c r="A15" s="2">
        <v>0.21400000000000002</v>
      </c>
      <c r="B15" s="2">
        <v>0.1</v>
      </c>
      <c r="C15" s="2">
        <v>3.6999999999999998E-2</v>
      </c>
      <c r="D15" s="2">
        <v>3.0000000000000001E-3</v>
      </c>
      <c r="E15" s="2">
        <v>4.0000000000000001E-3</v>
      </c>
      <c r="F15" s="2">
        <v>0.13800000000000001</v>
      </c>
    </row>
    <row r="16" spans="1:8" x14ac:dyDescent="0.25">
      <c r="A16" s="2">
        <v>0.32900000000000007</v>
      </c>
      <c r="B16" s="2">
        <v>0.189</v>
      </c>
      <c r="C16" s="2">
        <v>5.8000000000000003E-2</v>
      </c>
      <c r="D16" s="2">
        <v>1.4E-2</v>
      </c>
      <c r="E16" s="2">
        <v>1.0999999999999999E-2</v>
      </c>
      <c r="F16" s="2">
        <v>3.2000000000000001E-2</v>
      </c>
    </row>
    <row r="17" spans="1:6" x14ac:dyDescent="0.25">
      <c r="A17" s="2">
        <v>0.31000000000000005</v>
      </c>
      <c r="B17" s="2">
        <v>0.14900000000000002</v>
      </c>
      <c r="C17" s="2">
        <v>0.05</v>
      </c>
      <c r="D17" s="2">
        <v>1.2E-2</v>
      </c>
      <c r="E17" s="2">
        <v>0.05</v>
      </c>
      <c r="F17" s="2">
        <v>0.06</v>
      </c>
    </row>
    <row r="18" spans="1:6" x14ac:dyDescent="0.25">
      <c r="A18" s="2">
        <v>0.252</v>
      </c>
      <c r="B18" s="2">
        <v>0.11899999999999999</v>
      </c>
      <c r="C18" s="2">
        <v>0.04</v>
      </c>
      <c r="D18" s="2">
        <v>8.0000000000000002E-3</v>
      </c>
      <c r="E18" s="2">
        <v>4.9000000000000002E-2</v>
      </c>
      <c r="F18" s="2">
        <v>0.23300000000000001</v>
      </c>
    </row>
    <row r="19" spans="1:6" x14ac:dyDescent="0.25">
      <c r="A19" s="2">
        <v>0.30800000000000005</v>
      </c>
      <c r="B19" s="2">
        <v>0.158</v>
      </c>
      <c r="C19" s="2">
        <v>3.7999999999999999E-2</v>
      </c>
      <c r="D19" s="2">
        <v>1.3000000000000001E-2</v>
      </c>
      <c r="E19" s="2">
        <v>3.0000000000000001E-3</v>
      </c>
      <c r="F19" s="2">
        <v>6.8000000000000005E-2</v>
      </c>
    </row>
    <row r="20" spans="1:6" x14ac:dyDescent="0.25">
      <c r="A20" s="2">
        <v>0.34200000000000003</v>
      </c>
      <c r="B20" s="2">
        <v>0.25900000000000001</v>
      </c>
      <c r="C20" s="2">
        <v>0.06</v>
      </c>
      <c r="D20" s="2">
        <v>1.6E-2</v>
      </c>
      <c r="E20" s="2">
        <v>8.5000000000000006E-2</v>
      </c>
      <c r="F20" s="2">
        <v>0.158</v>
      </c>
    </row>
    <row r="21" spans="1:6" x14ac:dyDescent="0.25">
      <c r="A21" s="2">
        <v>0.35800000000000004</v>
      </c>
      <c r="B21" s="2">
        <v>0.193</v>
      </c>
      <c r="C21" s="2">
        <v>6.6000000000000003E-2</v>
      </c>
      <c r="D21" s="2">
        <v>2.1000000000000001E-2</v>
      </c>
      <c r="E21" s="2">
        <v>3.6999999999999998E-2</v>
      </c>
      <c r="F21" s="2">
        <v>8.3000000000000004E-2</v>
      </c>
    </row>
    <row r="22" spans="1:6" x14ac:dyDescent="0.25">
      <c r="A22" s="2">
        <v>0.34</v>
      </c>
      <c r="B22" s="2">
        <v>0.155</v>
      </c>
      <c r="C22" s="2">
        <v>5.1000000000000004E-2</v>
      </c>
      <c r="D22" s="2">
        <v>0.02</v>
      </c>
      <c r="E22" s="2">
        <v>1.2E-2</v>
      </c>
      <c r="F22" s="2">
        <v>0.04</v>
      </c>
    </row>
    <row r="23" spans="1:6" x14ac:dyDescent="0.25">
      <c r="A23" s="2">
        <v>0.30400000000000005</v>
      </c>
      <c r="B23" s="2">
        <v>0.19700000000000001</v>
      </c>
      <c r="C23" s="2">
        <v>5.2000000000000005E-2</v>
      </c>
      <c r="D23" s="2">
        <v>8.0000000000000002E-3</v>
      </c>
      <c r="E23" s="2">
        <v>5.4000000000000006E-2</v>
      </c>
      <c r="F23" s="2">
        <v>9.5000000000000001E-2</v>
      </c>
    </row>
    <row r="24" spans="1:6" x14ac:dyDescent="0.25">
      <c r="A24" s="2">
        <v>0.24800000000000003</v>
      </c>
      <c r="B24" s="2">
        <v>0.13300000000000001</v>
      </c>
      <c r="C24" s="2">
        <v>3.6999999999999998E-2</v>
      </c>
      <c r="D24" s="2">
        <v>3.0000000000000001E-3</v>
      </c>
      <c r="E24" s="2">
        <v>4.3000000000000003E-2</v>
      </c>
      <c r="F24" s="2">
        <v>0.13500000000000001</v>
      </c>
    </row>
    <row r="25" spans="1:6" x14ac:dyDescent="0.25">
      <c r="A25" s="2">
        <v>0.36700000000000005</v>
      </c>
      <c r="B25" s="2">
        <v>0.19600000000000001</v>
      </c>
      <c r="C25" s="2">
        <v>6.3E-2</v>
      </c>
      <c r="D25" s="2">
        <v>2.6000000000000002E-2</v>
      </c>
      <c r="E25" s="2">
        <v>0.01</v>
      </c>
      <c r="F25" s="2">
        <v>3.1E-2</v>
      </c>
    </row>
    <row r="26" spans="1:6" x14ac:dyDescent="0.25">
      <c r="A26" s="2">
        <v>0.32500000000000007</v>
      </c>
      <c r="B26" s="2">
        <v>0.20600000000000002</v>
      </c>
      <c r="C26" s="2">
        <v>5.4000000000000006E-2</v>
      </c>
      <c r="D26" s="2">
        <v>2.7E-2</v>
      </c>
      <c r="E26" s="2">
        <v>0.01</v>
      </c>
      <c r="F26" s="2">
        <v>4.8000000000000001E-2</v>
      </c>
    </row>
    <row r="27" spans="1:6" x14ac:dyDescent="0.25">
      <c r="A27" s="2">
        <v>0.24400000000000002</v>
      </c>
      <c r="B27" s="2">
        <v>0.11</v>
      </c>
      <c r="C27" s="2">
        <v>2.5000000000000001E-2</v>
      </c>
      <c r="D27" s="2">
        <v>6.0000000000000001E-3</v>
      </c>
      <c r="E27" s="2">
        <v>0</v>
      </c>
      <c r="F27" s="2">
        <v>6.0999999999999999E-2</v>
      </c>
    </row>
    <row r="28" spans="1:6" x14ac:dyDescent="0.25">
      <c r="A28" s="2">
        <v>0.24500000000000002</v>
      </c>
      <c r="B28" s="2">
        <v>9.6000000000000002E-2</v>
      </c>
      <c r="C28" s="2">
        <v>4.3999999999999997E-2</v>
      </c>
      <c r="D28" s="2">
        <v>3.0000000000000001E-3</v>
      </c>
      <c r="E28" s="2">
        <v>2.1999999999999999E-2</v>
      </c>
      <c r="F28" s="2">
        <v>0.15100000000000002</v>
      </c>
    </row>
    <row r="29" spans="1:6" x14ac:dyDescent="0.25">
      <c r="A29" s="2">
        <v>0.31800000000000006</v>
      </c>
      <c r="B29" s="2">
        <v>0.193</v>
      </c>
      <c r="C29" s="2">
        <v>6.3E-2</v>
      </c>
      <c r="D29" s="2">
        <v>0.02</v>
      </c>
      <c r="E29" s="2">
        <v>3.6999999999999998E-2</v>
      </c>
      <c r="F29" s="2">
        <v>8.1000000000000003E-2</v>
      </c>
    </row>
    <row r="30" spans="1:6" x14ac:dyDescent="0.25">
      <c r="A30" s="2">
        <v>0.20700000000000002</v>
      </c>
      <c r="B30" s="2">
        <v>0.15400000000000003</v>
      </c>
      <c r="C30" s="2">
        <v>4.4999999999999998E-2</v>
      </c>
      <c r="D30" s="2">
        <v>8.0000000000000002E-3</v>
      </c>
      <c r="E30" s="2">
        <v>0</v>
      </c>
      <c r="F30" s="2">
        <v>0.252</v>
      </c>
    </row>
    <row r="31" spans="1:6" x14ac:dyDescent="0.25">
      <c r="A31" s="2">
        <v>0.32000000000000006</v>
      </c>
      <c r="B31" s="2">
        <v>0.20400000000000001</v>
      </c>
      <c r="C31" s="2">
        <v>5.3000000000000005E-2</v>
      </c>
      <c r="D31" s="2">
        <v>1.7000000000000001E-2</v>
      </c>
      <c r="E31" s="2">
        <v>1.3000000000000001E-2</v>
      </c>
      <c r="F31" s="2">
        <v>7.0000000000000007E-2</v>
      </c>
    </row>
    <row r="32" spans="1:6" x14ac:dyDescent="0.25">
      <c r="A32" s="2">
        <v>0.24300000000000002</v>
      </c>
      <c r="B32" s="2">
        <v>0.14100000000000001</v>
      </c>
      <c r="C32" s="2">
        <v>4.1000000000000002E-2</v>
      </c>
      <c r="D32" s="2">
        <v>7.0000000000000001E-3</v>
      </c>
      <c r="E32" s="2">
        <v>5.1000000000000004E-2</v>
      </c>
      <c r="F32" s="2">
        <v>0.26400000000000001</v>
      </c>
    </row>
    <row r="33" spans="1:6" x14ac:dyDescent="0.25">
      <c r="A33" s="2">
        <v>0.31700000000000006</v>
      </c>
      <c r="B33" s="2">
        <v>0.20900000000000002</v>
      </c>
      <c r="C33" s="2">
        <v>5.7000000000000002E-2</v>
      </c>
      <c r="D33" s="2">
        <v>0.03</v>
      </c>
      <c r="E33" s="2">
        <v>1.7000000000000001E-2</v>
      </c>
      <c r="F33" s="2">
        <v>5.8000000000000003E-2</v>
      </c>
    </row>
    <row r="34" spans="1:6" x14ac:dyDescent="0.25">
      <c r="A34" s="2">
        <v>0.19900000000000001</v>
      </c>
      <c r="B34" s="2">
        <v>0.1</v>
      </c>
      <c r="C34" s="2">
        <v>2.9000000000000001E-2</v>
      </c>
      <c r="D34" s="2">
        <v>7.0000000000000001E-3</v>
      </c>
      <c r="E34" s="2">
        <v>1.0999999999999999E-2</v>
      </c>
      <c r="F34" s="2">
        <v>0.188</v>
      </c>
    </row>
    <row r="35" spans="1:6" x14ac:dyDescent="0.25">
      <c r="A35" s="2">
        <v>0.29400000000000004</v>
      </c>
      <c r="B35" s="2">
        <v>0.15800000000000003</v>
      </c>
      <c r="C35" s="2">
        <v>3.4000000000000002E-2</v>
      </c>
      <c r="D35" s="2">
        <v>1.9000000000000003E-2</v>
      </c>
      <c r="E35" s="2">
        <v>5.0000000000000001E-3</v>
      </c>
      <c r="F35" s="2">
        <v>1.4E-2</v>
      </c>
    </row>
    <row r="36" spans="1:6" x14ac:dyDescent="0.25">
      <c r="A36" s="2">
        <v>0.221</v>
      </c>
      <c r="B36" s="2">
        <v>8.7000000000000008E-2</v>
      </c>
      <c r="C36" s="2">
        <v>3.7999999999999999E-2</v>
      </c>
      <c r="D36" s="2">
        <v>6.0000000000000001E-3</v>
      </c>
      <c r="E36" s="2">
        <v>1.4999999999999999E-2</v>
      </c>
      <c r="F36" s="2">
        <v>0.14200000000000002</v>
      </c>
    </row>
    <row r="37" spans="1:6" x14ac:dyDescent="0.25">
      <c r="A37" s="2">
        <v>0.30100000000000005</v>
      </c>
      <c r="B37" s="2">
        <v>0.16300000000000001</v>
      </c>
      <c r="C37" s="2">
        <v>6.8000000000000005E-2</v>
      </c>
      <c r="D37" s="2">
        <v>1.6E-2</v>
      </c>
      <c r="E37" s="2">
        <v>2.1999999999999999E-2</v>
      </c>
      <c r="F37" s="2">
        <v>9.1999999999999998E-2</v>
      </c>
    </row>
    <row r="38" spans="1:6" x14ac:dyDescent="0.25">
      <c r="A38" s="2">
        <v>0.29800000000000004</v>
      </c>
      <c r="B38" s="2">
        <v>0.20700000000000002</v>
      </c>
      <c r="C38" s="2">
        <v>4.2000000000000003E-2</v>
      </c>
      <c r="D38" s="2">
        <v>9.0000000000000011E-3</v>
      </c>
      <c r="E38" s="2">
        <v>6.6000000000000003E-2</v>
      </c>
      <c r="F38" s="2">
        <v>0.21100000000000002</v>
      </c>
    </row>
    <row r="39" spans="1:6" x14ac:dyDescent="0.25">
      <c r="A39" s="2">
        <v>0.30400000000000005</v>
      </c>
      <c r="B39" s="2">
        <v>0.19700000000000001</v>
      </c>
      <c r="C39" s="2">
        <v>5.2000000000000005E-2</v>
      </c>
      <c r="D39" s="2">
        <v>8.0000000000000002E-3</v>
      </c>
      <c r="E39" s="2">
        <v>5.4000000000000006E-2</v>
      </c>
      <c r="F39" s="2">
        <v>9.5000000000000001E-2</v>
      </c>
    </row>
    <row r="40" spans="1:6" x14ac:dyDescent="0.25">
      <c r="A40" s="2">
        <v>0.29700000000000004</v>
      </c>
      <c r="B40" s="2">
        <v>0.16</v>
      </c>
      <c r="C40" s="2">
        <v>4.9000000000000002E-2</v>
      </c>
      <c r="D40" s="2">
        <v>7.0000000000000001E-3</v>
      </c>
      <c r="E40" s="2">
        <v>3.7999999999999999E-2</v>
      </c>
      <c r="F40" s="2">
        <v>0.10100000000000001</v>
      </c>
    </row>
    <row r="41" spans="1:6" x14ac:dyDescent="0.25">
      <c r="A41" s="2">
        <v>0.188</v>
      </c>
      <c r="B41" s="2">
        <v>6.4000000000000001E-2</v>
      </c>
      <c r="C41" s="2">
        <v>4.3999999999999997E-2</v>
      </c>
      <c r="D41" s="2">
        <v>7.0000000000000001E-3</v>
      </c>
      <c r="E41" s="2">
        <v>2E-3</v>
      </c>
      <c r="F41" s="2">
        <v>0.20500000000000002</v>
      </c>
    </row>
    <row r="42" spans="1:6" x14ac:dyDescent="0.25">
      <c r="A42" s="2">
        <v>0.21400000000000002</v>
      </c>
      <c r="B42" s="2">
        <v>0.1</v>
      </c>
      <c r="C42" s="2">
        <v>3.6999999999999998E-2</v>
      </c>
      <c r="D42" s="2">
        <v>3.0000000000000001E-3</v>
      </c>
      <c r="E42" s="2">
        <v>4.0000000000000001E-3</v>
      </c>
      <c r="F42" s="2">
        <v>0.13800000000000001</v>
      </c>
    </row>
    <row r="43" spans="1:6" x14ac:dyDescent="0.25">
      <c r="A43" s="2">
        <v>0.21800000000000003</v>
      </c>
      <c r="B43" s="2">
        <v>8.2000000000000003E-2</v>
      </c>
      <c r="C43" s="2">
        <v>6.0999999999999999E-2</v>
      </c>
      <c r="D43" s="2">
        <v>2E-3</v>
      </c>
      <c r="E43" s="2">
        <v>1.2E-2</v>
      </c>
      <c r="F43" s="2">
        <v>0.14700000000000002</v>
      </c>
    </row>
    <row r="44" spans="1:6" x14ac:dyDescent="0.25">
      <c r="A44" s="2">
        <v>0.28400000000000003</v>
      </c>
      <c r="B44" s="2">
        <v>0.13100000000000001</v>
      </c>
      <c r="C44" s="2">
        <v>4.9000000000000002E-2</v>
      </c>
      <c r="D44" s="2">
        <v>1.2E-2</v>
      </c>
      <c r="E44" s="2">
        <v>2.1000000000000001E-2</v>
      </c>
      <c r="F44" s="2">
        <v>0.13</v>
      </c>
    </row>
    <row r="45" spans="1:6" x14ac:dyDescent="0.25">
      <c r="A45" s="2">
        <v>0.27</v>
      </c>
      <c r="B45" s="2">
        <v>0.17</v>
      </c>
      <c r="C45" s="2">
        <v>2.6000000000000002E-2</v>
      </c>
      <c r="D45" s="2">
        <v>1.0999999999999999E-2</v>
      </c>
      <c r="E45" s="2">
        <v>2E-3</v>
      </c>
      <c r="F45" s="2">
        <v>0</v>
      </c>
    </row>
    <row r="46" spans="1:6" x14ac:dyDescent="0.25">
      <c r="A46" s="2">
        <v>0.27700000000000002</v>
      </c>
      <c r="B46" s="2">
        <v>0.15000000000000002</v>
      </c>
      <c r="C46" s="2">
        <v>5.3000000000000005E-2</v>
      </c>
      <c r="D46" s="2">
        <v>5.0000000000000001E-3</v>
      </c>
      <c r="E46" s="2">
        <v>3.9E-2</v>
      </c>
      <c r="F46" s="2">
        <v>0.115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Tasa e hipotecas</vt:lpstr>
      <vt:lpstr>Precios de acciones</vt:lpstr>
      <vt:lpstr>Demanda de transporte</vt:lpstr>
      <vt:lpstr>GDP_USA</vt:lpstr>
      <vt:lpstr>CEO</vt:lpstr>
      <vt:lpstr>Baseball</vt:lpstr>
    </vt:vector>
  </TitlesOfParts>
  <Company>State University of New York at Oswego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Kane</dc:creator>
  <cp:lastModifiedBy>carlos gil</cp:lastModifiedBy>
  <dcterms:created xsi:type="dcterms:W3CDTF">2003-04-02T02:11:59Z</dcterms:created>
  <dcterms:modified xsi:type="dcterms:W3CDTF">2022-04-11T07:47:09Z</dcterms:modified>
</cp:coreProperties>
</file>