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e85d9b8dfb10d/Documents/DSCB250 Ziel - und Kennzahlenorientierte Stueurung-New folder/BTI/"/>
    </mc:Choice>
  </mc:AlternateContent>
  <xr:revisionPtr revIDLastSave="521" documentId="8_{46FF022D-E6EA-4177-AD84-16B25F2A0919}" xr6:coauthVersionLast="47" xr6:coauthVersionMax="47" xr10:uidLastSave="{154BEE8E-B69D-436C-8A92-29FE929BC6F2}"/>
  <bookViews>
    <workbookView xWindow="-120" yWindow="-120" windowWidth="29040" windowHeight="15720" activeTab="1" xr2:uid="{F134ACDB-CB80-4DA3-971B-61E0068FC086}"/>
  </bookViews>
  <sheets>
    <sheet name="Bilanz" sheetId="1" r:id="rId1"/>
    <sheet name="GuV" sheetId="2" r:id="rId2"/>
    <sheet name="Kapitalflussrechnung" sheetId="4" r:id="rId3"/>
    <sheet name="Spitzenkennzahlen" sheetId="3" r:id="rId4"/>
    <sheet name="Sheet2" sheetId="6" r:id="rId5"/>
    <sheet name="Sheet2 (2)" sheetId="7" r:id="rId6"/>
    <sheet name="Sheet4" sheetId="8" r:id="rId7"/>
    <sheet name="GuV (2)" sheetId="10" r:id="rId8"/>
    <sheet name="Bilanz (2)" sheetId="9" r:id="rId9"/>
    <sheet name="Kapitalflussrechnung (2)" sheetId="11" r:id="rId10"/>
    <sheet name="Spitzenkennzahlen (2)" sheetId="12" r:id="rId11"/>
    <sheet name="Bilanz-Klausur" sheetId="13" r:id="rId12"/>
    <sheet name="GuV KL" sheetId="14" r:id="rId13"/>
    <sheet name="Spitzenkennzahlen (3)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3" l="1"/>
  <c r="C23" i="13"/>
  <c r="J12" i="13"/>
  <c r="J10" i="13"/>
  <c r="F18" i="14"/>
  <c r="M29" i="14"/>
  <c r="F14" i="14" s="1"/>
  <c r="J19" i="13"/>
  <c r="D22" i="13"/>
  <c r="D10" i="13"/>
  <c r="M25" i="14"/>
  <c r="M24" i="14"/>
  <c r="B3" i="15"/>
  <c r="E22" i="15"/>
  <c r="D22" i="15"/>
  <c r="C22" i="15"/>
  <c r="E8" i="15"/>
  <c r="D8" i="15"/>
  <c r="D9" i="15" s="1"/>
  <c r="D10" i="15" s="1"/>
  <c r="C8" i="15"/>
  <c r="C9" i="15" s="1"/>
  <c r="C10" i="15" s="1"/>
  <c r="E6" i="15"/>
  <c r="D6" i="15"/>
  <c r="C6" i="15"/>
  <c r="E5" i="15"/>
  <c r="D5" i="15"/>
  <c r="C5" i="15"/>
  <c r="E4" i="15"/>
  <c r="D4" i="15"/>
  <c r="C4" i="15"/>
  <c r="E3" i="15"/>
  <c r="D3" i="15"/>
  <c r="C3" i="15"/>
  <c r="F15" i="14"/>
  <c r="I9" i="14"/>
  <c r="I14" i="14" s="1"/>
  <c r="I16" i="14" s="1"/>
  <c r="I18" i="14" s="1"/>
  <c r="H9" i="14"/>
  <c r="H14" i="14" s="1"/>
  <c r="H16" i="14" s="1"/>
  <c r="H18" i="14" s="1"/>
  <c r="G9" i="14"/>
  <c r="G14" i="14" s="1"/>
  <c r="G16" i="14" s="1"/>
  <c r="G18" i="14" s="1"/>
  <c r="F9" i="14"/>
  <c r="J20" i="13"/>
  <c r="J23" i="13" s="1"/>
  <c r="I20" i="13"/>
  <c r="I23" i="13" s="1"/>
  <c r="B6" i="15" s="1"/>
  <c r="B5" i="15"/>
  <c r="D12" i="13"/>
  <c r="C12" i="13"/>
  <c r="A1" i="8" a="1"/>
  <c r="B1" i="8" s="1"/>
  <c r="C16" i="3"/>
  <c r="D16" i="3"/>
  <c r="E16" i="3"/>
  <c r="B16" i="3"/>
  <c r="E8" i="12"/>
  <c r="D8" i="12"/>
  <c r="C8" i="12"/>
  <c r="B8" i="12"/>
  <c r="B18" i="12" s="1"/>
  <c r="E6" i="12"/>
  <c r="E17" i="12" s="1"/>
  <c r="D6" i="12"/>
  <c r="C6" i="12"/>
  <c r="B6" i="12"/>
  <c r="E5" i="12"/>
  <c r="D5" i="12"/>
  <c r="C5" i="12"/>
  <c r="B5" i="12"/>
  <c r="B17" i="12" s="1"/>
  <c r="E4" i="12"/>
  <c r="D4" i="12"/>
  <c r="C4" i="12"/>
  <c r="B4" i="12"/>
  <c r="E3" i="12"/>
  <c r="D3" i="12"/>
  <c r="C3" i="12"/>
  <c r="B3" i="12"/>
  <c r="B11" i="11"/>
  <c r="C9" i="11"/>
  <c r="D8" i="11"/>
  <c r="C8" i="11"/>
  <c r="D9" i="11" s="1"/>
  <c r="B8" i="11"/>
  <c r="D6" i="11"/>
  <c r="C6" i="11"/>
  <c r="D7" i="11" s="1"/>
  <c r="B6" i="11"/>
  <c r="C7" i="11" s="1"/>
  <c r="D22" i="11"/>
  <c r="C22" i="11"/>
  <c r="B22" i="11"/>
  <c r="D16" i="11"/>
  <c r="C16" i="11"/>
  <c r="B16" i="11"/>
  <c r="D10" i="11"/>
  <c r="C10" i="11"/>
  <c r="D11" i="11" s="1"/>
  <c r="B10" i="11"/>
  <c r="C11" i="11" s="1"/>
  <c r="B9" i="11"/>
  <c r="B7" i="11"/>
  <c r="D5" i="11"/>
  <c r="C5" i="11"/>
  <c r="B5" i="11"/>
  <c r="D4" i="11"/>
  <c r="C4" i="11"/>
  <c r="F8" i="10"/>
  <c r="F13" i="10" s="1"/>
  <c r="F15" i="10" s="1"/>
  <c r="F17" i="10" s="1"/>
  <c r="G8" i="10"/>
  <c r="G13" i="10" s="1"/>
  <c r="G15" i="10" s="1"/>
  <c r="G17" i="10" s="1"/>
  <c r="H8" i="10"/>
  <c r="H13" i="10" s="1"/>
  <c r="H15" i="10" s="1"/>
  <c r="H17" i="10" s="1"/>
  <c r="E8" i="10"/>
  <c r="E13" i="10" s="1"/>
  <c r="E15" i="10" s="1"/>
  <c r="E17" i="10" s="1"/>
  <c r="F22" i="9"/>
  <c r="E22" i="9"/>
  <c r="D22" i="9"/>
  <c r="C22" i="9"/>
  <c r="F38" i="9"/>
  <c r="F39" i="9" s="1"/>
  <c r="E38" i="9"/>
  <c r="E39" i="9" s="1"/>
  <c r="D38" i="9"/>
  <c r="D39" i="9" s="1"/>
  <c r="C38" i="9"/>
  <c r="C39" i="9" s="1"/>
  <c r="F31" i="9"/>
  <c r="F41" i="9" s="1"/>
  <c r="E31" i="9"/>
  <c r="F12" i="9"/>
  <c r="E12" i="9"/>
  <c r="D12" i="9"/>
  <c r="C12" i="9"/>
  <c r="C5" i="4"/>
  <c r="D5" i="4"/>
  <c r="E5" i="4"/>
  <c r="D4" i="4"/>
  <c r="E4" i="4"/>
  <c r="C11" i="4"/>
  <c r="C10" i="4"/>
  <c r="D11" i="4" s="1"/>
  <c r="D10" i="4"/>
  <c r="E11" i="4" s="1"/>
  <c r="E10" i="4"/>
  <c r="C9" i="4"/>
  <c r="C8" i="4"/>
  <c r="D9" i="4"/>
  <c r="E9" i="4"/>
  <c r="D8" i="4"/>
  <c r="E8" i="4"/>
  <c r="C7" i="4"/>
  <c r="C6" i="4"/>
  <c r="D7" i="4" s="1"/>
  <c r="D6" i="4"/>
  <c r="E7" i="4" s="1"/>
  <c r="E6" i="4"/>
  <c r="B4" i="15" l="1"/>
  <c r="F16" i="14"/>
  <c r="B17" i="15"/>
  <c r="D17" i="15"/>
  <c r="C17" i="15"/>
  <c r="B7" i="15"/>
  <c r="B15" i="15" s="1"/>
  <c r="C7" i="15"/>
  <c r="C12" i="15" s="1"/>
  <c r="D7" i="15"/>
  <c r="D15" i="15" s="1"/>
  <c r="E14" i="15"/>
  <c r="C15" i="15"/>
  <c r="E9" i="15"/>
  <c r="E10" i="15" s="1"/>
  <c r="E11" i="15" s="1"/>
  <c r="C11" i="15"/>
  <c r="C21" i="15"/>
  <c r="C16" i="15"/>
  <c r="D11" i="15"/>
  <c r="D21" i="15"/>
  <c r="C14" i="15"/>
  <c r="C18" i="15"/>
  <c r="D14" i="15"/>
  <c r="D18" i="15"/>
  <c r="E7" i="15"/>
  <c r="E15" i="15" s="1"/>
  <c r="E17" i="15"/>
  <c r="E18" i="15"/>
  <c r="C25" i="13"/>
  <c r="I25" i="13"/>
  <c r="J25" i="13"/>
  <c r="D25" i="13"/>
  <c r="A5" i="8"/>
  <c r="A3" i="8"/>
  <c r="Q1" i="8"/>
  <c r="P5" i="8"/>
  <c r="D4" i="8"/>
  <c r="D2" i="8"/>
  <c r="O5" i="8"/>
  <c r="G5" i="8"/>
  <c r="S4" i="8"/>
  <c r="K4" i="8"/>
  <c r="C4" i="8"/>
  <c r="O3" i="8"/>
  <c r="G3" i="8"/>
  <c r="S2" i="8"/>
  <c r="K2" i="8"/>
  <c r="C2" i="8"/>
  <c r="O1" i="8"/>
  <c r="G1" i="8"/>
  <c r="I1" i="8"/>
  <c r="I5" i="8"/>
  <c r="Q3" i="8"/>
  <c r="E2" i="8"/>
  <c r="P3" i="8"/>
  <c r="P1" i="8"/>
  <c r="N5" i="8"/>
  <c r="J4" i="8"/>
  <c r="F3" i="8"/>
  <c r="J2" i="8"/>
  <c r="B2" i="8"/>
  <c r="Q4" i="8"/>
  <c r="M3" i="8"/>
  <c r="Q2" i="8"/>
  <c r="I2" i="8"/>
  <c r="E1" i="8"/>
  <c r="T5" i="8"/>
  <c r="L5" i="8"/>
  <c r="D5" i="8"/>
  <c r="P4" i="8"/>
  <c r="H4" i="8"/>
  <c r="T3" i="8"/>
  <c r="L3" i="8"/>
  <c r="D3" i="8"/>
  <c r="P2" i="8"/>
  <c r="H2" i="8"/>
  <c r="T1" i="8"/>
  <c r="L1" i="8"/>
  <c r="D1" i="8"/>
  <c r="Q5" i="8"/>
  <c r="M4" i="8"/>
  <c r="I3" i="8"/>
  <c r="M2" i="8"/>
  <c r="T4" i="8"/>
  <c r="H3" i="8"/>
  <c r="L2" i="8"/>
  <c r="R4" i="8"/>
  <c r="N3" i="8"/>
  <c r="F1" i="8"/>
  <c r="M5" i="8"/>
  <c r="I4" i="8"/>
  <c r="E3" i="8"/>
  <c r="A2" i="8"/>
  <c r="S5" i="8"/>
  <c r="K5" i="8"/>
  <c r="C5" i="8"/>
  <c r="O4" i="8"/>
  <c r="G4" i="8"/>
  <c r="S3" i="8"/>
  <c r="K3" i="8"/>
  <c r="C3" i="8"/>
  <c r="O2" i="8"/>
  <c r="G2" i="8"/>
  <c r="S1" i="8"/>
  <c r="K1" i="8"/>
  <c r="C1" i="8"/>
  <c r="E4" i="8"/>
  <c r="A1" i="8"/>
  <c r="H5" i="8"/>
  <c r="L4" i="8"/>
  <c r="T2" i="8"/>
  <c r="H1" i="8"/>
  <c r="F5" i="8"/>
  <c r="B4" i="8"/>
  <c r="R2" i="8"/>
  <c r="N1" i="8"/>
  <c r="E5" i="8"/>
  <c r="A4" i="8"/>
  <c r="M1" i="8"/>
  <c r="R5" i="8"/>
  <c r="J5" i="8"/>
  <c r="B5" i="8"/>
  <c r="N4" i="8"/>
  <c r="F4" i="8"/>
  <c r="R3" i="8"/>
  <c r="J3" i="8"/>
  <c r="B3" i="8"/>
  <c r="N2" i="8"/>
  <c r="F2" i="8"/>
  <c r="R1" i="8"/>
  <c r="J1" i="8"/>
  <c r="C18" i="12"/>
  <c r="D18" i="12"/>
  <c r="E18" i="12"/>
  <c r="B9" i="12"/>
  <c r="B10" i="12" s="1"/>
  <c r="B20" i="12" s="1"/>
  <c r="C9" i="12"/>
  <c r="C10" i="12" s="1"/>
  <c r="C11" i="12" s="1"/>
  <c r="D17" i="12"/>
  <c r="D9" i="12"/>
  <c r="D10" i="12" s="1"/>
  <c r="D11" i="12" s="1"/>
  <c r="D12" i="12"/>
  <c r="B11" i="12"/>
  <c r="C17" i="12"/>
  <c r="D7" i="12"/>
  <c r="D15" i="12" s="1"/>
  <c r="B7" i="12"/>
  <c r="B15" i="12" s="1"/>
  <c r="C7" i="12"/>
  <c r="C12" i="12" s="1"/>
  <c r="E7" i="12"/>
  <c r="E12" i="12" s="1"/>
  <c r="E9" i="12"/>
  <c r="E10" i="12" s="1"/>
  <c r="B12" i="12"/>
  <c r="C14" i="12"/>
  <c r="D14" i="12"/>
  <c r="B14" i="12"/>
  <c r="E14" i="12"/>
  <c r="E41" i="9"/>
  <c r="C12" i="11"/>
  <c r="C24" i="11" s="1"/>
  <c r="D12" i="11"/>
  <c r="D24" i="11" s="1"/>
  <c r="C24" i="9"/>
  <c r="F24" i="9"/>
  <c r="D24" i="9"/>
  <c r="E24" i="9"/>
  <c r="E22" i="4"/>
  <c r="C16" i="4"/>
  <c r="D16" i="4"/>
  <c r="E16" i="4"/>
  <c r="C22" i="4"/>
  <c r="D22" i="4"/>
  <c r="B3" i="3"/>
  <c r="C3" i="3"/>
  <c r="D3" i="3"/>
  <c r="E3" i="3"/>
  <c r="B4" i="3"/>
  <c r="C4" i="3"/>
  <c r="D4" i="3"/>
  <c r="E4" i="3"/>
  <c r="F17" i="14" l="1"/>
  <c r="B8" i="15" s="1"/>
  <c r="D20" i="15"/>
  <c r="C13" i="15"/>
  <c r="C20" i="15"/>
  <c r="D12" i="15"/>
  <c r="D13" i="15" s="1"/>
  <c r="B12" i="15"/>
  <c r="D16" i="15"/>
  <c r="E21" i="15"/>
  <c r="E12" i="15"/>
  <c r="E13" i="15" s="1"/>
  <c r="E20" i="15"/>
  <c r="E16" i="15"/>
  <c r="D13" i="12"/>
  <c r="D20" i="12"/>
  <c r="B19" i="12"/>
  <c r="D19" i="12"/>
  <c r="C20" i="12"/>
  <c r="D16" i="12"/>
  <c r="C19" i="12"/>
  <c r="E20" i="12"/>
  <c r="E19" i="12"/>
  <c r="E11" i="12"/>
  <c r="E13" i="12" s="1"/>
  <c r="C15" i="12"/>
  <c r="B16" i="12"/>
  <c r="B13" i="12"/>
  <c r="E15" i="12"/>
  <c r="C13" i="12"/>
  <c r="E12" i="4"/>
  <c r="F23" i="1"/>
  <c r="F12" i="1"/>
  <c r="L12" i="1"/>
  <c r="L20" i="1"/>
  <c r="I9" i="2"/>
  <c r="I14" i="2" s="1"/>
  <c r="I16" i="2" s="1"/>
  <c r="B18" i="15" l="1"/>
  <c r="B14" i="15"/>
  <c r="B16" i="15" s="1"/>
  <c r="B9" i="15"/>
  <c r="B10" i="15" s="1"/>
  <c r="B20" i="15" s="1"/>
  <c r="C16" i="12"/>
  <c r="E16" i="12"/>
  <c r="E21" i="3"/>
  <c r="E21" i="12"/>
  <c r="E5" i="3"/>
  <c r="F25" i="1"/>
  <c r="L25" i="1"/>
  <c r="L23" i="1"/>
  <c r="I18" i="2"/>
  <c r="B11" i="15" l="1"/>
  <c r="B13" i="15" s="1"/>
  <c r="B21" i="15"/>
  <c r="E8" i="3"/>
  <c r="E6" i="3"/>
  <c r="E17" i="3" s="1"/>
  <c r="D12" i="4"/>
  <c r="G9" i="2"/>
  <c r="G14" i="2"/>
  <c r="G16" i="2" s="1"/>
  <c r="G18" i="2" s="1"/>
  <c r="H9" i="2"/>
  <c r="H14" i="2" s="1"/>
  <c r="H16" i="2" s="1"/>
  <c r="H18" i="2" s="1"/>
  <c r="F9" i="2"/>
  <c r="F14" i="2" s="1"/>
  <c r="F16" i="2" s="1"/>
  <c r="F18" i="2" s="1"/>
  <c r="D12" i="1"/>
  <c r="D23" i="1"/>
  <c r="D25" i="1"/>
  <c r="K20" i="1"/>
  <c r="K23" i="1" s="1"/>
  <c r="E23" i="1"/>
  <c r="E12" i="1"/>
  <c r="I20" i="1"/>
  <c r="I23" i="1"/>
  <c r="C23" i="1"/>
  <c r="C12" i="1"/>
  <c r="C25" i="1" s="1"/>
  <c r="J20" i="1"/>
  <c r="J23" i="1" s="1"/>
  <c r="C6" i="3" l="1"/>
  <c r="C30" i="9"/>
  <c r="C31" i="9" s="1"/>
  <c r="C41" i="9" s="1"/>
  <c r="B8" i="3"/>
  <c r="B6" i="3"/>
  <c r="E7" i="3"/>
  <c r="E12" i="3" s="1"/>
  <c r="D21" i="3"/>
  <c r="D21" i="12"/>
  <c r="D8" i="3"/>
  <c r="D30" i="9"/>
  <c r="D31" i="9" s="1"/>
  <c r="D41" i="9" s="1"/>
  <c r="C8" i="3"/>
  <c r="E9" i="3"/>
  <c r="E10" i="3" s="1"/>
  <c r="E18" i="3"/>
  <c r="E14" i="3"/>
  <c r="D6" i="3"/>
  <c r="E24" i="4"/>
  <c r="E25" i="1"/>
  <c r="J10" i="1"/>
  <c r="I10" i="1"/>
  <c r="I12" i="1" s="1"/>
  <c r="K12" i="1"/>
  <c r="D5" i="3" l="1"/>
  <c r="B9" i="3"/>
  <c r="B10" i="3" s="1"/>
  <c r="B18" i="3"/>
  <c r="B14" i="3"/>
  <c r="B5" i="3"/>
  <c r="E15" i="3"/>
  <c r="D17" i="3"/>
  <c r="D9" i="3"/>
  <c r="D10" i="3" s="1"/>
  <c r="D18" i="3"/>
  <c r="D14" i="3"/>
  <c r="J12" i="1"/>
  <c r="B4" i="11"/>
  <c r="B12" i="11" s="1"/>
  <c r="B24" i="11" s="1"/>
  <c r="C4" i="4"/>
  <c r="C12" i="4" s="1"/>
  <c r="E11" i="3"/>
  <c r="E13" i="3" s="1"/>
  <c r="E19" i="3"/>
  <c r="E20" i="3"/>
  <c r="C9" i="3"/>
  <c r="C10" i="3" s="1"/>
  <c r="C14" i="3"/>
  <c r="B17" i="3"/>
  <c r="K25" i="1"/>
  <c r="I25" i="1"/>
  <c r="C21" i="3" l="1"/>
  <c r="C21" i="12"/>
  <c r="C5" i="3"/>
  <c r="C24" i="4"/>
  <c r="C11" i="3"/>
  <c r="C20" i="3"/>
  <c r="D11" i="3"/>
  <c r="D20" i="3"/>
  <c r="D19" i="3"/>
  <c r="B7" i="3"/>
  <c r="B12" i="3" s="1"/>
  <c r="B11" i="3"/>
  <c r="B20" i="3"/>
  <c r="J25" i="1"/>
  <c r="D7" i="3"/>
  <c r="D15" i="3" s="1"/>
  <c r="D24" i="4"/>
  <c r="B13" i="3" l="1"/>
  <c r="C12" i="3"/>
  <c r="C13" i="3" s="1"/>
  <c r="D12" i="3"/>
  <c r="D13" i="3" s="1"/>
  <c r="B15" i="3"/>
  <c r="C7" i="3"/>
  <c r="C17" i="3"/>
  <c r="C18" i="3"/>
  <c r="B19" i="3"/>
  <c r="C15" i="3" l="1"/>
  <c r="C19" i="3"/>
  <c r="A1" i="6" l="1" a="1"/>
  <c r="A1" i="7" a="1"/>
  <c r="S5" i="6" l="1"/>
  <c r="I1" i="6"/>
  <c r="D2" i="6"/>
  <c r="R1" i="6"/>
  <c r="S4" i="6"/>
  <c r="A3" i="6"/>
  <c r="C2" i="6"/>
  <c r="D5" i="6"/>
  <c r="L1" i="6"/>
  <c r="M4" i="6"/>
  <c r="P2" i="6"/>
  <c r="Q5" i="6"/>
  <c r="G4" i="6"/>
  <c r="J2" i="6"/>
  <c r="K5" i="6"/>
  <c r="H1" i="6"/>
  <c r="E2" i="6"/>
  <c r="I3" i="6"/>
  <c r="N3" i="6"/>
  <c r="A1" i="6"/>
  <c r="C3" i="6"/>
  <c r="K2" i="6"/>
  <c r="B4" i="6"/>
  <c r="M2" i="6"/>
  <c r="N5" i="6"/>
  <c r="Q3" i="6"/>
  <c r="L5" i="6"/>
  <c r="Q1" i="6"/>
  <c r="G2" i="6"/>
  <c r="H5" i="6"/>
  <c r="K3" i="6"/>
  <c r="N1" i="6"/>
  <c r="B5" i="6"/>
  <c r="E3" i="6"/>
  <c r="F3" i="6"/>
  <c r="R4" i="6"/>
  <c r="U2" i="6"/>
  <c r="C1" i="6"/>
  <c r="D4" i="6"/>
  <c r="L2" i="6"/>
  <c r="T2" i="6"/>
  <c r="O2" i="6"/>
  <c r="P5" i="6"/>
  <c r="S3" i="6"/>
  <c r="A2" i="6"/>
  <c r="J5" i="6"/>
  <c r="M3" i="6"/>
  <c r="J1" i="6"/>
  <c r="I4" i="6"/>
  <c r="H2" i="6"/>
  <c r="B2" i="6"/>
  <c r="O3" i="6"/>
  <c r="U4" i="6"/>
  <c r="R2" i="6"/>
  <c r="A4" i="6"/>
  <c r="E5" i="6"/>
  <c r="H3" i="6"/>
  <c r="K1" i="6"/>
  <c r="L4" i="6"/>
  <c r="Q2" i="6"/>
  <c r="G3" i="6"/>
  <c r="B3" i="6"/>
  <c r="E1" i="6"/>
  <c r="F4" i="6"/>
  <c r="I2" i="6"/>
  <c r="R5" i="6"/>
  <c r="U3" i="6"/>
  <c r="N2" i="6"/>
  <c r="E4" i="6"/>
  <c r="T3" i="6"/>
  <c r="F1" i="6"/>
  <c r="Q4" i="6"/>
  <c r="U5" i="6"/>
  <c r="P3" i="6"/>
  <c r="S1" i="6"/>
  <c r="T4" i="6"/>
  <c r="P1" i="6"/>
  <c r="J4" i="6"/>
  <c r="J3" i="6"/>
  <c r="M1" i="6"/>
  <c r="N4" i="6"/>
  <c r="D3" i="6"/>
  <c r="G1" i="6"/>
  <c r="H4" i="6"/>
  <c r="K4" i="6"/>
  <c r="D1" i="6"/>
  <c r="I5" i="6"/>
  <c r="T5" i="6"/>
  <c r="B1" i="6"/>
  <c r="C4" i="6"/>
  <c r="F2" i="6"/>
  <c r="G5" i="6"/>
  <c r="S2" i="6"/>
  <c r="M5" i="6"/>
  <c r="R3" i="6"/>
  <c r="U1" i="6"/>
  <c r="A5" i="6"/>
  <c r="L3" i="6"/>
  <c r="O1" i="6"/>
  <c r="P4" i="6"/>
  <c r="O5" i="6"/>
  <c r="C5" i="6"/>
  <c r="F5" i="6"/>
  <c r="T1" i="6"/>
  <c r="O4" i="6"/>
  <c r="A1" i="7"/>
  <c r="P1" i="7"/>
  <c r="R5" i="7"/>
  <c r="K3" i="7"/>
  <c r="J3" i="7"/>
  <c r="L5" i="7"/>
  <c r="R2" i="7"/>
  <c r="A2" i="7"/>
  <c r="H2" i="7"/>
  <c r="Q3" i="7"/>
  <c r="N5" i="7"/>
  <c r="M2" i="7"/>
  <c r="J4" i="7"/>
  <c r="I1" i="7"/>
  <c r="Q4" i="7"/>
  <c r="U1" i="7"/>
  <c r="B2" i="7"/>
  <c r="I3" i="7"/>
  <c r="B4" i="7"/>
  <c r="C2" i="7"/>
  <c r="C5" i="7"/>
  <c r="T3" i="7"/>
  <c r="P5" i="7"/>
  <c r="O2" i="7"/>
  <c r="N3" i="7"/>
  <c r="G1" i="7"/>
  <c r="Q5" i="7"/>
  <c r="E1" i="7"/>
  <c r="A3" i="7"/>
  <c r="S4" i="7"/>
  <c r="R1" i="7"/>
  <c r="O3" i="7"/>
  <c r="T5" i="7"/>
  <c r="P4" i="7"/>
  <c r="D3" i="7"/>
  <c r="H5" i="7"/>
  <c r="G2" i="7"/>
  <c r="S2" i="7"/>
  <c r="J5" i="7"/>
  <c r="A5" i="7"/>
  <c r="O5" i="7"/>
  <c r="N2" i="7"/>
  <c r="K4" i="7"/>
  <c r="J1" i="7"/>
  <c r="G3" i="7"/>
  <c r="O1" i="7"/>
  <c r="Q2" i="7"/>
  <c r="U2" i="7"/>
  <c r="O4" i="7"/>
  <c r="F1" i="7"/>
  <c r="F5" i="7"/>
  <c r="D5" i="7"/>
  <c r="U3" i="7"/>
  <c r="I2" i="7"/>
  <c r="U4" i="7"/>
  <c r="T1" i="7"/>
  <c r="H1" i="7"/>
  <c r="B5" i="7"/>
  <c r="F4" i="7"/>
  <c r="G5" i="7"/>
  <c r="F2" i="7"/>
  <c r="C4" i="7"/>
  <c r="B1" i="7"/>
  <c r="T2" i="7"/>
  <c r="N4" i="7"/>
  <c r="M3" i="7"/>
  <c r="C1" i="7"/>
  <c r="I4" i="7"/>
  <c r="E2" i="7"/>
  <c r="A4" i="7"/>
  <c r="E3" i="7"/>
  <c r="N1" i="7"/>
  <c r="M4" i="7"/>
  <c r="L1" i="7"/>
  <c r="K5" i="7"/>
  <c r="G4" i="7"/>
  <c r="S3" i="7"/>
  <c r="T4" i="7"/>
  <c r="S1" i="7"/>
  <c r="P3" i="7"/>
  <c r="M5" i="7"/>
  <c r="L2" i="7"/>
  <c r="K2" i="7"/>
  <c r="P2" i="7"/>
  <c r="R4" i="7"/>
  <c r="F3" i="7"/>
  <c r="J2" i="7"/>
  <c r="I5" i="7"/>
  <c r="E4" i="7"/>
  <c r="D1" i="7"/>
  <c r="H4" i="7"/>
  <c r="L3" i="7"/>
  <c r="C3" i="7"/>
  <c r="L4" i="7"/>
  <c r="K1" i="7"/>
  <c r="H3" i="7"/>
  <c r="E5" i="7"/>
  <c r="D2" i="7"/>
  <c r="R3" i="7"/>
  <c r="U5" i="7"/>
  <c r="D4" i="7"/>
  <c r="Q1" i="7"/>
  <c r="S5" i="7"/>
  <c r="B3" i="7"/>
  <c r="M1" i="7"/>
</calcChain>
</file>

<file path=xl/sharedStrings.xml><?xml version="1.0" encoding="utf-8"?>
<sst xmlns="http://schemas.openxmlformats.org/spreadsheetml/2006/main" count="339" uniqueCount="98">
  <si>
    <t>Bilanz der BROKE</t>
  </si>
  <si>
    <t>Jahr 0</t>
  </si>
  <si>
    <t>Jahr 1</t>
  </si>
  <si>
    <t>Jahr 2</t>
  </si>
  <si>
    <t>Jahr 3</t>
  </si>
  <si>
    <t>Aktiva</t>
  </si>
  <si>
    <t>Passiva</t>
  </si>
  <si>
    <t>Anlagevermögen</t>
  </si>
  <si>
    <t>Eigenkapital</t>
  </si>
  <si>
    <t>Grundstücke</t>
  </si>
  <si>
    <t>Grundkapital</t>
  </si>
  <si>
    <t>Gebäude</t>
  </si>
  <si>
    <t>Gewinnrücklagen</t>
  </si>
  <si>
    <t>Maschinen und Anlagen</t>
  </si>
  <si>
    <t>Jahresüberschuss / -fehlbetrag</t>
  </si>
  <si>
    <t>Beriebs- und Geschäftsausstattung</t>
  </si>
  <si>
    <t>Summe Anlagevermögen</t>
  </si>
  <si>
    <t>Summe Eigenkapital</t>
  </si>
  <si>
    <t>Umlaufvermögen</t>
  </si>
  <si>
    <t>Fremdkapital</t>
  </si>
  <si>
    <t>Vorräte</t>
  </si>
  <si>
    <t>Rückstellungen</t>
  </si>
  <si>
    <t>Roh-, Hilfs- und Betriebsstoffe</t>
  </si>
  <si>
    <t>Verbindlichkeiten</t>
  </si>
  <si>
    <t>Unfertige Erzeugnisse</t>
  </si>
  <si>
    <t>gegenüber Kreditinsituten</t>
  </si>
  <si>
    <t>Fertige Erzeugnisse</t>
  </si>
  <si>
    <t>aus Lieferungen und Leistungen</t>
  </si>
  <si>
    <t>Wertpapiere</t>
  </si>
  <si>
    <t>Summe Verbindlichkeiten</t>
  </si>
  <si>
    <t>Forderungen</t>
  </si>
  <si>
    <t>Flüssige Mittel</t>
  </si>
  <si>
    <t>Summe Umlaufvermögen</t>
  </si>
  <si>
    <t>Summe Fremdkapital</t>
  </si>
  <si>
    <t>Bilanzsumme</t>
  </si>
  <si>
    <t>Gewinn- und Verlustrechnung</t>
  </si>
  <si>
    <t>Jahr0</t>
  </si>
  <si>
    <t>Jahr1</t>
  </si>
  <si>
    <t>Jahr2</t>
  </si>
  <si>
    <t>Jahr3</t>
  </si>
  <si>
    <t>Umsatzerlöse</t>
  </si>
  <si>
    <t>Herstellungskosten</t>
  </si>
  <si>
    <t>-</t>
  </si>
  <si>
    <t>Fertigungsgemeinkosten</t>
  </si>
  <si>
    <t>Abschreibungen Produktion</t>
  </si>
  <si>
    <t>Bruttoergebnis</t>
  </si>
  <si>
    <t>=</t>
  </si>
  <si>
    <t>F&amp;E-Kosten</t>
  </si>
  <si>
    <t>Vetriebskosten</t>
  </si>
  <si>
    <t>Verwaltungskosten</t>
  </si>
  <si>
    <t>Abschreibungen Verwaltung</t>
  </si>
  <si>
    <t>Betriebsergebnis</t>
  </si>
  <si>
    <t>Zinsaufwand</t>
  </si>
  <si>
    <t>Ergebnis vor Steuern</t>
  </si>
  <si>
    <t>Ertragsteuern (1/3)</t>
  </si>
  <si>
    <t>Jaresüberschuss/-fehlbetrag</t>
  </si>
  <si>
    <t>Gewinn nach Steuern</t>
  </si>
  <si>
    <t>Abschreibung</t>
  </si>
  <si>
    <t>+</t>
  </si>
  <si>
    <t>Zunahme der Vorräte</t>
  </si>
  <si>
    <t>Abnahme der Vorräte</t>
  </si>
  <si>
    <t>Zunahme der Forderungen</t>
  </si>
  <si>
    <t>Abnahme der Forderungen</t>
  </si>
  <si>
    <t>Zunahme der Verbindlichkeiten aus L&amp;L</t>
  </si>
  <si>
    <t>Abnahme der Verbindlichkeiten aus L&amp;L</t>
  </si>
  <si>
    <t>Cash aus der Geschäftstätigkeit</t>
  </si>
  <si>
    <t>Investitionen</t>
  </si>
  <si>
    <t>Erlöse aus Anlagenabgängen</t>
  </si>
  <si>
    <t>Cash Flow aus der Investitionstätigkeit</t>
  </si>
  <si>
    <t>Zunahme der Verbindlichkeiten</t>
  </si>
  <si>
    <t>Abnahme der Verbindlichkeiten</t>
  </si>
  <si>
    <t>Erlöse aus der Ausgabe von Aktien</t>
  </si>
  <si>
    <t>Bezhalte Dividende</t>
  </si>
  <si>
    <t>Cash Flow aus der Finanzierungtätigkeit</t>
  </si>
  <si>
    <t>Veränderung der Zahlungsmittel</t>
  </si>
  <si>
    <t>Column1</t>
  </si>
  <si>
    <t>Column2</t>
  </si>
  <si>
    <t>Column3</t>
  </si>
  <si>
    <t>Column4</t>
  </si>
  <si>
    <t>Jahresüberschuss/-fehlbetrag</t>
  </si>
  <si>
    <t>EBT</t>
  </si>
  <si>
    <t>EBIT</t>
  </si>
  <si>
    <t>NOPAT</t>
  </si>
  <si>
    <t>Kapitalumschlagshäufigkeit</t>
  </si>
  <si>
    <t>Verschuldungsgrad</t>
  </si>
  <si>
    <t>Column5</t>
  </si>
  <si>
    <t>Zwecksaufwand</t>
  </si>
  <si>
    <t>EVA</t>
  </si>
  <si>
    <t>Summe Aktiva/Pasiva</t>
  </si>
  <si>
    <t>Cash Flow aus der Geschäftstätigkeit</t>
  </si>
  <si>
    <t>Jahr</t>
  </si>
  <si>
    <t>WACC in %</t>
  </si>
  <si>
    <t>Umsatzrentabilität in %</t>
  </si>
  <si>
    <t>ROI in %</t>
  </si>
  <si>
    <t>Eigenkapitalrentabilität in %</t>
  </si>
  <si>
    <t>Gesamtkapitalrentabilität in %</t>
  </si>
  <si>
    <t>ROS in %</t>
  </si>
  <si>
    <t>Fremdkapitalrentabilität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</si>
</sst>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0.0"/>
    <numFmt numFmtId="166" formatCode="0;\-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EEEB6F"/>
        <bgColor indexed="64"/>
      </patternFill>
    </fill>
    <fill>
      <patternFill patternType="solid">
        <fgColor rgb="FFDFABD4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2"/>
    <xf numFmtId="0" fontId="1" fillId="0" borderId="4"/>
  </cellStyleXfs>
  <cellXfs count="69">
    <xf numFmtId="0" fontId="0" fillId="0" borderId="0" xfId="0"/>
    <xf numFmtId="0" fontId="2" fillId="0" borderId="0" xfId="0" applyFont="1"/>
    <xf numFmtId="0" fontId="1" fillId="0" borderId="4" xfId="3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5" xfId="0" applyBorder="1" applyAlignment="1">
      <alignment horizontal="right"/>
    </xf>
    <xf numFmtId="0" fontId="1" fillId="0" borderId="6" xfId="3" applyBorder="1"/>
    <xf numFmtId="0" fontId="0" fillId="0" borderId="3" xfId="0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7" xfId="0" applyFont="1" applyBorder="1"/>
    <xf numFmtId="0" fontId="5" fillId="2" borderId="0" xfId="0" applyFont="1" applyFill="1" applyAlignment="1">
      <alignment horizontal="center"/>
    </xf>
    <xf numFmtId="0" fontId="8" fillId="0" borderId="0" xfId="0" applyFont="1"/>
    <xf numFmtId="164" fontId="8" fillId="0" borderId="0" xfId="0" applyNumberFormat="1" applyFont="1"/>
    <xf numFmtId="0" fontId="9" fillId="3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4" fillId="0" borderId="4" xfId="0" applyFont="1" applyBorder="1"/>
    <xf numFmtId="0" fontId="9" fillId="3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1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0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" fontId="8" fillId="8" borderId="1" xfId="0" applyNumberFormat="1" applyFont="1" applyFill="1" applyBorder="1" applyAlignment="1">
      <alignment horizontal="center" vertical="center"/>
    </xf>
    <xf numFmtId="2" fontId="11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66" fontId="0" fillId="0" borderId="0" xfId="0" applyNumberFormat="1"/>
    <xf numFmtId="0" fontId="12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 indent="1"/>
    </xf>
    <xf numFmtId="0" fontId="12" fillId="0" borderId="8" xfId="3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9" xfId="3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11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8" xfId="0" applyFont="1" applyBorder="1"/>
    <xf numFmtId="0" fontId="0" fillId="0" borderId="8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8" xfId="0" applyBorder="1"/>
    <xf numFmtId="0" fontId="0" fillId="3" borderId="8" xfId="0" applyFill="1" applyBorder="1"/>
    <xf numFmtId="165" fontId="0" fillId="3" borderId="8" xfId="0" applyNumberFormat="1" applyFill="1" applyBorder="1"/>
    <xf numFmtId="2" fontId="0" fillId="3" borderId="8" xfId="0" applyNumberFormat="1" applyFill="1" applyBorder="1"/>
    <xf numFmtId="1" fontId="0" fillId="3" borderId="8" xfId="0" applyNumberFormat="1" applyFill="1" applyBorder="1"/>
    <xf numFmtId="1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3" fillId="0" borderId="8" xfId="0" applyFont="1" applyBorder="1" applyAlignment="1">
      <alignment horizontal="left"/>
    </xf>
    <xf numFmtId="0" fontId="13" fillId="0" borderId="10" xfId="0" applyFont="1" applyBorder="1" applyAlignment="1">
      <alignment horizontal="left"/>
    </xf>
  </cellXfs>
  <cellStyles count="4">
    <cellStyle name="Normal" xfId="0" builtinId="0"/>
    <cellStyle name="Percent" xfId="1" builtinId="5"/>
    <cellStyle name="Style 1" xfId="2" xr:uid="{9746D271-D327-4BF3-8FC8-F6DFEAB0F670}"/>
    <cellStyle name="Style 2" xfId="3" xr:uid="{C763C959-6C6F-46E6-83AD-0EB7A84C8171}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1" defaultTableStyle="TableStyleMedium2" defaultPivotStyle="PivotStyleLight16">
    <tableStyle name="PivotTable Style 1" table="0" count="0" xr9:uid="{F93C8C39-7142-4C5A-9142-D7124033F6C7}"/>
  </tableStyles>
  <colors>
    <mruColors>
      <color rgb="FFA87C00"/>
      <color rgb="FFEAAD00"/>
      <color rgb="FFDFABD4"/>
      <color rgb="FFCB77B9"/>
      <color rgb="FFEEEB6F"/>
      <color rgb="FFFF656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176A54-497C-41C7-9681-423EC12B007E}" name="Table6" displayName="Table6" ref="A1:E21" totalsRowShown="0" headerRowDxfId="20" dataDxfId="19">
  <autoFilter ref="A1:E21" xr:uid="{A9176A54-497C-41C7-9681-423EC12B007E}"/>
  <tableColumns count="5">
    <tableColumn id="1" xr3:uid="{D2F33E53-FA88-4570-B943-BB2D75A03533}" name="Column1" dataDxfId="18"/>
    <tableColumn id="2" xr3:uid="{BA652EB4-CDF5-4387-B549-831172B75F47}" name="Column2" dataDxfId="17"/>
    <tableColumn id="3" xr3:uid="{804D51F6-F0FD-4C72-AB6E-03A89A231FA1}" name="Column3" dataDxfId="16"/>
    <tableColumn id="4" xr3:uid="{884E4582-29FC-4311-90DC-9541C0D65EDA}" name="Column4" dataDxfId="15"/>
    <tableColumn id="5" xr3:uid="{8A2B9557-C46A-4BF1-BF04-49759E620462}" name="Column5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B4649-2D13-4CCF-9684-D64420849D1E}" name="Table62" displayName="Table62" ref="A1:E21" totalsRowShown="0" headerRowDxfId="13" dataDxfId="12" dataCellStyle="Normal">
  <autoFilter ref="A1:E21" xr:uid="{A9176A54-497C-41C7-9681-423EC12B007E}"/>
  <tableColumns count="5">
    <tableColumn id="1" xr3:uid="{4E061AA2-842B-4197-8D57-BC6D8188EE13}" name="Column1" dataDxfId="11" dataCellStyle="Normal"/>
    <tableColumn id="2" xr3:uid="{48ECE577-7FB5-431D-B21F-99E76E94FAF9}" name="Column2" dataDxfId="10" dataCellStyle="Normal"/>
    <tableColumn id="3" xr3:uid="{04D13574-F36B-438D-B621-FAE42F806F04}" name="Column3" dataDxfId="9" dataCellStyle="Normal"/>
    <tableColumn id="4" xr3:uid="{E88F52B2-982B-4564-B73D-6F9428B19AE5}" name="Column4" dataDxfId="8" dataCellStyle="Normal"/>
    <tableColumn id="5" xr3:uid="{28046DF7-0161-45F8-9651-7E4FE97AD4DC}" name="Column5" dataDxfId="7" dataCellStyle="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20C70-1B30-4C14-ACBC-5374B671E3FF}" name="Table63" displayName="Table63" ref="A1:E22" totalsRowShown="0" headerRowDxfId="6" dataDxfId="5">
  <autoFilter ref="A1:E22" xr:uid="{A9176A54-497C-41C7-9681-423EC12B007E}"/>
  <tableColumns count="5">
    <tableColumn id="1" xr3:uid="{FC820AD0-9313-4A67-89DF-9B48B2C17854}" name="Column1" dataDxfId="4"/>
    <tableColumn id="2" xr3:uid="{B7F322B5-1D5A-4BD2-82AB-55FBD8B99577}" name="Column2" dataDxfId="3"/>
    <tableColumn id="3" xr3:uid="{A5C811C7-62D7-41E3-95C2-A98277D706E3}" name="Column3" dataDxfId="2"/>
    <tableColumn id="4" xr3:uid="{B60C71CE-6BA2-42F2-A3D3-424E1E419335}" name="Column4" dataDxfId="1"/>
    <tableColumn id="5" xr3:uid="{B1F26919-5713-4C43-90A7-6BCD2FDD1893}" name="Column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17DA-6B58-452A-9DC4-050D0C7D579D}">
  <dimension ref="B2:L32"/>
  <sheetViews>
    <sheetView showGridLines="0" topLeftCell="A3" zoomScale="130" zoomScaleNormal="130" zoomScaleSheetLayoutView="150" workbookViewId="0">
      <selection activeCell="J10" sqref="J10"/>
    </sheetView>
  </sheetViews>
  <sheetFormatPr defaultRowHeight="15" x14ac:dyDescent="0.25"/>
  <cols>
    <col min="1" max="1" width="4" customWidth="1"/>
    <col min="2" max="2" width="32.28515625" bestFit="1" customWidth="1"/>
    <col min="3" max="7" width="6.7109375" customWidth="1"/>
    <col min="8" max="8" width="31.140625" bestFit="1" customWidth="1"/>
    <col min="9" max="12" width="6.7109375" customWidth="1"/>
  </cols>
  <sheetData>
    <row r="2" spans="2:12" ht="33.75" x14ac:dyDescent="0.5">
      <c r="B2" s="60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2:12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2:12" x14ac:dyDescent="0.25">
      <c r="C5" s="1" t="s">
        <v>1</v>
      </c>
      <c r="D5" s="1" t="s">
        <v>2</v>
      </c>
      <c r="E5" s="1" t="s">
        <v>3</v>
      </c>
      <c r="F5" s="1" t="s">
        <v>4</v>
      </c>
      <c r="I5" s="1" t="s">
        <v>1</v>
      </c>
      <c r="J5" s="1" t="s">
        <v>2</v>
      </c>
      <c r="K5" s="1" t="s">
        <v>3</v>
      </c>
      <c r="L5" s="1" t="s">
        <v>4</v>
      </c>
    </row>
    <row r="6" spans="2:12" s="1" customFormat="1" ht="26.25" x14ac:dyDescent="0.4">
      <c r="B6" s="64" t="s">
        <v>5</v>
      </c>
      <c r="C6" s="64"/>
      <c r="D6" s="64"/>
      <c r="E6" s="64"/>
      <c r="F6" s="64"/>
      <c r="G6" s="14"/>
      <c r="H6" s="64" t="s">
        <v>6</v>
      </c>
      <c r="I6" s="64"/>
      <c r="J6" s="64"/>
      <c r="K6" s="64"/>
      <c r="L6" s="64"/>
    </row>
    <row r="7" spans="2:12" ht="21" x14ac:dyDescent="0.35">
      <c r="B7" s="61" t="s">
        <v>7</v>
      </c>
      <c r="C7" s="61"/>
      <c r="D7" s="61"/>
      <c r="E7" s="61"/>
      <c r="F7" s="61"/>
      <c r="G7" s="13"/>
      <c r="H7" s="62" t="s">
        <v>8</v>
      </c>
      <c r="I7" s="62"/>
      <c r="J7" s="62"/>
      <c r="K7" s="62"/>
      <c r="L7" s="62"/>
    </row>
    <row r="8" spans="2:12" x14ac:dyDescent="0.25">
      <c r="B8" s="4" t="s">
        <v>9</v>
      </c>
      <c r="C8" s="6">
        <v>5</v>
      </c>
      <c r="D8" s="6">
        <v>5</v>
      </c>
      <c r="E8" s="6">
        <v>5</v>
      </c>
      <c r="F8" s="6">
        <v>5</v>
      </c>
      <c r="G8" s="6"/>
      <c r="H8" t="s">
        <v>10</v>
      </c>
      <c r="I8" s="6">
        <v>40</v>
      </c>
      <c r="J8" s="6">
        <v>40</v>
      </c>
      <c r="K8" s="6">
        <v>40</v>
      </c>
      <c r="L8" s="6">
        <v>40</v>
      </c>
    </row>
    <row r="9" spans="2:12" x14ac:dyDescent="0.25">
      <c r="B9" s="4" t="s">
        <v>11</v>
      </c>
      <c r="C9" s="6">
        <v>15</v>
      </c>
      <c r="D9" s="6">
        <v>13</v>
      </c>
      <c r="E9" s="6">
        <v>11</v>
      </c>
      <c r="F9" s="6">
        <v>9</v>
      </c>
      <c r="G9" s="6"/>
      <c r="H9" t="s">
        <v>12</v>
      </c>
      <c r="I9" s="6">
        <v>6</v>
      </c>
      <c r="J9" s="6">
        <v>10</v>
      </c>
      <c r="K9" s="6">
        <v>12</v>
      </c>
      <c r="L9" s="6">
        <v>6</v>
      </c>
    </row>
    <row r="10" spans="2:12" x14ac:dyDescent="0.25">
      <c r="B10" s="4" t="s">
        <v>13</v>
      </c>
      <c r="C10" s="6">
        <v>40</v>
      </c>
      <c r="D10" s="6">
        <v>32</v>
      </c>
      <c r="E10" s="6">
        <v>24</v>
      </c>
      <c r="F10" s="6">
        <v>16</v>
      </c>
      <c r="G10" s="6"/>
      <c r="H10" t="s">
        <v>14</v>
      </c>
      <c r="I10" s="7">
        <f>GuV!F18</f>
        <v>4</v>
      </c>
      <c r="J10" s="7">
        <f>GuV!G18</f>
        <v>2</v>
      </c>
      <c r="K10" s="7">
        <v>-6</v>
      </c>
      <c r="L10" s="7">
        <v>3</v>
      </c>
    </row>
    <row r="11" spans="2:12" x14ac:dyDescent="0.25">
      <c r="B11" s="4" t="s">
        <v>15</v>
      </c>
      <c r="C11" s="6">
        <v>15</v>
      </c>
      <c r="D11" s="6">
        <v>10</v>
      </c>
      <c r="E11" s="6">
        <v>5</v>
      </c>
      <c r="F11" s="6">
        <v>1</v>
      </c>
      <c r="G11" s="6"/>
    </row>
    <row r="12" spans="2:12" ht="15.75" thickBot="1" x14ac:dyDescent="0.3">
      <c r="B12" s="12" t="s">
        <v>16</v>
      </c>
      <c r="C12" s="2">
        <f>SUM(C8:C11)</f>
        <v>75</v>
      </c>
      <c r="D12" s="2">
        <f>SUM(D8:D11)</f>
        <v>60</v>
      </c>
      <c r="E12" s="2">
        <f>SUM(E8:E11)</f>
        <v>45</v>
      </c>
      <c r="F12" s="2">
        <f>SUM(F8:F11)</f>
        <v>31</v>
      </c>
      <c r="G12" s="6"/>
      <c r="H12" s="1" t="s">
        <v>17</v>
      </c>
      <c r="I12" s="11">
        <f>SUM(I8:I10)</f>
        <v>50</v>
      </c>
      <c r="J12" s="11">
        <f>SUM(J8:J10)</f>
        <v>52</v>
      </c>
      <c r="K12" s="11">
        <f>SUM(K8:K10)</f>
        <v>46</v>
      </c>
      <c r="L12" s="11">
        <f>SUM(L8:L10)</f>
        <v>49</v>
      </c>
    </row>
    <row r="13" spans="2:12" ht="15.75" thickTop="1" x14ac:dyDescent="0.25">
      <c r="C13" s="6"/>
      <c r="D13" s="6"/>
      <c r="E13" s="6"/>
      <c r="F13" s="6"/>
      <c r="G13" s="6"/>
      <c r="I13" s="6"/>
      <c r="J13" s="6"/>
      <c r="K13" s="6"/>
      <c r="L13" s="6"/>
    </row>
    <row r="14" spans="2:12" x14ac:dyDescent="0.25">
      <c r="C14" s="6"/>
      <c r="D14" s="6"/>
      <c r="E14" s="6"/>
      <c r="F14" s="6"/>
      <c r="G14" s="6"/>
      <c r="I14" s="6"/>
      <c r="J14" s="6"/>
      <c r="K14" s="6"/>
      <c r="L14" s="6"/>
    </row>
    <row r="15" spans="2:12" ht="21" x14ac:dyDescent="0.35">
      <c r="B15" s="63" t="s">
        <v>18</v>
      </c>
      <c r="C15" s="63"/>
      <c r="D15" s="63"/>
      <c r="E15" s="63"/>
      <c r="F15" s="63"/>
      <c r="G15" s="6"/>
      <c r="H15" s="65" t="s">
        <v>19</v>
      </c>
      <c r="I15" s="65"/>
      <c r="J15" s="65"/>
      <c r="K15" s="65"/>
      <c r="L15" s="65"/>
    </row>
    <row r="16" spans="2:12" x14ac:dyDescent="0.25">
      <c r="B16" s="4" t="s">
        <v>20</v>
      </c>
      <c r="C16" s="6"/>
      <c r="D16" s="6"/>
      <c r="E16" s="6"/>
      <c r="F16" s="6"/>
      <c r="G16" s="6"/>
      <c r="H16" t="s">
        <v>21</v>
      </c>
      <c r="I16" s="7">
        <v>30</v>
      </c>
      <c r="J16" s="7">
        <v>30</v>
      </c>
      <c r="K16" s="7">
        <v>30</v>
      </c>
      <c r="L16" s="7">
        <v>30</v>
      </c>
    </row>
    <row r="17" spans="2:12" x14ac:dyDescent="0.25">
      <c r="B17" s="5" t="s">
        <v>22</v>
      </c>
      <c r="C17" s="6">
        <v>8</v>
      </c>
      <c r="D17" s="6">
        <v>8</v>
      </c>
      <c r="E17" s="6">
        <v>8</v>
      </c>
      <c r="F17" s="6">
        <v>8</v>
      </c>
      <c r="G17" s="6"/>
      <c r="H17" t="s">
        <v>23</v>
      </c>
      <c r="I17" s="6"/>
      <c r="J17" s="6"/>
      <c r="K17" s="6"/>
      <c r="L17" s="6"/>
    </row>
    <row r="18" spans="2:12" x14ac:dyDescent="0.25">
      <c r="B18" s="5" t="s">
        <v>24</v>
      </c>
      <c r="C18" s="6">
        <v>16</v>
      </c>
      <c r="D18" s="6">
        <v>16</v>
      </c>
      <c r="E18" s="6">
        <v>16</v>
      </c>
      <c r="F18" s="6">
        <v>16</v>
      </c>
      <c r="G18" s="6"/>
      <c r="H18" s="5" t="s">
        <v>25</v>
      </c>
      <c r="I18" s="6">
        <v>60</v>
      </c>
      <c r="J18" s="6">
        <v>60</v>
      </c>
      <c r="K18" s="6">
        <v>60</v>
      </c>
      <c r="L18" s="6">
        <v>60</v>
      </c>
    </row>
    <row r="19" spans="2:12" x14ac:dyDescent="0.25">
      <c r="B19" s="5" t="s">
        <v>26</v>
      </c>
      <c r="C19" s="6">
        <v>16</v>
      </c>
      <c r="D19" s="6">
        <v>16</v>
      </c>
      <c r="E19" s="6">
        <v>32</v>
      </c>
      <c r="F19" s="6">
        <v>16</v>
      </c>
      <c r="G19" s="6"/>
      <c r="H19" s="5" t="s">
        <v>27</v>
      </c>
      <c r="I19" s="6">
        <v>8</v>
      </c>
      <c r="J19" s="6">
        <v>8</v>
      </c>
      <c r="K19" s="6">
        <v>8</v>
      </c>
      <c r="L19" s="6">
        <v>8</v>
      </c>
    </row>
    <row r="20" spans="2:12" ht="15.75" thickBot="1" x14ac:dyDescent="0.3">
      <c r="B20" t="s">
        <v>28</v>
      </c>
      <c r="C20" s="6">
        <v>0</v>
      </c>
      <c r="D20" s="6">
        <v>0</v>
      </c>
      <c r="E20" s="6">
        <v>0</v>
      </c>
      <c r="F20" s="6">
        <v>0</v>
      </c>
      <c r="G20" s="6"/>
      <c r="H20" t="s">
        <v>29</v>
      </c>
      <c r="I20" s="10">
        <f>SUM(I18:I19)</f>
        <v>68</v>
      </c>
      <c r="J20" s="10">
        <f>SUM(J18:J19)</f>
        <v>68</v>
      </c>
      <c r="K20" s="10">
        <f>SUM(K18:K19)</f>
        <v>68</v>
      </c>
      <c r="L20" s="10">
        <f>SUM(L18:L19)</f>
        <v>68</v>
      </c>
    </row>
    <row r="21" spans="2:12" x14ac:dyDescent="0.25">
      <c r="B21" t="s">
        <v>30</v>
      </c>
      <c r="C21" s="6">
        <v>28</v>
      </c>
      <c r="D21" s="6">
        <v>33</v>
      </c>
      <c r="E21" s="6">
        <v>21</v>
      </c>
      <c r="F21" s="6">
        <v>39</v>
      </c>
      <c r="G21" s="6"/>
    </row>
    <row r="22" spans="2:12" x14ac:dyDescent="0.25">
      <c r="B22" t="s">
        <v>31</v>
      </c>
      <c r="C22" s="6">
        <v>5</v>
      </c>
      <c r="D22" s="6">
        <v>17</v>
      </c>
      <c r="E22" s="6">
        <v>22</v>
      </c>
      <c r="F22" s="6">
        <v>37</v>
      </c>
      <c r="G22" s="6"/>
      <c r="I22" s="6"/>
      <c r="J22" s="6"/>
      <c r="K22" s="6"/>
      <c r="L22" s="6"/>
    </row>
    <row r="23" spans="2:12" ht="15.75" thickBot="1" x14ac:dyDescent="0.3">
      <c r="B23" s="12" t="s">
        <v>32</v>
      </c>
      <c r="C23" s="2">
        <f>SUM(C17:C22)</f>
        <v>73</v>
      </c>
      <c r="D23" s="2">
        <f>SUM(D17:D22)</f>
        <v>90</v>
      </c>
      <c r="E23" s="2">
        <f>SUM(E17:E22)</f>
        <v>99</v>
      </c>
      <c r="F23" s="2">
        <f>SUM(F17:F22)</f>
        <v>116</v>
      </c>
      <c r="G23" s="6"/>
      <c r="H23" s="1" t="s">
        <v>33</v>
      </c>
      <c r="I23" s="11">
        <f>I16+I20</f>
        <v>98</v>
      </c>
      <c r="J23" s="11">
        <f>J16+J20</f>
        <v>98</v>
      </c>
      <c r="K23" s="11">
        <f>K16+K20</f>
        <v>98</v>
      </c>
      <c r="L23" s="11">
        <f>L16+L20</f>
        <v>98</v>
      </c>
    </row>
    <row r="24" spans="2:12" ht="15.75" thickTop="1" x14ac:dyDescent="0.25">
      <c r="C24" s="6"/>
      <c r="D24" s="6"/>
      <c r="E24" s="6"/>
      <c r="F24" s="6"/>
      <c r="G24" s="6"/>
      <c r="I24" s="6"/>
      <c r="J24" s="6"/>
      <c r="K24" s="6"/>
      <c r="L24" s="6"/>
    </row>
    <row r="25" spans="2:12" ht="15.75" thickBot="1" x14ac:dyDescent="0.3">
      <c r="B25" s="1" t="s">
        <v>34</v>
      </c>
      <c r="C25" s="9">
        <f>C12+C23</f>
        <v>148</v>
      </c>
      <c r="D25" s="9">
        <f>D12+D23</f>
        <v>150</v>
      </c>
      <c r="E25" s="9">
        <f>E12+E23</f>
        <v>144</v>
      </c>
      <c r="F25" s="9">
        <f>F12+F23</f>
        <v>147</v>
      </c>
      <c r="G25" s="6"/>
      <c r="H25" s="1" t="s">
        <v>34</v>
      </c>
      <c r="I25" s="9">
        <f>I12+I16+I20</f>
        <v>148</v>
      </c>
      <c r="J25" s="9">
        <f>J12+J16+J20</f>
        <v>150</v>
      </c>
      <c r="K25" s="9">
        <f>K12+K16+K20</f>
        <v>144</v>
      </c>
      <c r="L25" s="9">
        <f>L12+L16+L20</f>
        <v>147</v>
      </c>
    </row>
    <row r="26" spans="2:12" ht="15.75" thickTop="1" x14ac:dyDescent="0.25">
      <c r="G26" s="6"/>
    </row>
    <row r="27" spans="2:12" x14ac:dyDescent="0.25">
      <c r="B27" s="3"/>
      <c r="C27" s="3"/>
      <c r="D27" s="3"/>
      <c r="E27" s="3"/>
      <c r="F27" s="3"/>
      <c r="G27" s="3"/>
    </row>
    <row r="28" spans="2:12" x14ac:dyDescent="0.25">
      <c r="B28" s="3"/>
      <c r="C28" s="3"/>
      <c r="D28" s="3"/>
      <c r="E28" s="3"/>
      <c r="F28" s="3"/>
      <c r="G28" s="3"/>
    </row>
    <row r="29" spans="2:12" x14ac:dyDescent="0.25">
      <c r="B29" s="3"/>
      <c r="C29" s="3"/>
      <c r="D29" s="3"/>
      <c r="E29" s="3"/>
      <c r="F29" s="3"/>
      <c r="G29" s="3"/>
    </row>
    <row r="30" spans="2:12" x14ac:dyDescent="0.25">
      <c r="B30" s="3"/>
      <c r="C30" s="3"/>
      <c r="D30" s="3"/>
      <c r="E30" s="3"/>
      <c r="F30" s="3"/>
      <c r="G30" s="3"/>
    </row>
    <row r="31" spans="2:12" x14ac:dyDescent="0.25">
      <c r="B31" s="3"/>
      <c r="C31" s="3"/>
      <c r="D31" s="3"/>
      <c r="E31" s="3"/>
      <c r="F31" s="3"/>
      <c r="G31" s="3"/>
    </row>
    <row r="32" spans="2:12" x14ac:dyDescent="0.25">
      <c r="B32" s="3"/>
      <c r="C32" s="3"/>
      <c r="D32" s="3"/>
      <c r="E32" s="3"/>
      <c r="F32" s="3"/>
      <c r="G32" s="3"/>
    </row>
  </sheetData>
  <mergeCells count="7">
    <mergeCell ref="B2:L2"/>
    <mergeCell ref="B7:F7"/>
    <mergeCell ref="H7:L7"/>
    <mergeCell ref="B15:F15"/>
    <mergeCell ref="B6:F6"/>
    <mergeCell ref="H6:L6"/>
    <mergeCell ref="H15:L15"/>
  </mergeCells>
  <phoneticPr fontId="3" type="noConversion"/>
  <dataValidations count="6">
    <dataValidation type="list" allowBlank="1" showInputMessage="1" sqref="F28:G32" xr:uid="{42CCAF7E-74DF-479C-A2F4-EEFBA46CA791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B27" xr:uid="{761BA9AD-E4D5-45A8-83D9-C2782A8E0983}"/>
    <dataValidation allowBlank="1" showInputMessage="1" showErrorMessage="1" promptTitle="Process Step Description" prompt="Enter text for the process step that will appear in the shape." sqref="C27" xr:uid="{8227DA64-9FB6-4FC3-A6C3-6B7D9A5F6D1E}"/>
    <dataValidation allowBlank="1" showInputMessage="1" showErrorMessage="1" promptTitle="Next Step ID" prompt="Enter the process step ID for the next step. Use commas to separate multiple next steps, such as &quot;P600,P700&quot;." sqref="D27" xr:uid="{4F130246-F46B-44DE-A923-D80B37BE822C}"/>
    <dataValidation allowBlank="1" showInputMessage="1" showErrorMessage="1" promptTitle="Connector Label" prompt="If desired, label the connector to the next step. Use commas to separate multiple next steps, such as &quot;Yes,No&quot;." sqref="E27" xr:uid="{5963DCE1-0C89-4AEB-8575-7BDDDC427479}"/>
    <dataValidation allowBlank="1" showInputMessage="1" showErrorMessage="1" promptTitle="Shape Type" prompt="Enter the type of shape you'd like each process step to use." sqref="F27:G27" xr:uid="{293E42C8-159E-4E01-B724-9BA538A5C9A4}"/>
  </dataValidations>
  <pageMargins left="0.7" right="0.7" top="0.75" bottom="0.75" header="0.3" footer="0.3"/>
  <pageSetup paperSize="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559700C-7EA7-4258-8D8B-0B549F4502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Bilanz!I8:L8</xm:f>
              <xm:sqref>M8</xm:sqref>
            </x14:sparkline>
            <x14:sparkline>
              <xm:f>Bilanz!I9:L9</xm:f>
              <xm:sqref>M9</xm:sqref>
            </x14:sparkline>
            <x14:sparkline>
              <xm:f>Bilanz!I10:L10</xm:f>
              <xm:sqref>M10</xm:sqref>
            </x14:sparkline>
            <x14:sparkline>
              <xm:f>Bilanz!I11:L11</xm:f>
              <xm:sqref>M11</xm:sqref>
            </x14:sparkline>
            <x14:sparkline>
              <xm:f>Bilanz!I12:L12</xm:f>
              <xm:sqref>M12</xm:sqref>
            </x14:sparkline>
            <x14:sparkline>
              <xm:f>Bilanz!I13:L13</xm:f>
              <xm:sqref>M13</xm:sqref>
            </x14:sparkline>
            <x14:sparkline>
              <xm:f>Bilanz!I14:L14</xm:f>
              <xm:sqref>M14</xm:sqref>
            </x14:sparkline>
            <x14:sparkline>
              <xm:f>Bilanz!I15:L15</xm:f>
              <xm:sqref>M15</xm:sqref>
            </x14:sparkline>
            <x14:sparkline>
              <xm:f>Bilanz!I16:L16</xm:f>
              <xm:sqref>M16</xm:sqref>
            </x14:sparkline>
            <x14:sparkline>
              <xm:f>Bilanz!I17:L17</xm:f>
              <xm:sqref>M17</xm:sqref>
            </x14:sparkline>
            <x14:sparkline>
              <xm:f>Bilanz!I18:L18</xm:f>
              <xm:sqref>M18</xm:sqref>
            </x14:sparkline>
            <x14:sparkline>
              <xm:f>Bilanz!I19:L19</xm:f>
              <xm:sqref>M19</xm:sqref>
            </x14:sparkline>
            <x14:sparkline>
              <xm:f>Bilanz!I20:L20</xm:f>
              <xm:sqref>M20</xm:sqref>
            </x14:sparkline>
            <x14:sparkline>
              <xm:f>Bilanz!I21:L21</xm:f>
              <xm:sqref>M21</xm:sqref>
            </x14:sparkline>
            <x14:sparkline>
              <xm:f>Bilanz!I22:L22</xm:f>
              <xm:sqref>M22</xm:sqref>
            </x14:sparkline>
            <x14:sparkline>
              <xm:f>Bilanz!I23:L23</xm:f>
              <xm:sqref>M23</xm:sqref>
            </x14:sparkline>
            <x14:sparkline>
              <xm:f>Bilanz!I24:L24</xm:f>
              <xm:sqref>M24</xm:sqref>
            </x14:sparkline>
            <x14:sparkline>
              <xm:f>Bilanz!I25:L25</xm:f>
              <xm:sqref>M25</xm:sqref>
            </x14:sparkline>
          </x14:sparklines>
        </x14:sparklineGroup>
        <x14:sparklineGroup displayEmptyCellsAs="gap" xr2:uid="{EB9886B2-FFBA-44D0-A91C-2C1DB5999E1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Bilanz!C8:F8</xm:f>
              <xm:sqref>G8</xm:sqref>
            </x14:sparkline>
            <x14:sparkline>
              <xm:f>Bilanz!C9:F9</xm:f>
              <xm:sqref>G9</xm:sqref>
            </x14:sparkline>
            <x14:sparkline>
              <xm:f>Bilanz!C10:F10</xm:f>
              <xm:sqref>G10</xm:sqref>
            </x14:sparkline>
            <x14:sparkline>
              <xm:f>Bilanz!C11:F11</xm:f>
              <xm:sqref>G11</xm:sqref>
            </x14:sparkline>
            <x14:sparkline>
              <xm:f>Bilanz!C12:F12</xm:f>
              <xm:sqref>G12</xm:sqref>
            </x14:sparkline>
            <x14:sparkline>
              <xm:f>Bilanz!C13:F13</xm:f>
              <xm:sqref>G13</xm:sqref>
            </x14:sparkline>
            <x14:sparkline>
              <xm:f>Bilanz!C14:F14</xm:f>
              <xm:sqref>G14</xm:sqref>
            </x14:sparkline>
            <x14:sparkline>
              <xm:f>Bilanz!C15:F15</xm:f>
              <xm:sqref>G15</xm:sqref>
            </x14:sparkline>
            <x14:sparkline>
              <xm:f>Bilanz!C16:F16</xm:f>
              <xm:sqref>G16</xm:sqref>
            </x14:sparkline>
            <x14:sparkline>
              <xm:f>Bilanz!C17:F17</xm:f>
              <xm:sqref>G17</xm:sqref>
            </x14:sparkline>
            <x14:sparkline>
              <xm:f>Bilanz!C18:F18</xm:f>
              <xm:sqref>G18</xm:sqref>
            </x14:sparkline>
            <x14:sparkline>
              <xm:f>Bilanz!C19:F19</xm:f>
              <xm:sqref>G19</xm:sqref>
            </x14:sparkline>
            <x14:sparkline>
              <xm:f>Bilanz!C20:F20</xm:f>
              <xm:sqref>G20</xm:sqref>
            </x14:sparkline>
            <x14:sparkline>
              <xm:f>Bilanz!C21:F21</xm:f>
              <xm:sqref>G21</xm:sqref>
            </x14:sparkline>
            <x14:sparkline>
              <xm:f>Bilanz!C22:F22</xm:f>
              <xm:sqref>G22</xm:sqref>
            </x14:sparkline>
            <x14:sparkline>
              <xm:f>Bilanz!C23:F23</xm:f>
              <xm:sqref>G23</xm:sqref>
            </x14:sparkline>
            <x14:sparkline>
              <xm:f>Bilanz!C24:F24</xm:f>
              <xm:sqref>G24</xm:sqref>
            </x14:sparkline>
            <x14:sparkline>
              <xm:f>Bilanz!C25:F25</xm:f>
              <xm:sqref>G25</xm:sqref>
            </x14:sparkline>
            <x14:sparkline>
              <xm:f>Bilanz!C26:F26</xm:f>
              <xm:sqref>G26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D4E5-D9B9-4DE5-AD24-242CF4B7204C}">
  <dimension ref="D2:K19"/>
  <sheetViews>
    <sheetView showGridLines="0" tabSelected="1" workbookViewId="0">
      <selection activeCell="L20" sqref="L20"/>
    </sheetView>
  </sheetViews>
  <sheetFormatPr defaultRowHeight="15" x14ac:dyDescent="0.25"/>
  <cols>
    <col min="4" max="4" width="37.5703125" bestFit="1" customWidth="1"/>
    <col min="5" max="5" width="2" bestFit="1" customWidth="1"/>
    <col min="6" max="9" width="7.85546875" bestFit="1" customWidth="1"/>
  </cols>
  <sheetData>
    <row r="2" spans="4:11" ht="26.25" x14ac:dyDescent="0.4">
      <c r="D2" s="64" t="s">
        <v>35</v>
      </c>
      <c r="E2" s="64"/>
      <c r="F2" s="64"/>
      <c r="G2" s="64"/>
      <c r="H2" s="64"/>
      <c r="I2" s="16"/>
    </row>
    <row r="3" spans="4:11" ht="21" x14ac:dyDescent="0.35">
      <c r="D3" s="20"/>
      <c r="E3" s="20"/>
      <c r="F3" s="20" t="s">
        <v>36</v>
      </c>
      <c r="G3" s="20" t="s">
        <v>37</v>
      </c>
      <c r="H3" s="20" t="s">
        <v>38</v>
      </c>
      <c r="I3" s="20" t="s">
        <v>39</v>
      </c>
    </row>
    <row r="4" spans="4:11" ht="21" x14ac:dyDescent="0.35">
      <c r="D4" s="20"/>
      <c r="E4" s="20"/>
      <c r="F4" s="20"/>
      <c r="G4" s="20"/>
      <c r="H4" s="20"/>
      <c r="I4" s="20"/>
    </row>
    <row r="5" spans="4:11" ht="21" x14ac:dyDescent="0.35">
      <c r="D5" s="20" t="s">
        <v>40</v>
      </c>
      <c r="E5" s="20"/>
      <c r="F5" s="20">
        <v>117</v>
      </c>
      <c r="G5" s="20">
        <v>112</v>
      </c>
      <c r="H5" s="20">
        <v>86</v>
      </c>
      <c r="I5" s="20">
        <v>132</v>
      </c>
    </row>
    <row r="6" spans="4:11" ht="21" x14ac:dyDescent="0.35">
      <c r="D6" s="20" t="s">
        <v>41</v>
      </c>
      <c r="E6" s="20" t="s">
        <v>42</v>
      </c>
      <c r="F6" s="20">
        <v>66</v>
      </c>
      <c r="G6" s="20">
        <v>64</v>
      </c>
      <c r="H6" s="20">
        <v>48</v>
      </c>
      <c r="I6" s="20">
        <v>80</v>
      </c>
    </row>
    <row r="7" spans="4:11" ht="21" x14ac:dyDescent="0.35">
      <c r="D7" s="20" t="s">
        <v>43</v>
      </c>
      <c r="E7" s="20" t="s">
        <v>42</v>
      </c>
      <c r="F7" s="20">
        <v>4</v>
      </c>
      <c r="G7" s="20">
        <v>4</v>
      </c>
      <c r="H7" s="20">
        <v>4</v>
      </c>
      <c r="I7" s="20">
        <v>4</v>
      </c>
    </row>
    <row r="8" spans="4:11" ht="21" x14ac:dyDescent="0.35">
      <c r="D8" s="20" t="s">
        <v>44</v>
      </c>
      <c r="E8" s="20" t="s">
        <v>42</v>
      </c>
      <c r="F8" s="20">
        <v>12</v>
      </c>
      <c r="G8" s="20">
        <v>12</v>
      </c>
      <c r="H8" s="20">
        <v>12</v>
      </c>
      <c r="I8" s="20">
        <v>12</v>
      </c>
    </row>
    <row r="9" spans="4:11" s="1" customFormat="1" ht="21.75" thickBot="1" x14ac:dyDescent="0.4">
      <c r="D9" s="21" t="s">
        <v>45</v>
      </c>
      <c r="E9" s="21" t="s">
        <v>46</v>
      </c>
      <c r="F9" s="22">
        <f>F5-F6-F7-F8</f>
        <v>35</v>
      </c>
      <c r="G9" s="22">
        <f t="shared" ref="G9:H9" si="0">G5-G6-G7-G8</f>
        <v>32</v>
      </c>
      <c r="H9" s="22">
        <f t="shared" si="0"/>
        <v>22</v>
      </c>
      <c r="I9" s="22">
        <f t="shared" ref="I9" si="1">I5-I6-I7-I8</f>
        <v>36</v>
      </c>
      <c r="J9"/>
      <c r="K9"/>
    </row>
    <row r="10" spans="4:11" ht="21.75" thickTop="1" x14ac:dyDescent="0.35">
      <c r="D10" s="20" t="s">
        <v>47</v>
      </c>
      <c r="E10" s="20" t="s">
        <v>42</v>
      </c>
      <c r="F10" s="20">
        <v>4</v>
      </c>
      <c r="G10" s="20">
        <v>4</v>
      </c>
      <c r="H10" s="20">
        <v>4</v>
      </c>
      <c r="I10" s="20">
        <v>4</v>
      </c>
    </row>
    <row r="11" spans="4:11" ht="21" x14ac:dyDescent="0.35">
      <c r="D11" s="20" t="s">
        <v>48</v>
      </c>
      <c r="E11" s="20" t="s">
        <v>42</v>
      </c>
      <c r="F11" s="20">
        <v>8</v>
      </c>
      <c r="G11" s="20">
        <v>8</v>
      </c>
      <c r="H11" s="20">
        <v>7</v>
      </c>
      <c r="I11" s="20">
        <v>11</v>
      </c>
    </row>
    <row r="12" spans="4:11" ht="21" x14ac:dyDescent="0.35">
      <c r="D12" s="20" t="s">
        <v>49</v>
      </c>
      <c r="E12" s="20" t="s">
        <v>42</v>
      </c>
      <c r="F12" s="20">
        <v>8</v>
      </c>
      <c r="G12" s="20">
        <v>8</v>
      </c>
      <c r="H12" s="20">
        <v>8</v>
      </c>
      <c r="I12" s="20">
        <v>8</v>
      </c>
    </row>
    <row r="13" spans="4:11" ht="21" x14ac:dyDescent="0.35">
      <c r="D13" s="20" t="s">
        <v>50</v>
      </c>
      <c r="E13" s="20" t="s">
        <v>42</v>
      </c>
      <c r="F13" s="20">
        <v>3</v>
      </c>
      <c r="G13" s="20">
        <v>3</v>
      </c>
      <c r="H13" s="20">
        <v>3</v>
      </c>
      <c r="I13" s="20">
        <v>2</v>
      </c>
    </row>
    <row r="14" spans="4:11" s="1" customFormat="1" ht="21.75" thickBot="1" x14ac:dyDescent="0.4">
      <c r="D14" s="21" t="s">
        <v>51</v>
      </c>
      <c r="E14" s="21" t="s">
        <v>46</v>
      </c>
      <c r="F14" s="22">
        <f>F9-F10-F11-F12-F13</f>
        <v>12</v>
      </c>
      <c r="G14" s="22">
        <f t="shared" ref="G14:H14" si="2">G9-G10-G11-G12-G13</f>
        <v>9</v>
      </c>
      <c r="H14" s="22">
        <f t="shared" si="2"/>
        <v>0</v>
      </c>
      <c r="I14" s="22">
        <f t="shared" ref="I14" si="3">I9-I10-I11-I12-I13</f>
        <v>11</v>
      </c>
      <c r="J14"/>
    </row>
    <row r="15" spans="4:11" ht="21.75" thickTop="1" x14ac:dyDescent="0.35">
      <c r="D15" s="20" t="s">
        <v>52</v>
      </c>
      <c r="E15" s="20" t="s">
        <v>42</v>
      </c>
      <c r="F15" s="20">
        <v>6</v>
      </c>
      <c r="G15" s="20">
        <v>6</v>
      </c>
      <c r="H15" s="20">
        <v>6</v>
      </c>
      <c r="I15" s="20">
        <v>6</v>
      </c>
    </row>
    <row r="16" spans="4:11" ht="21.75" thickBot="1" x14ac:dyDescent="0.4">
      <c r="D16" s="21" t="s">
        <v>53</v>
      </c>
      <c r="E16" s="21" t="s">
        <v>46</v>
      </c>
      <c r="F16" s="22">
        <f>F14-F15</f>
        <v>6</v>
      </c>
      <c r="G16" s="22">
        <f t="shared" ref="G16:I16" si="4">G14-G15</f>
        <v>3</v>
      </c>
      <c r="H16" s="22">
        <f t="shared" si="4"/>
        <v>-6</v>
      </c>
      <c r="I16" s="22">
        <f t="shared" si="4"/>
        <v>5</v>
      </c>
    </row>
    <row r="17" spans="4:10" ht="21.75" thickTop="1" x14ac:dyDescent="0.35">
      <c r="D17" s="20" t="s">
        <v>54</v>
      </c>
      <c r="E17" s="20" t="s">
        <v>42</v>
      </c>
      <c r="F17" s="20">
        <v>2</v>
      </c>
      <c r="G17" s="20">
        <v>1</v>
      </c>
      <c r="H17" s="20">
        <v>0</v>
      </c>
      <c r="I17" s="20">
        <v>2</v>
      </c>
    </row>
    <row r="18" spans="4:10" s="1" customFormat="1" ht="21.75" thickBot="1" x14ac:dyDescent="0.4">
      <c r="D18" s="21" t="s">
        <v>55</v>
      </c>
      <c r="E18" s="21" t="s">
        <v>46</v>
      </c>
      <c r="F18" s="22">
        <f>F16-F17</f>
        <v>4</v>
      </c>
      <c r="G18" s="22">
        <f t="shared" ref="G18:H18" si="5">G16-G17</f>
        <v>2</v>
      </c>
      <c r="H18" s="22">
        <f t="shared" si="5"/>
        <v>-6</v>
      </c>
      <c r="I18" s="22">
        <f t="shared" ref="I18" si="6">I16-I17</f>
        <v>3</v>
      </c>
      <c r="J18"/>
    </row>
    <row r="19" spans="4:10" ht="15.75" thickTop="1" x14ac:dyDescent="0.25"/>
  </sheetData>
  <mergeCells count="1">
    <mergeCell ref="D2:H2"/>
  </mergeCells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1A582B2-8FB4-400D-A6A1-70B20ED8DB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GuV!F5:I5</xm:f>
              <xm:sqref>J5</xm:sqref>
            </x14:sparkline>
            <x14:sparkline>
              <xm:f>GuV!F6:I6</xm:f>
              <xm:sqref>J6</xm:sqref>
            </x14:sparkline>
            <x14:sparkline>
              <xm:f>GuV!F7:I7</xm:f>
              <xm:sqref>J7</xm:sqref>
            </x14:sparkline>
            <x14:sparkline>
              <xm:f>GuV!F8:I8</xm:f>
              <xm:sqref>J8</xm:sqref>
            </x14:sparkline>
            <x14:sparkline>
              <xm:f>GuV!F9:I9</xm:f>
              <xm:sqref>J9</xm:sqref>
            </x14:sparkline>
            <x14:sparkline>
              <xm:f>GuV!F10:I10</xm:f>
              <xm:sqref>J10</xm:sqref>
            </x14:sparkline>
            <x14:sparkline>
              <xm:f>GuV!F11:I11</xm:f>
              <xm:sqref>J11</xm:sqref>
            </x14:sparkline>
            <x14:sparkline>
              <xm:f>GuV!F12:I12</xm:f>
              <xm:sqref>J12</xm:sqref>
            </x14:sparkline>
            <x14:sparkline>
              <xm:f>GuV!F13:I13</xm:f>
              <xm:sqref>J13</xm:sqref>
            </x14:sparkline>
            <x14:sparkline>
              <xm:f>GuV!F14:I14</xm:f>
              <xm:sqref>J14</xm:sqref>
            </x14:sparkline>
            <x14:sparkline>
              <xm:f>GuV!F15:I15</xm:f>
              <xm:sqref>J15</xm:sqref>
            </x14:sparkline>
            <x14:sparkline>
              <xm:f>GuV!F16:I16</xm:f>
              <xm:sqref>J16</xm:sqref>
            </x14:sparkline>
            <x14:sparkline>
              <xm:f>GuV!F17:I17</xm:f>
              <xm:sqref>J17</xm:sqref>
            </x14:sparkline>
            <x14:sparkline>
              <xm:f>GuV!F18:I18</xm:f>
              <xm:sqref>J18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3660-5FA3-4769-A870-340A6482CFDD}">
  <dimension ref="A3:E24"/>
  <sheetViews>
    <sheetView zoomScaleNormal="100" workbookViewId="0">
      <selection activeCell="A3" sqref="A3:E12"/>
    </sheetView>
  </sheetViews>
  <sheetFormatPr defaultRowHeight="15" x14ac:dyDescent="0.25"/>
  <cols>
    <col min="1" max="1" width="37.28515625" bestFit="1" customWidth="1"/>
    <col min="2" max="2" width="2" bestFit="1" customWidth="1"/>
  </cols>
  <sheetData>
    <row r="3" spans="1:5" x14ac:dyDescent="0.25">
      <c r="C3" t="s">
        <v>2</v>
      </c>
      <c r="D3" t="s">
        <v>3</v>
      </c>
      <c r="E3" t="s">
        <v>4</v>
      </c>
    </row>
    <row r="4" spans="1:5" x14ac:dyDescent="0.25">
      <c r="A4" t="s">
        <v>56</v>
      </c>
      <c r="C4">
        <f>Bilanz!J10</f>
        <v>2</v>
      </c>
      <c r="D4">
        <f>Bilanz!K10</f>
        <v>-6</v>
      </c>
      <c r="E4">
        <f>Bilanz!L10</f>
        <v>3</v>
      </c>
    </row>
    <row r="5" spans="1:5" x14ac:dyDescent="0.25">
      <c r="A5" t="s">
        <v>57</v>
      </c>
      <c r="B5" t="s">
        <v>58</v>
      </c>
      <c r="C5">
        <f>GuV!G8+GuV!G13</f>
        <v>15</v>
      </c>
      <c r="D5">
        <f>GuV!H8+GuV!H13</f>
        <v>15</v>
      </c>
      <c r="E5">
        <f>GuV!I8+GuV!I13</f>
        <v>14</v>
      </c>
    </row>
    <row r="6" spans="1:5" x14ac:dyDescent="0.25">
      <c r="A6" t="s">
        <v>59</v>
      </c>
      <c r="B6" t="s">
        <v>42</v>
      </c>
      <c r="C6">
        <f>SUM(Bilanz!D17:D19)</f>
        <v>40</v>
      </c>
      <c r="D6">
        <f>SUM(Bilanz!E17:E19)</f>
        <v>56</v>
      </c>
      <c r="E6">
        <f>SUM(Bilanz!F17:F19)</f>
        <v>40</v>
      </c>
    </row>
    <row r="7" spans="1:5" x14ac:dyDescent="0.25">
      <c r="A7" t="s">
        <v>60</v>
      </c>
      <c r="B7" t="s">
        <v>58</v>
      </c>
      <c r="C7">
        <f>SUM(Bilanz!C17:C19)</f>
        <v>40</v>
      </c>
      <c r="D7">
        <f>C6</f>
        <v>40</v>
      </c>
      <c r="E7">
        <f>D6</f>
        <v>56</v>
      </c>
    </row>
    <row r="8" spans="1:5" x14ac:dyDescent="0.25">
      <c r="A8" t="s">
        <v>61</v>
      </c>
      <c r="B8" t="s">
        <v>42</v>
      </c>
      <c r="C8">
        <f>Bilanz!D21</f>
        <v>33</v>
      </c>
      <c r="D8">
        <f>Bilanz!E21</f>
        <v>21</v>
      </c>
      <c r="E8">
        <f>Bilanz!F21</f>
        <v>39</v>
      </c>
    </row>
    <row r="9" spans="1:5" x14ac:dyDescent="0.25">
      <c r="A9" t="s">
        <v>62</v>
      </c>
      <c r="B9" t="s">
        <v>58</v>
      </c>
      <c r="C9">
        <f>Bilanz!C21</f>
        <v>28</v>
      </c>
      <c r="D9">
        <f>C8</f>
        <v>33</v>
      </c>
      <c r="E9">
        <f>D8</f>
        <v>21</v>
      </c>
    </row>
    <row r="10" spans="1:5" x14ac:dyDescent="0.25">
      <c r="A10" t="s">
        <v>63</v>
      </c>
      <c r="B10" t="s">
        <v>58</v>
      </c>
      <c r="C10">
        <f>Bilanz!J19</f>
        <v>8</v>
      </c>
      <c r="D10">
        <f>Bilanz!K19</f>
        <v>8</v>
      </c>
      <c r="E10">
        <f>Bilanz!L19</f>
        <v>8</v>
      </c>
    </row>
    <row r="11" spans="1:5" x14ac:dyDescent="0.25">
      <c r="A11" t="s">
        <v>64</v>
      </c>
      <c r="B11" t="s">
        <v>42</v>
      </c>
      <c r="C11">
        <f>Bilanz!I19</f>
        <v>8</v>
      </c>
      <c r="D11">
        <f>C10</f>
        <v>8</v>
      </c>
      <c r="E11">
        <f>D10</f>
        <v>8</v>
      </c>
    </row>
    <row r="12" spans="1:5" x14ac:dyDescent="0.25">
      <c r="A12" s="15" t="s">
        <v>65</v>
      </c>
      <c r="B12" t="s">
        <v>46</v>
      </c>
      <c r="C12" s="1">
        <f>C4+C5-C6+C7-C8+C9+C10-C11</f>
        <v>12</v>
      </c>
      <c r="D12" s="1">
        <f>D4+D5-D6+D7-D8+D9+D10-D11</f>
        <v>5</v>
      </c>
      <c r="E12" s="1">
        <f>E4+E5-E6+E7-E8+E9+E10-E11</f>
        <v>15</v>
      </c>
    </row>
    <row r="14" spans="1:5" x14ac:dyDescent="0.25">
      <c r="A14" t="s">
        <v>66</v>
      </c>
      <c r="B14" t="s">
        <v>42</v>
      </c>
    </row>
    <row r="15" spans="1:5" x14ac:dyDescent="0.25">
      <c r="A15" t="s">
        <v>67</v>
      </c>
      <c r="B15" t="s">
        <v>58</v>
      </c>
    </row>
    <row r="16" spans="1:5" x14ac:dyDescent="0.25">
      <c r="A16" s="15" t="s">
        <v>68</v>
      </c>
      <c r="B16" t="s">
        <v>46</v>
      </c>
      <c r="C16" s="1">
        <f t="shared" ref="C16:D16" si="0">-C15+C14</f>
        <v>0</v>
      </c>
      <c r="D16" s="1">
        <f t="shared" si="0"/>
        <v>0</v>
      </c>
      <c r="E16" s="1">
        <f>-E15+E14</f>
        <v>0</v>
      </c>
    </row>
    <row r="18" spans="1:5" x14ac:dyDescent="0.25">
      <c r="A18" t="s">
        <v>69</v>
      </c>
      <c r="B18" t="s">
        <v>58</v>
      </c>
    </row>
    <row r="19" spans="1:5" x14ac:dyDescent="0.25">
      <c r="A19" t="s">
        <v>70</v>
      </c>
      <c r="B19" t="s">
        <v>42</v>
      </c>
    </row>
    <row r="20" spans="1:5" x14ac:dyDescent="0.25">
      <c r="A20" t="s">
        <v>71</v>
      </c>
      <c r="B20" t="s">
        <v>58</v>
      </c>
    </row>
    <row r="21" spans="1:5" x14ac:dyDescent="0.25">
      <c r="A21" t="s">
        <v>72</v>
      </c>
      <c r="B21" t="s">
        <v>42</v>
      </c>
    </row>
    <row r="22" spans="1:5" x14ac:dyDescent="0.25">
      <c r="A22" s="15" t="s">
        <v>73</v>
      </c>
      <c r="B22" t="s">
        <v>46</v>
      </c>
      <c r="C22" s="1">
        <f t="shared" ref="C22:D22" si="1">C18-C19+C20-C21</f>
        <v>0</v>
      </c>
      <c r="D22" s="1">
        <f t="shared" si="1"/>
        <v>0</v>
      </c>
      <c r="E22" s="1">
        <f>E18-E19+E20-E21</f>
        <v>0</v>
      </c>
    </row>
    <row r="24" spans="1:5" x14ac:dyDescent="0.25">
      <c r="A24" s="1" t="s">
        <v>74</v>
      </c>
      <c r="B24" t="s">
        <v>46</v>
      </c>
      <c r="C24" s="1">
        <f>C12+C16+C22</f>
        <v>12</v>
      </c>
      <c r="D24" s="1">
        <f>D12+D16+D22</f>
        <v>5</v>
      </c>
      <c r="E24" s="1">
        <f>E12+E16+E22</f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9653-1B8A-4C37-90E7-A20BE750B259}">
  <dimension ref="A1:E21"/>
  <sheetViews>
    <sheetView showGridLines="0" topLeftCell="A2" zoomScaleNormal="100" workbookViewId="0">
      <selection activeCell="B11" sqref="B11"/>
    </sheetView>
  </sheetViews>
  <sheetFormatPr defaultRowHeight="18.75" x14ac:dyDescent="0.3"/>
  <cols>
    <col min="1" max="1" width="42.5703125" style="17" bestFit="1" customWidth="1"/>
    <col min="2" max="4" width="11" style="17" customWidth="1"/>
    <col min="5" max="5" width="9.42578125" style="17" bestFit="1" customWidth="1"/>
    <col min="6" max="16384" width="9.140625" style="17"/>
  </cols>
  <sheetData>
    <row r="1" spans="1:5" ht="19.5" hidden="1" thickBot="1" x14ac:dyDescent="0.35">
      <c r="A1" s="17" t="s">
        <v>75</v>
      </c>
      <c r="B1" s="17" t="s">
        <v>76</v>
      </c>
      <c r="C1" s="17" t="s">
        <v>77</v>
      </c>
      <c r="D1" s="17" t="s">
        <v>78</v>
      </c>
      <c r="E1" s="17" t="s">
        <v>85</v>
      </c>
    </row>
    <row r="2" spans="1:5" ht="19.5" thickBot="1" x14ac:dyDescent="0.35">
      <c r="A2" s="23" t="s">
        <v>90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ht="19.5" thickBot="1" x14ac:dyDescent="0.35">
      <c r="A3" s="24" t="s">
        <v>40</v>
      </c>
      <c r="B3" s="31">
        <f>GuV!F5</f>
        <v>117</v>
      </c>
      <c r="C3" s="31">
        <f>GuV!G5</f>
        <v>112</v>
      </c>
      <c r="D3" s="31">
        <f>GuV!H5</f>
        <v>86</v>
      </c>
      <c r="E3" s="31">
        <f>GuV!I5</f>
        <v>132</v>
      </c>
    </row>
    <row r="4" spans="1:5" ht="19.5" thickBot="1" x14ac:dyDescent="0.35">
      <c r="A4" s="24" t="s">
        <v>86</v>
      </c>
      <c r="B4" s="31">
        <f>GuV!F10+GuV!F11+GuV!F12+GuV!F13</f>
        <v>23</v>
      </c>
      <c r="C4" s="31">
        <f>GuV!G10+GuV!G11+GuV!G12+GuV!G13</f>
        <v>23</v>
      </c>
      <c r="D4" s="31">
        <f>GuV!H10+GuV!H11+GuV!H12+GuV!H13</f>
        <v>22</v>
      </c>
      <c r="E4" s="31">
        <f>GuV!I10+GuV!I11+GuV!I12+GuV!I13</f>
        <v>25</v>
      </c>
    </row>
    <row r="5" spans="1:5" ht="19.5" thickBot="1" x14ac:dyDescent="0.35">
      <c r="A5" s="24" t="s">
        <v>8</v>
      </c>
      <c r="B5" s="31">
        <f>Bilanz!I12</f>
        <v>50</v>
      </c>
      <c r="C5" s="31">
        <f>Bilanz!J12</f>
        <v>52</v>
      </c>
      <c r="D5" s="31">
        <f>Bilanz!K12</f>
        <v>46</v>
      </c>
      <c r="E5" s="31">
        <f>Bilanz!L12</f>
        <v>49</v>
      </c>
    </row>
    <row r="6" spans="1:5" ht="19.5" thickBot="1" x14ac:dyDescent="0.35">
      <c r="A6" s="24" t="s">
        <v>19</v>
      </c>
      <c r="B6" s="31">
        <f>Bilanz!I23</f>
        <v>98</v>
      </c>
      <c r="C6" s="31">
        <f>Bilanz!J23</f>
        <v>98</v>
      </c>
      <c r="D6" s="31">
        <f>Bilanz!K23</f>
        <v>98</v>
      </c>
      <c r="E6" s="31">
        <f>Bilanz!L23</f>
        <v>98</v>
      </c>
    </row>
    <row r="7" spans="1:5" ht="19.5" thickBot="1" x14ac:dyDescent="0.35">
      <c r="A7" s="24" t="s">
        <v>88</v>
      </c>
      <c r="B7" s="31">
        <f>B5+B6</f>
        <v>148</v>
      </c>
      <c r="C7" s="31">
        <f t="shared" ref="C7:D7" si="0">C5+C6</f>
        <v>150</v>
      </c>
      <c r="D7" s="31">
        <f t="shared" si="0"/>
        <v>144</v>
      </c>
      <c r="E7" s="31">
        <f t="shared" ref="E7" si="1">E5+E6</f>
        <v>147</v>
      </c>
    </row>
    <row r="8" spans="1:5" ht="19.5" thickBot="1" x14ac:dyDescent="0.35">
      <c r="A8" s="24" t="s">
        <v>79</v>
      </c>
      <c r="B8" s="26">
        <f>GuV!F18</f>
        <v>4</v>
      </c>
      <c r="C8" s="26">
        <f>GuV!G18</f>
        <v>2</v>
      </c>
      <c r="D8" s="26">
        <f>GuV!H18</f>
        <v>-6</v>
      </c>
      <c r="E8" s="26">
        <f>GuV!I18</f>
        <v>3</v>
      </c>
    </row>
    <row r="9" spans="1:5" ht="19.5" thickBot="1" x14ac:dyDescent="0.35">
      <c r="A9" s="24" t="s">
        <v>80</v>
      </c>
      <c r="B9" s="26">
        <f>B8+GuV!F17</f>
        <v>6</v>
      </c>
      <c r="C9" s="26">
        <f>C8+GuV!G17</f>
        <v>3</v>
      </c>
      <c r="D9" s="26">
        <f>D8+GuV!H17</f>
        <v>-6</v>
      </c>
      <c r="E9" s="26">
        <f>E8+GuV!I17</f>
        <v>5</v>
      </c>
    </row>
    <row r="10" spans="1:5" ht="19.5" thickBot="1" x14ac:dyDescent="0.35">
      <c r="A10" s="24" t="s">
        <v>81</v>
      </c>
      <c r="B10" s="26">
        <f>B9+GuV!F15</f>
        <v>12</v>
      </c>
      <c r="C10" s="26">
        <f>C9+GuV!G15</f>
        <v>9</v>
      </c>
      <c r="D10" s="26">
        <f>D9+GuV!H15</f>
        <v>0</v>
      </c>
      <c r="E10" s="26">
        <f>E9+GuV!I15</f>
        <v>11</v>
      </c>
    </row>
    <row r="11" spans="1:5" ht="19.5" thickBot="1" x14ac:dyDescent="0.35">
      <c r="A11" s="24" t="s">
        <v>82</v>
      </c>
      <c r="B11" s="26">
        <f>B10-GuV!F17</f>
        <v>10</v>
      </c>
      <c r="C11" s="26">
        <f>C10-GuV!G17</f>
        <v>8</v>
      </c>
      <c r="D11" s="26">
        <f>D10-GuV!H17</f>
        <v>0</v>
      </c>
      <c r="E11" s="26">
        <f>E10-GuV!I17</f>
        <v>9</v>
      </c>
    </row>
    <row r="12" spans="1:5" ht="19.5" thickBot="1" x14ac:dyDescent="0.35">
      <c r="A12" s="24" t="s">
        <v>91</v>
      </c>
      <c r="B12" s="27">
        <f>100*(0.13*B5/B7+0.1*B6/B7)</f>
        <v>11.013513513513514</v>
      </c>
      <c r="C12" s="27">
        <f>100*(0.13*C5/C7+0.1*C6/C7)</f>
        <v>11.04</v>
      </c>
      <c r="D12" s="27">
        <f>100*(0.13*D5/D7+0.1*D6/D7)</f>
        <v>10.958333333333334</v>
      </c>
      <c r="E12" s="27">
        <f>100*(0.13*E5/E7+0.1*E6/E7)</f>
        <v>11</v>
      </c>
    </row>
    <row r="13" spans="1:5" ht="19.5" thickBot="1" x14ac:dyDescent="0.35">
      <c r="A13" s="24" t="s">
        <v>87</v>
      </c>
      <c r="B13" s="27">
        <f>(B11-B12*(Bilanz!C12+Bilanz!I18)/100)</f>
        <v>-4.8682432432432439</v>
      </c>
      <c r="C13" s="27">
        <f>(C11-C12*(Bilanz!D12+Bilanz!J18)/100)</f>
        <v>-5.2479999999999993</v>
      </c>
      <c r="D13" s="27">
        <f>(D11-D12*(Bilanz!E12+Bilanz!K18)/100)</f>
        <v>-11.50625</v>
      </c>
      <c r="E13" s="27">
        <f>(E11-E12*(Bilanz!F12+Bilanz!L18)/100)</f>
        <v>-1.0099999999999998</v>
      </c>
    </row>
    <row r="14" spans="1:5" ht="19.5" thickBot="1" x14ac:dyDescent="0.35">
      <c r="A14" s="24" t="s">
        <v>92</v>
      </c>
      <c r="B14" s="32">
        <f>100*B8/B3</f>
        <v>3.4188034188034186</v>
      </c>
      <c r="C14" s="32">
        <f>100*C8/C3</f>
        <v>1.7857142857142858</v>
      </c>
      <c r="D14" s="32">
        <f>100*D8/D3</f>
        <v>-6.9767441860465116</v>
      </c>
      <c r="E14" s="32">
        <f>100*E8/E3</f>
        <v>2.2727272727272729</v>
      </c>
    </row>
    <row r="15" spans="1:5" ht="19.5" thickBot="1" x14ac:dyDescent="0.35">
      <c r="A15" s="24" t="s">
        <v>83</v>
      </c>
      <c r="B15" s="27">
        <f>B3/B7</f>
        <v>0.79054054054054057</v>
      </c>
      <c r="C15" s="27">
        <f>C3/C7</f>
        <v>0.7466666666666667</v>
      </c>
      <c r="D15" s="27">
        <f>D3/D7</f>
        <v>0.59722222222222221</v>
      </c>
      <c r="E15" s="27">
        <f>E3/E7</f>
        <v>0.89795918367346939</v>
      </c>
    </row>
    <row r="16" spans="1:5" ht="19.5" thickBot="1" x14ac:dyDescent="0.35">
      <c r="A16" s="24" t="s">
        <v>93</v>
      </c>
      <c r="B16" s="32">
        <f>100*B10/B7</f>
        <v>8.1081081081081088</v>
      </c>
      <c r="C16" s="32">
        <f t="shared" ref="C16:E16" si="2">100*C10/C7</f>
        <v>6</v>
      </c>
      <c r="D16" s="32">
        <f t="shared" si="2"/>
        <v>0</v>
      </c>
      <c r="E16" s="32">
        <f t="shared" si="2"/>
        <v>7.4829931972789119</v>
      </c>
    </row>
    <row r="17" spans="1:5" ht="19.5" thickBot="1" x14ac:dyDescent="0.35">
      <c r="A17" s="25" t="s">
        <v>84</v>
      </c>
      <c r="B17" s="28">
        <f>B6/B5</f>
        <v>1.96</v>
      </c>
      <c r="C17" s="28">
        <f>C6/C5</f>
        <v>1.8846153846153846</v>
      </c>
      <c r="D17" s="28">
        <f>D6/D5</f>
        <v>2.1304347826086958</v>
      </c>
      <c r="E17" s="28">
        <f>E6/E5</f>
        <v>2</v>
      </c>
    </row>
    <row r="18" spans="1:5" ht="19.5" thickBot="1" x14ac:dyDescent="0.35">
      <c r="A18" s="25" t="s">
        <v>94</v>
      </c>
      <c r="B18" s="26">
        <f>100*B8/B5</f>
        <v>8</v>
      </c>
      <c r="C18" s="26">
        <f>100*C8/C5</f>
        <v>3.8461538461538463</v>
      </c>
      <c r="D18" s="26">
        <f>100*D8/D5</f>
        <v>-13.043478260869565</v>
      </c>
      <c r="E18" s="26">
        <f>100*E8/E5</f>
        <v>6.1224489795918364</v>
      </c>
    </row>
    <row r="19" spans="1:5" ht="19.5" thickBot="1" x14ac:dyDescent="0.35">
      <c r="A19" s="25" t="s">
        <v>95</v>
      </c>
      <c r="B19" s="26">
        <f>100*B10/B7</f>
        <v>8.1081081081081088</v>
      </c>
      <c r="C19" s="26">
        <f>100*C10/C7</f>
        <v>6</v>
      </c>
      <c r="D19" s="26">
        <f>100*D10/D7</f>
        <v>0</v>
      </c>
      <c r="E19" s="26">
        <f>100*E10/E7</f>
        <v>7.4829931972789119</v>
      </c>
    </row>
    <row r="20" spans="1:5" ht="19.5" thickBot="1" x14ac:dyDescent="0.35">
      <c r="A20" s="25" t="s">
        <v>96</v>
      </c>
      <c r="B20" s="32">
        <f>100*B10/B3</f>
        <v>10.256410256410257</v>
      </c>
      <c r="C20" s="32">
        <f>100*C10/C3</f>
        <v>8.0357142857142865</v>
      </c>
      <c r="D20" s="32">
        <f>100*D10/D3</f>
        <v>0</v>
      </c>
      <c r="E20" s="32">
        <f>100*E10/E3</f>
        <v>8.3333333333333339</v>
      </c>
    </row>
    <row r="21" spans="1:5" ht="19.5" thickBot="1" x14ac:dyDescent="0.35">
      <c r="A21" s="25" t="s">
        <v>89</v>
      </c>
      <c r="B21" s="29"/>
      <c r="C21" s="30">
        <f>Kapitalflussrechnung!C12</f>
        <v>12</v>
      </c>
      <c r="D21" s="30">
        <f>Kapitalflussrechnung!D12</f>
        <v>5</v>
      </c>
      <c r="E21" s="30">
        <f>Kapitalflussrechnung!E12</f>
        <v>15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xr2:uid="{55EA10B9-6241-44FD-AD26-1D82B0FC20CD}">
          <x14:colorSeries rgb="FF0070C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92D050"/>
          <x14:sparklines>
            <x14:sparkline>
              <xm:f>Spitzenkennzahlen!B3:E3</xm:f>
              <xm:sqref>F3</xm:sqref>
            </x14:sparkline>
            <x14:sparkline>
              <xm:f>Spitzenkennzahlen!B4:E4</xm:f>
              <xm:sqref>F4</xm:sqref>
            </x14:sparkline>
            <x14:sparkline>
              <xm:f>Spitzenkennzahlen!B5:E5</xm:f>
              <xm:sqref>F5</xm:sqref>
            </x14:sparkline>
            <x14:sparkline>
              <xm:f>Spitzenkennzahlen!B6:E6</xm:f>
              <xm:sqref>F6</xm:sqref>
            </x14:sparkline>
            <x14:sparkline>
              <xm:f>Spitzenkennzahlen!B7:E7</xm:f>
              <xm:sqref>F7</xm:sqref>
            </x14:sparkline>
            <x14:sparkline>
              <xm:f>Spitzenkennzahlen!B8:E8</xm:f>
              <xm:sqref>F8</xm:sqref>
            </x14:sparkline>
            <x14:sparkline>
              <xm:f>Spitzenkennzahlen!B9:E9</xm:f>
              <xm:sqref>F9</xm:sqref>
            </x14:sparkline>
            <x14:sparkline>
              <xm:f>Spitzenkennzahlen!B10:E10</xm:f>
              <xm:sqref>F10</xm:sqref>
            </x14:sparkline>
            <x14:sparkline>
              <xm:f>Spitzenkennzahlen!B11:E11</xm:f>
              <xm:sqref>F11</xm:sqref>
            </x14:sparkline>
            <x14:sparkline>
              <xm:f>Spitzenkennzahlen!B12:E12</xm:f>
              <xm:sqref>F12</xm:sqref>
            </x14:sparkline>
            <x14:sparkline>
              <xm:f>Spitzenkennzahlen!B13:E13</xm:f>
              <xm:sqref>F13</xm:sqref>
            </x14:sparkline>
            <x14:sparkline>
              <xm:f>Spitzenkennzahlen!B14:E14</xm:f>
              <xm:sqref>F14</xm:sqref>
            </x14:sparkline>
            <x14:sparkline>
              <xm:f>Spitzenkennzahlen!B15:E15</xm:f>
              <xm:sqref>F15</xm:sqref>
            </x14:sparkline>
            <x14:sparkline>
              <xm:f>Spitzenkennzahlen!B16:E16</xm:f>
              <xm:sqref>F16</xm:sqref>
            </x14:sparkline>
            <x14:sparkline>
              <xm:f>Spitzenkennzahlen!B17:E17</xm:f>
              <xm:sqref>F17</xm:sqref>
            </x14:sparkline>
            <x14:sparkline>
              <xm:f>Spitzenkennzahlen!B18:E18</xm:f>
              <xm:sqref>F18</xm:sqref>
            </x14:sparkline>
            <x14:sparkline>
              <xm:f>Spitzenkennzahlen!B19:E19</xm:f>
              <xm:sqref>F19</xm:sqref>
            </x14:sparkline>
            <x14:sparkline>
              <xm:f>Spitzenkennzahlen!B20:E20</xm:f>
              <xm:sqref>F20</xm:sqref>
            </x14:sparkline>
            <x14:sparkline>
              <xm:f>Spitzenkennzahlen!B21:E21</xm:f>
              <xm:sqref>F21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5103-7C60-4E80-9004-ACE42B2FD5A6}">
  <dimension ref="A1:U5"/>
  <sheetViews>
    <sheetView workbookViewId="0">
      <selection activeCell="O16" sqref="O16"/>
    </sheetView>
  </sheetViews>
  <sheetFormatPr defaultRowHeight="15" x14ac:dyDescent="0.25"/>
  <cols>
    <col min="12" max="12" width="12.28515625" bestFit="1" customWidth="1"/>
    <col min="13" max="13" width="13.42578125" bestFit="1" customWidth="1"/>
    <col min="14" max="14" width="12.28515625" bestFit="1" customWidth="1"/>
    <col min="15" max="17" width="11.5703125" bestFit="1" customWidth="1"/>
    <col min="18" max="18" width="13.42578125" bestFit="1" customWidth="1"/>
    <col min="19" max="19" width="11.5703125" bestFit="1" customWidth="1"/>
    <col min="20" max="20" width="12.5703125" bestFit="1" customWidth="1"/>
  </cols>
  <sheetData>
    <row r="1" spans="1:21" ht="19.5" thickBot="1" x14ac:dyDescent="0.35">
      <c r="A1" s="23" t="str">
        <f t="array" ref="A1:U5">TRANSPOSE(Spitzenkennzahlen!A2:'Spitzenkennzahlen'!E21)</f>
        <v>Jahr</v>
      </c>
      <c r="B1" s="23" t="str">
        <v>Umsatzerlöse</v>
      </c>
      <c r="C1" s="23" t="str">
        <v>Zwecksaufwand</v>
      </c>
      <c r="D1" s="23" t="str">
        <v>Eigenkapital</v>
      </c>
      <c r="E1" s="23" t="str">
        <v>Fremdkapital</v>
      </c>
      <c r="F1" s="23" t="str">
        <v>Summe Aktiva/Pasiva</v>
      </c>
      <c r="G1" s="23" t="str">
        <v>Jahresüberschuss/-fehlbetrag</v>
      </c>
      <c r="H1" s="23" t="str">
        <v>EBT</v>
      </c>
      <c r="I1" s="23" t="str">
        <v>EBIT</v>
      </c>
      <c r="J1" s="23" t="str">
        <v>NOPAT</v>
      </c>
      <c r="K1" s="23" t="str">
        <v>WACC in %</v>
      </c>
      <c r="L1" s="23" t="str">
        <v>EVA</v>
      </c>
      <c r="M1" s="23" t="str">
        <v>Umsatzrentabilität in %</v>
      </c>
      <c r="N1" s="23" t="str">
        <v>Kapitalumschlagshäufigkeit</v>
      </c>
      <c r="O1" s="23" t="str">
        <v>ROI in %</v>
      </c>
      <c r="P1" s="23" t="str">
        <v>Verschuldungsgrad</v>
      </c>
      <c r="Q1" s="23" t="str">
        <v>Eigenkapitalrentabilität in %</v>
      </c>
      <c r="R1" s="23" t="str">
        <v>Gesamtkapitalrentabilität in %</v>
      </c>
      <c r="S1" s="23" t="str">
        <v>ROS in %</v>
      </c>
      <c r="T1" s="23" t="str">
        <v>Cash Flow aus der Geschäftstätigkeit</v>
      </c>
      <c r="U1" s="23" t="e">
        <v>#N/A</v>
      </c>
    </row>
    <row r="2" spans="1:21" ht="19.5" thickBot="1" x14ac:dyDescent="0.35">
      <c r="A2" s="23" t="str">
        <v>Jahr 0</v>
      </c>
      <c r="B2" s="31">
        <v>117</v>
      </c>
      <c r="C2" s="31">
        <v>23</v>
      </c>
      <c r="D2" s="31">
        <v>50</v>
      </c>
      <c r="E2" s="31">
        <v>98</v>
      </c>
      <c r="F2" s="31">
        <v>148</v>
      </c>
      <c r="G2" s="31">
        <v>4</v>
      </c>
      <c r="H2" s="31">
        <v>6</v>
      </c>
      <c r="I2" s="31">
        <v>12</v>
      </c>
      <c r="J2" s="31">
        <v>10</v>
      </c>
      <c r="K2" s="31">
        <v>11.013513513513514</v>
      </c>
      <c r="L2" s="26">
        <v>-4.8682432432432439</v>
      </c>
      <c r="M2" s="33">
        <v>3.4188034188034186</v>
      </c>
      <c r="N2" s="26">
        <v>0.79054054054054057</v>
      </c>
      <c r="O2" s="34">
        <v>8.1081081081081088</v>
      </c>
      <c r="P2" s="26">
        <v>1.96</v>
      </c>
      <c r="Q2" s="34">
        <v>8</v>
      </c>
      <c r="R2" s="26">
        <v>8.1081081081081088</v>
      </c>
      <c r="S2" s="26">
        <v>10.256410256410257</v>
      </c>
      <c r="T2" s="26">
        <v>0</v>
      </c>
      <c r="U2" t="e">
        <v>#N/A</v>
      </c>
    </row>
    <row r="3" spans="1:21" ht="19.5" thickBot="1" x14ac:dyDescent="0.35">
      <c r="A3" s="23" t="str">
        <v>Jahr 1</v>
      </c>
      <c r="B3" s="35">
        <v>112</v>
      </c>
      <c r="C3" s="35">
        <v>23</v>
      </c>
      <c r="D3" s="35">
        <v>52</v>
      </c>
      <c r="E3" s="35">
        <v>98</v>
      </c>
      <c r="F3" s="35">
        <v>150</v>
      </c>
      <c r="G3" s="35">
        <v>2</v>
      </c>
      <c r="H3" s="35">
        <v>3</v>
      </c>
      <c r="I3" s="35">
        <v>9</v>
      </c>
      <c r="J3" s="35">
        <v>8</v>
      </c>
      <c r="K3" s="35">
        <v>11.04</v>
      </c>
      <c r="L3" s="26">
        <v>-5.2479999999999993</v>
      </c>
      <c r="M3" s="33">
        <v>1.7857142857142858</v>
      </c>
      <c r="N3" s="26">
        <v>0.7466666666666667</v>
      </c>
      <c r="O3" s="34">
        <v>6</v>
      </c>
      <c r="P3" s="26">
        <v>1.8846153846153846</v>
      </c>
      <c r="Q3" s="34">
        <v>3.8461538461538463</v>
      </c>
      <c r="R3" s="26">
        <v>6</v>
      </c>
      <c r="S3" s="26">
        <v>8.0357142857142865</v>
      </c>
      <c r="T3" s="26">
        <v>12</v>
      </c>
      <c r="U3" t="e">
        <v>#N/A</v>
      </c>
    </row>
    <row r="4" spans="1:21" ht="19.5" thickBot="1" x14ac:dyDescent="0.35">
      <c r="A4" s="23" t="str">
        <v>Jahr 2</v>
      </c>
      <c r="B4" s="31">
        <v>86</v>
      </c>
      <c r="C4" s="31">
        <v>22</v>
      </c>
      <c r="D4" s="31">
        <v>46</v>
      </c>
      <c r="E4" s="31">
        <v>98</v>
      </c>
      <c r="F4" s="31">
        <v>144</v>
      </c>
      <c r="G4" s="31">
        <v>-6</v>
      </c>
      <c r="H4" s="31">
        <v>-6</v>
      </c>
      <c r="I4" s="31">
        <v>0</v>
      </c>
      <c r="J4" s="31">
        <v>0</v>
      </c>
      <c r="K4" s="31">
        <v>10.958333333333334</v>
      </c>
      <c r="L4" s="26">
        <v>-11.50625</v>
      </c>
      <c r="M4" s="33">
        <v>-6.9767441860465116</v>
      </c>
      <c r="N4" s="26">
        <v>0.59722222222222221</v>
      </c>
      <c r="O4" s="34">
        <v>0</v>
      </c>
      <c r="P4" s="26">
        <v>2.1304347826086958</v>
      </c>
      <c r="Q4" s="34">
        <v>-13.043478260869565</v>
      </c>
      <c r="R4" s="26">
        <v>0</v>
      </c>
      <c r="S4" s="26">
        <v>0</v>
      </c>
      <c r="T4" s="26">
        <v>5</v>
      </c>
      <c r="U4" t="e">
        <v>#N/A</v>
      </c>
    </row>
    <row r="5" spans="1:21" ht="19.5" thickBot="1" x14ac:dyDescent="0.35">
      <c r="A5" s="23" t="str">
        <v>Jahr 3</v>
      </c>
      <c r="B5" s="35">
        <v>132</v>
      </c>
      <c r="C5" s="35">
        <v>25</v>
      </c>
      <c r="D5" s="35">
        <v>49</v>
      </c>
      <c r="E5" s="35">
        <v>98</v>
      </c>
      <c r="F5" s="35">
        <v>147</v>
      </c>
      <c r="G5" s="35">
        <v>3</v>
      </c>
      <c r="H5" s="35">
        <v>5</v>
      </c>
      <c r="I5" s="35">
        <v>11</v>
      </c>
      <c r="J5" s="35">
        <v>9</v>
      </c>
      <c r="K5" s="35">
        <v>11</v>
      </c>
      <c r="L5" s="26">
        <v>-1.0099999999999998</v>
      </c>
      <c r="M5" s="33">
        <v>2.2727272727272729</v>
      </c>
      <c r="N5" s="26">
        <v>0.89795918367346939</v>
      </c>
      <c r="O5" s="34">
        <v>7.4829931972789119</v>
      </c>
      <c r="P5" s="26">
        <v>2</v>
      </c>
      <c r="Q5" s="34">
        <v>6.1224489795918364</v>
      </c>
      <c r="R5" s="26">
        <v>7.4829931972789119</v>
      </c>
      <c r="S5" s="26">
        <v>8.3333333333333339</v>
      </c>
      <c r="T5" s="26">
        <v>15</v>
      </c>
      <c r="U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BF1D-771B-4D7D-B78D-600F2691AE77}">
  <dimension ref="A1:U5"/>
  <sheetViews>
    <sheetView workbookViewId="0">
      <selection activeCell="E29" sqref="E29"/>
    </sheetView>
  </sheetViews>
  <sheetFormatPr defaultRowHeight="15" x14ac:dyDescent="0.25"/>
  <cols>
    <col min="12" max="12" width="12.28515625" bestFit="1" customWidth="1"/>
    <col min="13" max="13" width="13.42578125" bestFit="1" customWidth="1"/>
    <col min="14" max="14" width="12.28515625" bestFit="1" customWidth="1"/>
    <col min="15" max="17" width="11.5703125" bestFit="1" customWidth="1"/>
    <col min="18" max="18" width="13.42578125" bestFit="1" customWidth="1"/>
    <col min="19" max="19" width="11.5703125" bestFit="1" customWidth="1"/>
    <col min="20" max="20" width="12.5703125" bestFit="1" customWidth="1"/>
  </cols>
  <sheetData>
    <row r="1" spans="1:21" ht="19.5" thickBot="1" x14ac:dyDescent="0.35">
      <c r="A1" s="23" t="str">
        <f t="array" ref="A1:U5">TRANSPOSE(Spitzenkennzahlen!A2:'Spitzenkennzahlen'!E21)</f>
        <v>Jahr</v>
      </c>
      <c r="B1" s="23" t="str">
        <v>Umsatzerlöse</v>
      </c>
      <c r="C1" s="23" t="str">
        <v>Zwecksaufwand</v>
      </c>
      <c r="D1" s="23" t="str">
        <v>Eigenkapital</v>
      </c>
      <c r="E1" s="23" t="str">
        <v>Fremdkapital</v>
      </c>
      <c r="F1" s="23" t="str">
        <v>Summe Aktiva/Pasiva</v>
      </c>
      <c r="G1" s="23" t="str">
        <v>Jahresüberschuss/-fehlbetrag</v>
      </c>
      <c r="H1" s="23" t="str">
        <v>EBT</v>
      </c>
      <c r="I1" s="23" t="str">
        <v>EBIT</v>
      </c>
      <c r="J1" s="23" t="str">
        <v>NOPAT</v>
      </c>
      <c r="K1" s="23" t="str">
        <v>WACC in %</v>
      </c>
      <c r="L1" s="23" t="str">
        <v>EVA</v>
      </c>
      <c r="M1" s="23" t="str">
        <v>Umsatzrentabilität in %</v>
      </c>
      <c r="N1" s="23" t="str">
        <v>Kapitalumschlagshäufigkeit</v>
      </c>
      <c r="O1" s="23" t="str">
        <v>ROI in %</v>
      </c>
      <c r="P1" s="23" t="str">
        <v>Verschuldungsgrad</v>
      </c>
      <c r="Q1" s="23" t="str">
        <v>Eigenkapitalrentabilität in %</v>
      </c>
      <c r="R1" s="23" t="str">
        <v>Gesamtkapitalrentabilität in %</v>
      </c>
      <c r="S1" s="23" t="str">
        <v>ROS in %</v>
      </c>
      <c r="T1" s="23" t="str">
        <v>Cash Flow aus der Geschäftstätigkeit</v>
      </c>
      <c r="U1" s="23" t="e">
        <v>#N/A</v>
      </c>
    </row>
    <row r="2" spans="1:21" ht="19.5" thickBot="1" x14ac:dyDescent="0.35">
      <c r="A2" s="23" t="str">
        <v>Jahr 0</v>
      </c>
      <c r="B2" s="31">
        <v>117</v>
      </c>
      <c r="C2" s="31">
        <v>23</v>
      </c>
      <c r="D2" s="31">
        <v>50</v>
      </c>
      <c r="E2" s="31">
        <v>98</v>
      </c>
      <c r="F2" s="31">
        <v>148</v>
      </c>
      <c r="G2" s="31">
        <v>4</v>
      </c>
      <c r="H2" s="31">
        <v>6</v>
      </c>
      <c r="I2" s="31">
        <v>12</v>
      </c>
      <c r="J2" s="31">
        <v>10</v>
      </c>
      <c r="K2" s="31">
        <v>11.013513513513514</v>
      </c>
      <c r="L2" s="26">
        <v>-4.8682432432432439</v>
      </c>
      <c r="M2" s="33">
        <v>3.4188034188034186</v>
      </c>
      <c r="N2" s="26">
        <v>0.79054054054054057</v>
      </c>
      <c r="O2" s="34">
        <v>8.1081081081081088</v>
      </c>
      <c r="P2" s="26">
        <v>1.96</v>
      </c>
      <c r="Q2" s="34">
        <v>8</v>
      </c>
      <c r="R2" s="26">
        <v>8.1081081081081088</v>
      </c>
      <c r="S2" s="26">
        <v>10.256410256410257</v>
      </c>
      <c r="T2" s="26">
        <v>0</v>
      </c>
      <c r="U2" s="36" t="e">
        <v>#N/A</v>
      </c>
    </row>
    <row r="3" spans="1:21" ht="19.5" thickBot="1" x14ac:dyDescent="0.35">
      <c r="A3" s="23" t="str">
        <v>Jahr 1</v>
      </c>
      <c r="B3" s="35">
        <v>112</v>
      </c>
      <c r="C3" s="35">
        <v>23</v>
      </c>
      <c r="D3" s="35">
        <v>52</v>
      </c>
      <c r="E3" s="35">
        <v>98</v>
      </c>
      <c r="F3" s="35">
        <v>150</v>
      </c>
      <c r="G3" s="35">
        <v>2</v>
      </c>
      <c r="H3" s="35">
        <v>3</v>
      </c>
      <c r="I3" s="35">
        <v>9</v>
      </c>
      <c r="J3" s="35">
        <v>8</v>
      </c>
      <c r="K3" s="35">
        <v>11.04</v>
      </c>
      <c r="L3" s="26">
        <v>-5.2479999999999993</v>
      </c>
      <c r="M3" s="33">
        <v>1.7857142857142858</v>
      </c>
      <c r="N3" s="26">
        <v>0.7466666666666667</v>
      </c>
      <c r="O3" s="34">
        <v>6</v>
      </c>
      <c r="P3" s="26">
        <v>1.8846153846153846</v>
      </c>
      <c r="Q3" s="34">
        <v>3.8461538461538463</v>
      </c>
      <c r="R3" s="26">
        <v>6</v>
      </c>
      <c r="S3" s="26">
        <v>8.0357142857142865</v>
      </c>
      <c r="T3" s="26">
        <v>12</v>
      </c>
      <c r="U3" t="e">
        <v>#N/A</v>
      </c>
    </row>
    <row r="4" spans="1:21" ht="19.5" thickBot="1" x14ac:dyDescent="0.35">
      <c r="A4" s="23" t="str">
        <v>Jahr 2</v>
      </c>
      <c r="B4" s="31">
        <v>86</v>
      </c>
      <c r="C4" s="31">
        <v>22</v>
      </c>
      <c r="D4" s="31">
        <v>46</v>
      </c>
      <c r="E4" s="31">
        <v>98</v>
      </c>
      <c r="F4" s="31">
        <v>144</v>
      </c>
      <c r="G4" s="31">
        <v>-6</v>
      </c>
      <c r="H4" s="31">
        <v>-6</v>
      </c>
      <c r="I4" s="31">
        <v>0</v>
      </c>
      <c r="J4" s="31">
        <v>0</v>
      </c>
      <c r="K4" s="31">
        <v>10.958333333333334</v>
      </c>
      <c r="L4" s="26">
        <v>-11.50625</v>
      </c>
      <c r="M4" s="33">
        <v>-6.9767441860465116</v>
      </c>
      <c r="N4" s="26">
        <v>0.59722222222222221</v>
      </c>
      <c r="O4" s="34">
        <v>0</v>
      </c>
      <c r="P4" s="26">
        <v>2.1304347826086958</v>
      </c>
      <c r="Q4" s="34">
        <v>-13.043478260869565</v>
      </c>
      <c r="R4" s="26">
        <v>0</v>
      </c>
      <c r="S4" s="26">
        <v>0</v>
      </c>
      <c r="T4" s="26">
        <v>5</v>
      </c>
      <c r="U4" t="e">
        <v>#N/A</v>
      </c>
    </row>
    <row r="5" spans="1:21" ht="19.5" thickBot="1" x14ac:dyDescent="0.35">
      <c r="A5" s="23" t="str">
        <v>Jahr 3</v>
      </c>
      <c r="B5" s="35">
        <v>132</v>
      </c>
      <c r="C5" s="35">
        <v>25</v>
      </c>
      <c r="D5" s="35">
        <v>49</v>
      </c>
      <c r="E5" s="35">
        <v>98</v>
      </c>
      <c r="F5" s="35">
        <v>147</v>
      </c>
      <c r="G5" s="35">
        <v>3</v>
      </c>
      <c r="H5" s="35">
        <v>5</v>
      </c>
      <c r="I5" s="35">
        <v>11</v>
      </c>
      <c r="J5" s="35">
        <v>9</v>
      </c>
      <c r="K5" s="35">
        <v>11</v>
      </c>
      <c r="L5" s="26">
        <v>-1.0099999999999998</v>
      </c>
      <c r="M5" s="33">
        <v>2.2727272727272729</v>
      </c>
      <c r="N5" s="26">
        <v>0.89795918367346939</v>
      </c>
      <c r="O5" s="34">
        <v>7.4829931972789119</v>
      </c>
      <c r="P5" s="26">
        <v>2</v>
      </c>
      <c r="Q5" s="34">
        <v>6.1224489795918364</v>
      </c>
      <c r="R5" s="26">
        <v>7.4829931972789119</v>
      </c>
      <c r="S5" s="26">
        <v>8.3333333333333339</v>
      </c>
      <c r="T5" s="26">
        <v>15</v>
      </c>
      <c r="U5" t="e">
        <v>#N/A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9B4-A34E-4A14-B588-26ED4350FD21}">
  <dimension ref="A1:T5"/>
  <sheetViews>
    <sheetView workbookViewId="0">
      <selection activeCell="D4" sqref="D4"/>
    </sheetView>
  </sheetViews>
  <sheetFormatPr defaultRowHeight="15" x14ac:dyDescent="0.25"/>
  <sheetData>
    <row r="1" spans="1:20" x14ac:dyDescent="0.25">
      <c r="A1" t="str">
        <f t="array" ref="A1:T5">TRANSPOSE(Spitzenkennzahlen!A2:E21)</f>
        <v>Jahr</v>
      </c>
      <c r="B1" t="str">
        <v>Umsatzerlöse</v>
      </c>
      <c r="C1" t="str">
        <v>Zwecksaufwand</v>
      </c>
      <c r="D1" t="str">
        <v>Eigenkapital</v>
      </c>
      <c r="E1" t="str">
        <v>Fremdkapital</v>
      </c>
      <c r="F1" t="str">
        <v>Summe Aktiva/Pasiva</v>
      </c>
      <c r="G1" t="str">
        <v>Jahresüberschuss/-fehlbetrag</v>
      </c>
      <c r="H1" t="str">
        <v>EBT</v>
      </c>
      <c r="I1" t="str">
        <v>EBIT</v>
      </c>
      <c r="J1" t="str">
        <v>NOPAT</v>
      </c>
      <c r="K1" t="str">
        <v>WACC in %</v>
      </c>
      <c r="L1" t="str">
        <v>EVA</v>
      </c>
      <c r="M1" t="str">
        <v>Umsatzrentabilität in %</v>
      </c>
      <c r="N1" t="str">
        <v>Kapitalumschlagshäufigkeit</v>
      </c>
      <c r="O1" t="str">
        <v>ROI in %</v>
      </c>
      <c r="P1" t="str">
        <v>Verschuldungsgrad</v>
      </c>
      <c r="Q1" t="str">
        <v>Eigenkapitalrentabilität in %</v>
      </c>
      <c r="R1" t="str">
        <v>Gesamtkapitalrentabilität in %</v>
      </c>
      <c r="S1" t="str">
        <v>ROS in %</v>
      </c>
      <c r="T1" t="str">
        <v>Cash Flow aus der Geschäftstätigkeit</v>
      </c>
    </row>
    <row r="2" spans="1:20" x14ac:dyDescent="0.25">
      <c r="A2" t="str">
        <v>Jahr 0</v>
      </c>
      <c r="B2">
        <v>117</v>
      </c>
      <c r="C2">
        <v>23</v>
      </c>
      <c r="D2">
        <v>50</v>
      </c>
      <c r="E2">
        <v>98</v>
      </c>
      <c r="F2">
        <v>148</v>
      </c>
      <c r="G2">
        <v>4</v>
      </c>
      <c r="H2">
        <v>6</v>
      </c>
      <c r="I2">
        <v>12</v>
      </c>
      <c r="J2">
        <v>10</v>
      </c>
      <c r="K2">
        <v>11.013513513513514</v>
      </c>
      <c r="L2">
        <v>-4.8682432432432439</v>
      </c>
      <c r="M2">
        <v>3.4188034188034186</v>
      </c>
      <c r="N2">
        <v>0.79054054054054057</v>
      </c>
      <c r="O2">
        <v>8.1081081081081088</v>
      </c>
      <c r="P2">
        <v>1.96</v>
      </c>
      <c r="Q2">
        <v>8</v>
      </c>
      <c r="R2">
        <v>8.1081081081081088</v>
      </c>
      <c r="S2">
        <v>10.256410256410257</v>
      </c>
      <c r="T2">
        <v>0</v>
      </c>
    </row>
    <row r="3" spans="1:20" x14ac:dyDescent="0.25">
      <c r="A3" t="str">
        <v>Jahr 1</v>
      </c>
      <c r="B3">
        <v>112</v>
      </c>
      <c r="C3">
        <v>23</v>
      </c>
      <c r="D3">
        <v>52</v>
      </c>
      <c r="E3">
        <v>98</v>
      </c>
      <c r="F3">
        <v>150</v>
      </c>
      <c r="G3">
        <v>2</v>
      </c>
      <c r="H3">
        <v>3</v>
      </c>
      <c r="I3">
        <v>9</v>
      </c>
      <c r="J3">
        <v>8</v>
      </c>
      <c r="K3">
        <v>11.04</v>
      </c>
      <c r="L3">
        <v>-5.2479999999999993</v>
      </c>
      <c r="M3">
        <v>1.7857142857142858</v>
      </c>
      <c r="N3">
        <v>0.7466666666666667</v>
      </c>
      <c r="O3">
        <v>6</v>
      </c>
      <c r="P3">
        <v>1.8846153846153846</v>
      </c>
      <c r="Q3">
        <v>3.8461538461538463</v>
      </c>
      <c r="R3">
        <v>6</v>
      </c>
      <c r="S3">
        <v>8.0357142857142865</v>
      </c>
      <c r="T3">
        <v>12</v>
      </c>
    </row>
    <row r="4" spans="1:20" x14ac:dyDescent="0.25">
      <c r="A4" t="str">
        <v>Jahr 2</v>
      </c>
      <c r="B4">
        <v>86</v>
      </c>
      <c r="C4">
        <v>22</v>
      </c>
      <c r="D4">
        <v>46</v>
      </c>
      <c r="E4">
        <v>98</v>
      </c>
      <c r="F4">
        <v>144</v>
      </c>
      <c r="G4">
        <v>-6</v>
      </c>
      <c r="H4">
        <v>-6</v>
      </c>
      <c r="I4">
        <v>0</v>
      </c>
      <c r="J4">
        <v>0</v>
      </c>
      <c r="K4">
        <v>10.958333333333334</v>
      </c>
      <c r="L4">
        <v>-11.50625</v>
      </c>
      <c r="M4">
        <v>-6.9767441860465116</v>
      </c>
      <c r="N4">
        <v>0.59722222222222221</v>
      </c>
      <c r="O4">
        <v>0</v>
      </c>
      <c r="P4">
        <v>2.1304347826086958</v>
      </c>
      <c r="Q4">
        <v>-13.043478260869565</v>
      </c>
      <c r="R4">
        <v>0</v>
      </c>
      <c r="S4">
        <v>0</v>
      </c>
      <c r="T4">
        <v>5</v>
      </c>
    </row>
    <row r="5" spans="1:20" x14ac:dyDescent="0.25">
      <c r="A5" t="str">
        <v>Jahr 3</v>
      </c>
      <c r="B5">
        <v>132</v>
      </c>
      <c r="C5">
        <v>25</v>
      </c>
      <c r="D5">
        <v>49</v>
      </c>
      <c r="E5">
        <v>98</v>
      </c>
      <c r="F5">
        <v>147</v>
      </c>
      <c r="G5">
        <v>3</v>
      </c>
      <c r="H5">
        <v>5</v>
      </c>
      <c r="I5">
        <v>11</v>
      </c>
      <c r="J5">
        <v>9</v>
      </c>
      <c r="K5">
        <v>11</v>
      </c>
      <c r="L5">
        <v>-1.0099999999999998</v>
      </c>
      <c r="M5">
        <v>2.2727272727272729</v>
      </c>
      <c r="N5">
        <v>0.89795918367346939</v>
      </c>
      <c r="O5">
        <v>7.4829931972789119</v>
      </c>
      <c r="P5">
        <v>2</v>
      </c>
      <c r="Q5">
        <v>6.1224489795918364</v>
      </c>
      <c r="R5">
        <v>7.4829931972789119</v>
      </c>
      <c r="S5">
        <v>8.3333333333333339</v>
      </c>
      <c r="T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18F2-26D2-40DD-918E-454003EFC786}">
  <dimension ref="D2:J17"/>
  <sheetViews>
    <sheetView showGridLines="0" zoomScale="145" zoomScaleNormal="145" workbookViewId="0">
      <selection activeCell="D3" sqref="D3:H17"/>
    </sheetView>
  </sheetViews>
  <sheetFormatPr defaultRowHeight="15" x14ac:dyDescent="0.25"/>
  <cols>
    <col min="4" max="4" width="37.5703125" bestFit="1" customWidth="1"/>
    <col min="5" max="8" width="7.85546875" bestFit="1" customWidth="1"/>
  </cols>
  <sheetData>
    <row r="2" spans="4:10" ht="26.25" x14ac:dyDescent="0.4">
      <c r="D2" s="66" t="s">
        <v>35</v>
      </c>
      <c r="E2" s="66"/>
      <c r="F2" s="66"/>
      <c r="G2" s="66"/>
      <c r="H2" s="47"/>
    </row>
    <row r="3" spans="4:10" x14ac:dyDescent="0.25">
      <c r="D3" s="49"/>
      <c r="E3" s="51" t="s">
        <v>36</v>
      </c>
      <c r="F3" s="51" t="s">
        <v>37</v>
      </c>
      <c r="G3" s="51" t="s">
        <v>38</v>
      </c>
      <c r="H3" s="51" t="s">
        <v>39</v>
      </c>
    </row>
    <row r="4" spans="4:10" x14ac:dyDescent="0.25">
      <c r="D4" s="49" t="s">
        <v>40</v>
      </c>
      <c r="E4" s="51">
        <v>117</v>
      </c>
      <c r="F4" s="51">
        <v>112</v>
      </c>
      <c r="G4" s="51">
        <v>86</v>
      </c>
      <c r="H4" s="51">
        <v>132</v>
      </c>
    </row>
    <row r="5" spans="4:10" x14ac:dyDescent="0.25">
      <c r="D5" s="49" t="s">
        <v>41</v>
      </c>
      <c r="E5" s="51">
        <v>-66</v>
      </c>
      <c r="F5" s="51">
        <v>-64</v>
      </c>
      <c r="G5" s="51">
        <v>-48</v>
      </c>
      <c r="H5" s="51">
        <v>-80</v>
      </c>
    </row>
    <row r="6" spans="4:10" x14ac:dyDescent="0.25">
      <c r="D6" s="49" t="s">
        <v>43</v>
      </c>
      <c r="E6" s="51">
        <v>-4</v>
      </c>
      <c r="F6" s="51">
        <v>-4</v>
      </c>
      <c r="G6" s="51">
        <v>-4</v>
      </c>
      <c r="H6" s="51">
        <v>-4</v>
      </c>
    </row>
    <row r="7" spans="4:10" x14ac:dyDescent="0.25">
      <c r="D7" s="49" t="s">
        <v>44</v>
      </c>
      <c r="E7" s="51">
        <v>-12</v>
      </c>
      <c r="F7" s="51">
        <v>-12</v>
      </c>
      <c r="G7" s="51">
        <v>-12</v>
      </c>
      <c r="H7" s="51">
        <v>-12</v>
      </c>
    </row>
    <row r="8" spans="4:10" s="1" customFormat="1" x14ac:dyDescent="0.25">
      <c r="D8" s="50" t="s">
        <v>45</v>
      </c>
      <c r="E8" s="52">
        <f>E4+E5+E6+E7</f>
        <v>35</v>
      </c>
      <c r="F8" s="52">
        <f t="shared" ref="F8:H8" si="0">F4+F5+F6+F7</f>
        <v>32</v>
      </c>
      <c r="G8" s="52">
        <f t="shared" si="0"/>
        <v>22</v>
      </c>
      <c r="H8" s="52">
        <f t="shared" si="0"/>
        <v>36</v>
      </c>
      <c r="I8"/>
      <c r="J8"/>
    </row>
    <row r="9" spans="4:10" x14ac:dyDescent="0.25">
      <c r="D9" s="49" t="s">
        <v>47</v>
      </c>
      <c r="E9" s="51">
        <v>-4</v>
      </c>
      <c r="F9" s="51">
        <v>-4</v>
      </c>
      <c r="G9" s="51">
        <v>-4</v>
      </c>
      <c r="H9" s="51">
        <v>-4</v>
      </c>
    </row>
    <row r="10" spans="4:10" x14ac:dyDescent="0.25">
      <c r="D10" s="49" t="s">
        <v>48</v>
      </c>
      <c r="E10" s="51">
        <v>-8</v>
      </c>
      <c r="F10" s="51">
        <v>-8</v>
      </c>
      <c r="G10" s="51">
        <v>-7</v>
      </c>
      <c r="H10" s="51">
        <v>-11</v>
      </c>
    </row>
    <row r="11" spans="4:10" x14ac:dyDescent="0.25">
      <c r="D11" s="49" t="s">
        <v>49</v>
      </c>
      <c r="E11" s="51">
        <v>-8</v>
      </c>
      <c r="F11" s="51">
        <v>-8</v>
      </c>
      <c r="G11" s="51">
        <v>-8</v>
      </c>
      <c r="H11" s="51">
        <v>-8</v>
      </c>
    </row>
    <row r="12" spans="4:10" x14ac:dyDescent="0.25">
      <c r="D12" s="49" t="s">
        <v>50</v>
      </c>
      <c r="E12" s="51">
        <v>-3</v>
      </c>
      <c r="F12" s="51">
        <v>-3</v>
      </c>
      <c r="G12" s="51">
        <v>-3</v>
      </c>
      <c r="H12" s="51">
        <v>-2</v>
      </c>
    </row>
    <row r="13" spans="4:10" s="1" customFormat="1" x14ac:dyDescent="0.25">
      <c r="D13" s="50" t="s">
        <v>51</v>
      </c>
      <c r="E13" s="52">
        <f>E8+E9+E10+E11+E12</f>
        <v>12</v>
      </c>
      <c r="F13" s="52">
        <f t="shared" ref="F13:H13" si="1">F8+F9+F10+F11+F12</f>
        <v>9</v>
      </c>
      <c r="G13" s="52">
        <f t="shared" si="1"/>
        <v>0</v>
      </c>
      <c r="H13" s="52">
        <f t="shared" si="1"/>
        <v>11</v>
      </c>
      <c r="I13"/>
    </row>
    <row r="14" spans="4:10" x14ac:dyDescent="0.25">
      <c r="D14" s="49" t="s">
        <v>52</v>
      </c>
      <c r="E14" s="51">
        <v>-6</v>
      </c>
      <c r="F14" s="51">
        <v>-6</v>
      </c>
      <c r="G14" s="51">
        <v>-6</v>
      </c>
      <c r="H14" s="51">
        <v>-6</v>
      </c>
    </row>
    <row r="15" spans="4:10" x14ac:dyDescent="0.25">
      <c r="D15" s="50" t="s">
        <v>53</v>
      </c>
      <c r="E15" s="52">
        <f>E13+E14</f>
        <v>6</v>
      </c>
      <c r="F15" s="52">
        <f t="shared" ref="F15:H15" si="2">F13+F14</f>
        <v>3</v>
      </c>
      <c r="G15" s="52">
        <f t="shared" si="2"/>
        <v>-6</v>
      </c>
      <c r="H15" s="52">
        <f t="shared" si="2"/>
        <v>5</v>
      </c>
    </row>
    <row r="16" spans="4:10" x14ac:dyDescent="0.25">
      <c r="D16" s="49" t="s">
        <v>54</v>
      </c>
      <c r="E16" s="51">
        <v>-2</v>
      </c>
      <c r="F16" s="51">
        <v>-1</v>
      </c>
      <c r="G16" s="51">
        <v>0</v>
      </c>
      <c r="H16" s="51">
        <v>-2</v>
      </c>
    </row>
    <row r="17" spans="4:9" s="1" customFormat="1" x14ac:dyDescent="0.25">
      <c r="D17" s="50" t="s">
        <v>55</v>
      </c>
      <c r="E17" s="52">
        <f>E15+E16</f>
        <v>4</v>
      </c>
      <c r="F17" s="52">
        <f t="shared" ref="F17:H17" si="3">F15+F16</f>
        <v>2</v>
      </c>
      <c r="G17" s="52">
        <f t="shared" si="3"/>
        <v>-6</v>
      </c>
      <c r="H17" s="52">
        <f t="shared" si="3"/>
        <v>3</v>
      </c>
      <c r="I17"/>
    </row>
  </sheetData>
  <mergeCells count="1">
    <mergeCell ref="D2:G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9FCF68F-2EE5-4862-A115-18E87209C5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'GuV (2)'!E4:H4</xm:f>
              <xm:sqref>I4</xm:sqref>
            </x14:sparkline>
            <x14:sparkline>
              <xm:f>'GuV (2)'!E5:H5</xm:f>
              <xm:sqref>I5</xm:sqref>
            </x14:sparkline>
            <x14:sparkline>
              <xm:f>'GuV (2)'!E6:H6</xm:f>
              <xm:sqref>I6</xm:sqref>
            </x14:sparkline>
            <x14:sparkline>
              <xm:f>'GuV (2)'!E7:H7</xm:f>
              <xm:sqref>I7</xm:sqref>
            </x14:sparkline>
            <x14:sparkline>
              <xm:f>'GuV (2)'!E8:H8</xm:f>
              <xm:sqref>I8</xm:sqref>
            </x14:sparkline>
            <x14:sparkline>
              <xm:f>'GuV (2)'!E9:H9</xm:f>
              <xm:sqref>I9</xm:sqref>
            </x14:sparkline>
            <x14:sparkline>
              <xm:f>'GuV (2)'!E10:H10</xm:f>
              <xm:sqref>I10</xm:sqref>
            </x14:sparkline>
            <x14:sparkline>
              <xm:f>'GuV (2)'!E11:H11</xm:f>
              <xm:sqref>I11</xm:sqref>
            </x14:sparkline>
            <x14:sparkline>
              <xm:f>'GuV (2)'!E12:H12</xm:f>
              <xm:sqref>I12</xm:sqref>
            </x14:sparkline>
            <x14:sparkline>
              <xm:f>'GuV (2)'!E13:H13</xm:f>
              <xm:sqref>I13</xm:sqref>
            </x14:sparkline>
            <x14:sparkline>
              <xm:f>'GuV (2)'!E14:H14</xm:f>
              <xm:sqref>I14</xm:sqref>
            </x14:sparkline>
            <x14:sparkline>
              <xm:f>'GuV (2)'!E15:H15</xm:f>
              <xm:sqref>I15</xm:sqref>
            </x14:sparkline>
            <x14:sparkline>
              <xm:f>'GuV (2)'!E16:H16</xm:f>
              <xm:sqref>I16</xm:sqref>
            </x14:sparkline>
            <x14:sparkline>
              <xm:f>'GuV (2)'!E17:H17</xm:f>
              <xm:sqref>I17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5A7E-8429-40AC-9A4B-B78B2891EA76}">
  <dimension ref="B2:M43"/>
  <sheetViews>
    <sheetView showGridLines="0" topLeftCell="A17" zoomScale="130" zoomScaleNormal="130" zoomScaleSheetLayoutView="150" workbookViewId="0">
      <selection activeCell="B5" sqref="B5:F41"/>
    </sheetView>
  </sheetViews>
  <sheetFormatPr defaultRowHeight="15" x14ac:dyDescent="0.25"/>
  <cols>
    <col min="1" max="1" width="4" customWidth="1"/>
    <col min="2" max="2" width="32.28515625" bestFit="1" customWidth="1"/>
    <col min="3" max="7" width="6.7109375" customWidth="1"/>
    <col min="8" max="8" width="31.140625" bestFit="1" customWidth="1"/>
    <col min="9" max="12" width="6.7109375" customWidth="1"/>
  </cols>
  <sheetData>
    <row r="2" spans="2:13" ht="33.75" x14ac:dyDescent="0.5">
      <c r="B2" s="60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2:13" x14ac:dyDescent="0.25">
      <c r="B5" s="37"/>
      <c r="C5" s="38" t="s">
        <v>1</v>
      </c>
      <c r="D5" s="38" t="s">
        <v>2</v>
      </c>
      <c r="E5" s="38" t="s">
        <v>3</v>
      </c>
      <c r="F5" s="38" t="s">
        <v>4</v>
      </c>
    </row>
    <row r="6" spans="2:13" s="1" customFormat="1" x14ac:dyDescent="0.25">
      <c r="B6" s="67" t="s">
        <v>5</v>
      </c>
      <c r="C6" s="67"/>
      <c r="D6" s="67"/>
      <c r="E6" s="67"/>
      <c r="F6" s="67"/>
      <c r="G6"/>
      <c r="M6"/>
    </row>
    <row r="7" spans="2:13" x14ac:dyDescent="0.25">
      <c r="B7" s="67" t="s">
        <v>7</v>
      </c>
      <c r="C7" s="67"/>
      <c r="D7" s="67"/>
      <c r="E7" s="67"/>
      <c r="F7" s="67"/>
    </row>
    <row r="8" spans="2:13" x14ac:dyDescent="0.25">
      <c r="B8" s="37" t="s">
        <v>9</v>
      </c>
      <c r="C8" s="37">
        <v>5</v>
      </c>
      <c r="D8" s="37">
        <v>5</v>
      </c>
      <c r="E8" s="37">
        <v>5</v>
      </c>
      <c r="F8" s="37">
        <v>5</v>
      </c>
    </row>
    <row r="9" spans="2:13" x14ac:dyDescent="0.25">
      <c r="B9" s="37" t="s">
        <v>11</v>
      </c>
      <c r="C9" s="37">
        <v>15</v>
      </c>
      <c r="D9" s="37">
        <v>13</v>
      </c>
      <c r="E9" s="37">
        <v>11</v>
      </c>
      <c r="F9" s="37">
        <v>9</v>
      </c>
    </row>
    <row r="10" spans="2:13" x14ac:dyDescent="0.25">
      <c r="B10" s="37" t="s">
        <v>13</v>
      </c>
      <c r="C10" s="37">
        <v>40</v>
      </c>
      <c r="D10" s="37">
        <v>32</v>
      </c>
      <c r="E10" s="37">
        <v>24</v>
      </c>
      <c r="F10" s="37">
        <v>16</v>
      </c>
    </row>
    <row r="11" spans="2:13" x14ac:dyDescent="0.25">
      <c r="B11" s="37" t="s">
        <v>15</v>
      </c>
      <c r="C11" s="37">
        <v>15</v>
      </c>
      <c r="D11" s="37">
        <v>10</v>
      </c>
      <c r="E11" s="37">
        <v>5</v>
      </c>
      <c r="F11" s="37">
        <v>1</v>
      </c>
    </row>
    <row r="12" spans="2:13" x14ac:dyDescent="0.25">
      <c r="B12" s="42" t="s">
        <v>16</v>
      </c>
      <c r="C12" s="43">
        <f>SUM(C8:C11)</f>
        <v>75</v>
      </c>
      <c r="D12" s="43">
        <f>SUM(D8:D11)</f>
        <v>60</v>
      </c>
      <c r="E12" s="43">
        <f>SUM(E8:E11)</f>
        <v>45</v>
      </c>
      <c r="F12" s="43">
        <f>SUM(F8:F11)</f>
        <v>31</v>
      </c>
    </row>
    <row r="13" spans="2:13" x14ac:dyDescent="0.25">
      <c r="B13" s="41"/>
      <c r="C13" s="41"/>
      <c r="D13" s="41"/>
      <c r="E13" s="41"/>
      <c r="F13" s="41"/>
    </row>
    <row r="14" spans="2:13" x14ac:dyDescent="0.25">
      <c r="B14" s="67" t="s">
        <v>18</v>
      </c>
      <c r="C14" s="67"/>
      <c r="D14" s="67"/>
      <c r="E14" s="67"/>
      <c r="F14" s="67"/>
    </row>
    <row r="15" spans="2:13" x14ac:dyDescent="0.25">
      <c r="B15" s="37" t="s">
        <v>20</v>
      </c>
      <c r="C15" s="37"/>
      <c r="D15" s="37"/>
      <c r="E15" s="37"/>
      <c r="F15" s="37"/>
    </row>
    <row r="16" spans="2:13" x14ac:dyDescent="0.25">
      <c r="B16" s="39" t="s">
        <v>22</v>
      </c>
      <c r="C16" s="37">
        <v>8</v>
      </c>
      <c r="D16" s="37">
        <v>8</v>
      </c>
      <c r="E16" s="37">
        <v>8</v>
      </c>
      <c r="F16" s="37">
        <v>8</v>
      </c>
    </row>
    <row r="17" spans="2:7" x14ac:dyDescent="0.25">
      <c r="B17" s="39" t="s">
        <v>24</v>
      </c>
      <c r="C17" s="37">
        <v>16</v>
      </c>
      <c r="D17" s="37">
        <v>16</v>
      </c>
      <c r="E17" s="37">
        <v>16</v>
      </c>
      <c r="F17" s="37">
        <v>16</v>
      </c>
    </row>
    <row r="18" spans="2:7" x14ac:dyDescent="0.25">
      <c r="B18" s="39" t="s">
        <v>26</v>
      </c>
      <c r="C18" s="37">
        <v>16</v>
      </c>
      <c r="D18" s="37">
        <v>16</v>
      </c>
      <c r="E18" s="37">
        <v>32</v>
      </c>
      <c r="F18" s="37">
        <v>16</v>
      </c>
    </row>
    <row r="19" spans="2:7" x14ac:dyDescent="0.25">
      <c r="B19" s="37" t="s">
        <v>28</v>
      </c>
      <c r="C19" s="37">
        <v>0</v>
      </c>
      <c r="D19" s="37">
        <v>0</v>
      </c>
      <c r="E19" s="37">
        <v>0</v>
      </c>
      <c r="F19" s="37">
        <v>0</v>
      </c>
    </row>
    <row r="20" spans="2:7" x14ac:dyDescent="0.25">
      <c r="B20" s="37" t="s">
        <v>30</v>
      </c>
      <c r="C20" s="37">
        <v>28</v>
      </c>
      <c r="D20" s="37">
        <v>33</v>
      </c>
      <c r="E20" s="37">
        <v>21</v>
      </c>
      <c r="F20" s="37">
        <v>39</v>
      </c>
    </row>
    <row r="21" spans="2:7" x14ac:dyDescent="0.25">
      <c r="B21" s="37" t="s">
        <v>31</v>
      </c>
      <c r="C21" s="37">
        <v>5</v>
      </c>
      <c r="D21" s="37">
        <v>17</v>
      </c>
      <c r="E21" s="37">
        <v>22</v>
      </c>
      <c r="F21" s="37">
        <v>37</v>
      </c>
    </row>
    <row r="22" spans="2:7" x14ac:dyDescent="0.25">
      <c r="B22" s="42" t="s">
        <v>32</v>
      </c>
      <c r="C22" s="43">
        <f>SUM(C16:C21)</f>
        <v>73</v>
      </c>
      <c r="D22" s="43">
        <f>SUM(D16:D21)</f>
        <v>90</v>
      </c>
      <c r="E22" s="43">
        <f>SUM(E16:E21)</f>
        <v>99</v>
      </c>
      <c r="F22" s="43">
        <f>SUM(F16:F21)</f>
        <v>116</v>
      </c>
    </row>
    <row r="23" spans="2:7" x14ac:dyDescent="0.25">
      <c r="B23" s="41"/>
      <c r="C23" s="41"/>
      <c r="D23" s="41"/>
      <c r="E23" s="41"/>
      <c r="F23" s="41"/>
    </row>
    <row r="24" spans="2:7" x14ac:dyDescent="0.25">
      <c r="B24" s="42" t="s">
        <v>34</v>
      </c>
      <c r="C24" s="42">
        <f>C12+C22</f>
        <v>148</v>
      </c>
      <c r="D24" s="42">
        <f>D12+D22</f>
        <v>150</v>
      </c>
      <c r="E24" s="42">
        <f>E12+E22</f>
        <v>144</v>
      </c>
      <c r="F24" s="42">
        <f>F12+F22</f>
        <v>147</v>
      </c>
    </row>
    <row r="25" spans="2:7" ht="15.75" thickBot="1" x14ac:dyDescent="0.3">
      <c r="B25" s="44"/>
      <c r="C25" s="44"/>
      <c r="D25" s="44"/>
      <c r="E25" s="44"/>
      <c r="F25" s="44"/>
    </row>
    <row r="26" spans="2:7" ht="15.75" thickTop="1" x14ac:dyDescent="0.25">
      <c r="B26" s="68" t="s">
        <v>6</v>
      </c>
      <c r="C26" s="68"/>
      <c r="D26" s="68"/>
      <c r="E26" s="68"/>
      <c r="F26" s="68"/>
      <c r="G26" s="3"/>
    </row>
    <row r="27" spans="2:7" x14ac:dyDescent="0.25">
      <c r="B27" s="67" t="s">
        <v>8</v>
      </c>
      <c r="C27" s="67"/>
      <c r="D27" s="67"/>
      <c r="E27" s="67"/>
      <c r="F27" s="67"/>
      <c r="G27" s="3"/>
    </row>
    <row r="28" spans="2:7" x14ac:dyDescent="0.25">
      <c r="B28" s="37" t="s">
        <v>10</v>
      </c>
      <c r="C28" s="37">
        <v>40</v>
      </c>
      <c r="D28" s="37">
        <v>40</v>
      </c>
      <c r="E28" s="37">
        <v>40</v>
      </c>
      <c r="F28" s="37">
        <v>40</v>
      </c>
      <c r="G28" s="3"/>
    </row>
    <row r="29" spans="2:7" x14ac:dyDescent="0.25">
      <c r="B29" s="37" t="s">
        <v>12</v>
      </c>
      <c r="C29" s="37">
        <v>6</v>
      </c>
      <c r="D29" s="37">
        <v>10</v>
      </c>
      <c r="E29" s="37">
        <v>12</v>
      </c>
      <c r="F29" s="37">
        <v>6</v>
      </c>
      <c r="G29" s="3"/>
    </row>
    <row r="30" spans="2:7" x14ac:dyDescent="0.25">
      <c r="B30" s="37" t="s">
        <v>14</v>
      </c>
      <c r="C30" s="37">
        <f>GuV!F18</f>
        <v>4</v>
      </c>
      <c r="D30" s="37">
        <f>GuV!G18</f>
        <v>2</v>
      </c>
      <c r="E30" s="37">
        <v>-6</v>
      </c>
      <c r="F30" s="37">
        <v>3</v>
      </c>
      <c r="G30" s="3"/>
    </row>
    <row r="31" spans="2:7" x14ac:dyDescent="0.25">
      <c r="B31" s="42" t="s">
        <v>17</v>
      </c>
      <c r="C31" s="42">
        <f>SUM(C28:C30)</f>
        <v>50</v>
      </c>
      <c r="D31" s="42">
        <f>SUM(D28:D30)</f>
        <v>52</v>
      </c>
      <c r="E31" s="42">
        <f>SUM(E28:E30)</f>
        <v>46</v>
      </c>
      <c r="F31" s="42">
        <f>SUM(F28:F30)</f>
        <v>49</v>
      </c>
    </row>
    <row r="32" spans="2:7" x14ac:dyDescent="0.25">
      <c r="B32" s="41"/>
      <c r="C32" s="41"/>
      <c r="D32" s="41"/>
      <c r="E32" s="41"/>
      <c r="F32" s="41"/>
    </row>
    <row r="33" spans="2:6" x14ac:dyDescent="0.25">
      <c r="B33" s="67" t="s">
        <v>19</v>
      </c>
      <c r="C33" s="67"/>
      <c r="D33" s="67"/>
      <c r="E33" s="67"/>
      <c r="F33" s="67"/>
    </row>
    <row r="34" spans="2:6" x14ac:dyDescent="0.25">
      <c r="B34" s="37" t="s">
        <v>21</v>
      </c>
      <c r="C34" s="37">
        <v>30</v>
      </c>
      <c r="D34" s="37">
        <v>30</v>
      </c>
      <c r="E34" s="37">
        <v>30</v>
      </c>
      <c r="F34" s="37">
        <v>30</v>
      </c>
    </row>
    <row r="35" spans="2:6" x14ac:dyDescent="0.25">
      <c r="B35" s="37" t="s">
        <v>23</v>
      </c>
      <c r="C35" s="37"/>
      <c r="D35" s="37"/>
      <c r="E35" s="37"/>
      <c r="F35" s="37"/>
    </row>
    <row r="36" spans="2:6" x14ac:dyDescent="0.25">
      <c r="B36" s="39" t="s">
        <v>25</v>
      </c>
      <c r="C36" s="37">
        <v>60</v>
      </c>
      <c r="D36" s="37">
        <v>60</v>
      </c>
      <c r="E36" s="37">
        <v>60</v>
      </c>
      <c r="F36" s="37">
        <v>60</v>
      </c>
    </row>
    <row r="37" spans="2:6" x14ac:dyDescent="0.25">
      <c r="B37" s="39" t="s">
        <v>27</v>
      </c>
      <c r="C37" s="37">
        <v>8</v>
      </c>
      <c r="D37" s="37">
        <v>8</v>
      </c>
      <c r="E37" s="37">
        <v>8</v>
      </c>
      <c r="F37" s="37">
        <v>8</v>
      </c>
    </row>
    <row r="38" spans="2:6" x14ac:dyDescent="0.25">
      <c r="B38" s="37" t="s">
        <v>29</v>
      </c>
      <c r="C38" s="40">
        <f>SUM(C36:C37)</f>
        <v>68</v>
      </c>
      <c r="D38" s="40">
        <f>SUM(D36:D37)</f>
        <v>68</v>
      </c>
      <c r="E38" s="40">
        <f>SUM(E36:E37)</f>
        <v>68</v>
      </c>
      <c r="F38" s="40">
        <f>SUM(F36:F37)</f>
        <v>68</v>
      </c>
    </row>
    <row r="39" spans="2:6" x14ac:dyDescent="0.25">
      <c r="B39" s="42" t="s">
        <v>33</v>
      </c>
      <c r="C39" s="42">
        <f>C34+C38</f>
        <v>98</v>
      </c>
      <c r="D39" s="42">
        <f>D34+D38</f>
        <v>98</v>
      </c>
      <c r="E39" s="42">
        <f>E34+E38</f>
        <v>98</v>
      </c>
      <c r="F39" s="42">
        <f>F34+F38</f>
        <v>98</v>
      </c>
    </row>
    <row r="40" spans="2:6" x14ac:dyDescent="0.25">
      <c r="B40" s="41"/>
      <c r="C40" s="41"/>
      <c r="D40" s="41"/>
      <c r="E40" s="41"/>
      <c r="F40" s="41"/>
    </row>
    <row r="41" spans="2:6" x14ac:dyDescent="0.25">
      <c r="B41" s="42" t="s">
        <v>34</v>
      </c>
      <c r="C41" s="42">
        <f>C31+C34+C38</f>
        <v>148</v>
      </c>
      <c r="D41" s="42">
        <f t="shared" ref="D41:F41" si="0">D31+D34+D38</f>
        <v>150</v>
      </c>
      <c r="E41" s="42">
        <f t="shared" si="0"/>
        <v>144</v>
      </c>
      <c r="F41" s="42">
        <f t="shared" si="0"/>
        <v>147</v>
      </c>
    </row>
    <row r="42" spans="2:6" ht="15.75" thickBot="1" x14ac:dyDescent="0.3">
      <c r="B42" s="46"/>
      <c r="C42" s="46"/>
      <c r="D42" s="46"/>
      <c r="E42" s="46"/>
      <c r="F42" s="46"/>
    </row>
    <row r="43" spans="2:6" ht="15.75" thickTop="1" x14ac:dyDescent="0.25">
      <c r="B43" s="45"/>
      <c r="C43" s="45"/>
      <c r="D43" s="45"/>
      <c r="E43" s="45"/>
      <c r="F43" s="45"/>
    </row>
  </sheetData>
  <mergeCells count="7">
    <mergeCell ref="B33:F33"/>
    <mergeCell ref="B2:L2"/>
    <mergeCell ref="B6:F6"/>
    <mergeCell ref="B26:F26"/>
    <mergeCell ref="B7:F7"/>
    <mergeCell ref="B27:F27"/>
    <mergeCell ref="B14:F14"/>
  </mergeCells>
  <dataValidations disablePrompts="1" count="2">
    <dataValidation allowBlank="1" showInputMessage="1" showErrorMessage="1" promptTitle="Shape Type" prompt="Enter the type of shape you'd like each process step to use." sqref="G26" xr:uid="{FAAFC45F-FD9B-4F51-9873-E1DAEEBA646C}"/>
    <dataValidation type="list" allowBlank="1" showInputMessage="1" sqref="G27:G30" xr:uid="{85C21931-00A1-425B-89DE-B23B72D16D76}">
      <formula1>"Process, Decision, Subprocess, Start, End, Document, Data, Database, External Data, On-page reference, Off-page reference, Custom 1, Custom 2, Custom 3, Custom 4"</formula1>
    </dataValidation>
  </dataValidation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04D9-AC71-46B3-BD95-82578B28911D}">
  <dimension ref="A3:D24"/>
  <sheetViews>
    <sheetView zoomScale="160" zoomScaleNormal="160" workbookViewId="0">
      <selection activeCell="A20" sqref="A20"/>
    </sheetView>
  </sheetViews>
  <sheetFormatPr defaultRowHeight="15" x14ac:dyDescent="0.25"/>
  <cols>
    <col min="1" max="1" width="37.28515625" bestFit="1" customWidth="1"/>
  </cols>
  <sheetData>
    <row r="3" spans="1:4" x14ac:dyDescent="0.25">
      <c r="A3" s="53"/>
      <c r="B3" s="53" t="s">
        <v>2</v>
      </c>
      <c r="C3" s="53" t="s">
        <v>3</v>
      </c>
      <c r="D3" s="53" t="s">
        <v>4</v>
      </c>
    </row>
    <row r="4" spans="1:4" x14ac:dyDescent="0.25">
      <c r="A4" s="53" t="s">
        <v>56</v>
      </c>
      <c r="B4" s="53">
        <f>Bilanz!J10</f>
        <v>2</v>
      </c>
      <c r="C4" s="53">
        <f>Bilanz!K10</f>
        <v>-6</v>
      </c>
      <c r="D4" s="53">
        <f>Bilanz!L10</f>
        <v>3</v>
      </c>
    </row>
    <row r="5" spans="1:4" x14ac:dyDescent="0.25">
      <c r="A5" s="53" t="s">
        <v>57</v>
      </c>
      <c r="B5" s="53">
        <f>GuV!G8+GuV!G13</f>
        <v>15</v>
      </c>
      <c r="C5" s="53">
        <f>GuV!H8+GuV!H13</f>
        <v>15</v>
      </c>
      <c r="D5" s="53">
        <f>GuV!I8+GuV!I13</f>
        <v>14</v>
      </c>
    </row>
    <row r="6" spans="1:4" x14ac:dyDescent="0.25">
      <c r="A6" s="53" t="s">
        <v>59</v>
      </c>
      <c r="B6" s="53">
        <f>-SUM(Bilanz!D17:D19)</f>
        <v>-40</v>
      </c>
      <c r="C6" s="53">
        <f>-SUM(Bilanz!E17:E19)</f>
        <v>-56</v>
      </c>
      <c r="D6" s="53">
        <f>-SUM(Bilanz!F17:F19)</f>
        <v>-40</v>
      </c>
    </row>
    <row r="7" spans="1:4" x14ac:dyDescent="0.25">
      <c r="A7" s="53" t="s">
        <v>60</v>
      </c>
      <c r="B7" s="53">
        <f>SUM(Bilanz!C17:C19)</f>
        <v>40</v>
      </c>
      <c r="C7" s="53">
        <f>-B6</f>
        <v>40</v>
      </c>
      <c r="D7" s="53">
        <f>-C6</f>
        <v>56</v>
      </c>
    </row>
    <row r="8" spans="1:4" x14ac:dyDescent="0.25">
      <c r="A8" s="53" t="s">
        <v>61</v>
      </c>
      <c r="B8" s="53">
        <f>-Bilanz!D21</f>
        <v>-33</v>
      </c>
      <c r="C8" s="53">
        <f>-Bilanz!E21</f>
        <v>-21</v>
      </c>
      <c r="D8" s="53">
        <f>-Bilanz!F21</f>
        <v>-39</v>
      </c>
    </row>
    <row r="9" spans="1:4" x14ac:dyDescent="0.25">
      <c r="A9" s="53" t="s">
        <v>62</v>
      </c>
      <c r="B9" s="53">
        <f>Bilanz!C21</f>
        <v>28</v>
      </c>
      <c r="C9" s="53">
        <f>-B8</f>
        <v>33</v>
      </c>
      <c r="D9" s="53">
        <f>-C8</f>
        <v>21</v>
      </c>
    </row>
    <row r="10" spans="1:4" x14ac:dyDescent="0.25">
      <c r="A10" s="53" t="s">
        <v>63</v>
      </c>
      <c r="B10" s="53">
        <f>Bilanz!J19</f>
        <v>8</v>
      </c>
      <c r="C10" s="53">
        <f>Bilanz!K19</f>
        <v>8</v>
      </c>
      <c r="D10" s="53">
        <f>Bilanz!L19</f>
        <v>8</v>
      </c>
    </row>
    <row r="11" spans="1:4" x14ac:dyDescent="0.25">
      <c r="A11" s="53" t="s">
        <v>64</v>
      </c>
      <c r="B11" s="53">
        <f>-Bilanz!I19</f>
        <v>-8</v>
      </c>
      <c r="C11" s="53">
        <f>-B10</f>
        <v>-8</v>
      </c>
      <c r="D11" s="53">
        <f>-C10</f>
        <v>-8</v>
      </c>
    </row>
    <row r="12" spans="1:4" x14ac:dyDescent="0.25">
      <c r="A12" s="48" t="s">
        <v>65</v>
      </c>
      <c r="B12" s="48">
        <f>SUM(B4:B11)</f>
        <v>12</v>
      </c>
      <c r="C12" s="48">
        <f t="shared" ref="C12:D12" si="0">SUM(C4:C11)</f>
        <v>5</v>
      </c>
      <c r="D12" s="48">
        <f t="shared" si="0"/>
        <v>15</v>
      </c>
    </row>
    <row r="14" spans="1:4" x14ac:dyDescent="0.25">
      <c r="A14" t="s">
        <v>66</v>
      </c>
    </row>
    <row r="15" spans="1:4" x14ac:dyDescent="0.25">
      <c r="A15" t="s">
        <v>67</v>
      </c>
    </row>
    <row r="16" spans="1:4" x14ac:dyDescent="0.25">
      <c r="A16" s="15" t="s">
        <v>68</v>
      </c>
      <c r="B16" s="1">
        <f t="shared" ref="B16:C16" si="1">-B15+B14</f>
        <v>0</v>
      </c>
      <c r="C16" s="1">
        <f t="shared" si="1"/>
        <v>0</v>
      </c>
      <c r="D16" s="1">
        <f>-D15+D14</f>
        <v>0</v>
      </c>
    </row>
    <row r="18" spans="1:4" x14ac:dyDescent="0.25">
      <c r="A18" t="s">
        <v>69</v>
      </c>
    </row>
    <row r="19" spans="1:4" x14ac:dyDescent="0.25">
      <c r="A19" t="s">
        <v>70</v>
      </c>
    </row>
    <row r="20" spans="1:4" x14ac:dyDescent="0.25">
      <c r="A20" t="s">
        <v>71</v>
      </c>
    </row>
    <row r="21" spans="1:4" x14ac:dyDescent="0.25">
      <c r="A21" t="s">
        <v>72</v>
      </c>
    </row>
    <row r="22" spans="1:4" x14ac:dyDescent="0.25">
      <c r="A22" s="15" t="s">
        <v>73</v>
      </c>
      <c r="B22" s="1">
        <f t="shared" ref="B22:C22" si="2">B18-B19+B20-B21</f>
        <v>0</v>
      </c>
      <c r="C22" s="1">
        <f t="shared" si="2"/>
        <v>0</v>
      </c>
      <c r="D22" s="1">
        <f>D18-D19+D20-D21</f>
        <v>0</v>
      </c>
    </row>
    <row r="24" spans="1:4" x14ac:dyDescent="0.25">
      <c r="A24" s="1" t="s">
        <v>74</v>
      </c>
      <c r="B24" s="1">
        <f>B12+B16+B22</f>
        <v>12</v>
      </c>
      <c r="C24" s="1">
        <f>C12+C16+C22</f>
        <v>5</v>
      </c>
      <c r="D24" s="1">
        <f>D12+D16+D22</f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4741-0C3E-4155-A331-9A7F2CAED648}">
  <dimension ref="A1:E24"/>
  <sheetViews>
    <sheetView showGridLines="0" topLeftCell="A2" zoomScaleNormal="100" workbookViewId="0">
      <selection activeCell="B3" sqref="B3:E21"/>
    </sheetView>
  </sheetViews>
  <sheetFormatPr defaultRowHeight="18.75" x14ac:dyDescent="0.3"/>
  <cols>
    <col min="1" max="1" width="42.5703125" style="17" bestFit="1" customWidth="1"/>
    <col min="2" max="4" width="11" style="17" customWidth="1"/>
    <col min="5" max="5" width="14.7109375" style="17" bestFit="1" customWidth="1"/>
    <col min="6" max="16384" width="9.140625" style="17"/>
  </cols>
  <sheetData>
    <row r="1" spans="1:5" ht="19.5" hidden="1" thickBot="1" x14ac:dyDescent="0.35">
      <c r="A1" s="17" t="s">
        <v>75</v>
      </c>
      <c r="B1" s="17" t="s">
        <v>76</v>
      </c>
      <c r="C1" s="17" t="s">
        <v>77</v>
      </c>
      <c r="D1" s="17" t="s">
        <v>78</v>
      </c>
      <c r="E1" s="17" t="s">
        <v>85</v>
      </c>
    </row>
    <row r="2" spans="1:5" x14ac:dyDescent="0.3">
      <c r="A2" s="54" t="s">
        <v>90</v>
      </c>
      <c r="B2" s="54" t="s">
        <v>1</v>
      </c>
      <c r="C2" s="54" t="s">
        <v>2</v>
      </c>
      <c r="D2" s="54" t="s">
        <v>3</v>
      </c>
      <c r="E2" s="54" t="s">
        <v>4</v>
      </c>
    </row>
    <row r="3" spans="1:5" x14ac:dyDescent="0.3">
      <c r="A3" s="54" t="s">
        <v>40</v>
      </c>
      <c r="B3" s="57">
        <f>GuV!F5</f>
        <v>117</v>
      </c>
      <c r="C3" s="57">
        <f>GuV!G5</f>
        <v>112</v>
      </c>
      <c r="D3" s="57">
        <f>GuV!H5</f>
        <v>86</v>
      </c>
      <c r="E3" s="57">
        <f>GuV!I5</f>
        <v>132</v>
      </c>
    </row>
    <row r="4" spans="1:5" x14ac:dyDescent="0.3">
      <c r="A4" s="54" t="s">
        <v>86</v>
      </c>
      <c r="B4" s="57">
        <f>GuV!F10+GuV!F11+GuV!F12+GuV!F13</f>
        <v>23</v>
      </c>
      <c r="C4" s="57">
        <f>GuV!G10+GuV!G11+GuV!G12+GuV!G13</f>
        <v>23</v>
      </c>
      <c r="D4" s="57">
        <f>GuV!H10+GuV!H11+GuV!H12+GuV!H13</f>
        <v>22</v>
      </c>
      <c r="E4" s="57">
        <f>GuV!I10+GuV!I11+GuV!I12+GuV!I13</f>
        <v>25</v>
      </c>
    </row>
    <row r="5" spans="1:5" x14ac:dyDescent="0.3">
      <c r="A5" s="54" t="s">
        <v>8</v>
      </c>
      <c r="B5" s="57">
        <f>Bilanz!I12</f>
        <v>50</v>
      </c>
      <c r="C5" s="57">
        <f>Bilanz!J12</f>
        <v>52</v>
      </c>
      <c r="D5" s="57">
        <f>Bilanz!K12</f>
        <v>46</v>
      </c>
      <c r="E5" s="57">
        <f>Bilanz!L12</f>
        <v>49</v>
      </c>
    </row>
    <row r="6" spans="1:5" x14ac:dyDescent="0.3">
      <c r="A6" s="54" t="s">
        <v>19</v>
      </c>
      <c r="B6" s="57">
        <f>Bilanz!I23</f>
        <v>98</v>
      </c>
      <c r="C6" s="57">
        <f>Bilanz!J23</f>
        <v>98</v>
      </c>
      <c r="D6" s="57">
        <f>Bilanz!K23</f>
        <v>98</v>
      </c>
      <c r="E6" s="57">
        <f>Bilanz!L23</f>
        <v>98</v>
      </c>
    </row>
    <row r="7" spans="1:5" x14ac:dyDescent="0.3">
      <c r="A7" s="54" t="s">
        <v>88</v>
      </c>
      <c r="B7" s="57">
        <f>B5+B6</f>
        <v>148</v>
      </c>
      <c r="C7" s="57">
        <f t="shared" ref="C7:E7" si="0">C5+C6</f>
        <v>150</v>
      </c>
      <c r="D7" s="57">
        <f t="shared" si="0"/>
        <v>144</v>
      </c>
      <c r="E7" s="57">
        <f t="shared" si="0"/>
        <v>147</v>
      </c>
    </row>
    <row r="8" spans="1:5" x14ac:dyDescent="0.3">
      <c r="A8" s="54" t="s">
        <v>79</v>
      </c>
      <c r="B8" s="57">
        <f>GuV!F18</f>
        <v>4</v>
      </c>
      <c r="C8" s="57">
        <f>GuV!G18</f>
        <v>2</v>
      </c>
      <c r="D8" s="57">
        <f>GuV!H18</f>
        <v>-6</v>
      </c>
      <c r="E8" s="57">
        <f>GuV!I18</f>
        <v>3</v>
      </c>
    </row>
    <row r="9" spans="1:5" x14ac:dyDescent="0.3">
      <c r="A9" s="54" t="s">
        <v>80</v>
      </c>
      <c r="B9" s="57">
        <f>B8+GuV!F17</f>
        <v>6</v>
      </c>
      <c r="C9" s="57">
        <f>C8+GuV!G17</f>
        <v>3</v>
      </c>
      <c r="D9" s="57">
        <f>D8+GuV!H17</f>
        <v>-6</v>
      </c>
      <c r="E9" s="57">
        <f>E8+GuV!I17</f>
        <v>5</v>
      </c>
    </row>
    <row r="10" spans="1:5" x14ac:dyDescent="0.3">
      <c r="A10" s="54" t="s">
        <v>81</v>
      </c>
      <c r="B10" s="57">
        <f>B9+GuV!F15</f>
        <v>12</v>
      </c>
      <c r="C10" s="57">
        <f>C9+GuV!G15</f>
        <v>9</v>
      </c>
      <c r="D10" s="57">
        <f>D9+GuV!H15</f>
        <v>0</v>
      </c>
      <c r="E10" s="57">
        <f>E9+GuV!I15</f>
        <v>11</v>
      </c>
    </row>
    <row r="11" spans="1:5" x14ac:dyDescent="0.3">
      <c r="A11" s="54" t="s">
        <v>82</v>
      </c>
      <c r="B11" s="57">
        <f>B10-GuV!F17</f>
        <v>10</v>
      </c>
      <c r="C11" s="57">
        <f>C10-GuV!G17</f>
        <v>8</v>
      </c>
      <c r="D11" s="57">
        <f>D10-GuV!H17</f>
        <v>0</v>
      </c>
      <c r="E11" s="57">
        <f>E10-GuV!I17</f>
        <v>9</v>
      </c>
    </row>
    <row r="12" spans="1:5" x14ac:dyDescent="0.3">
      <c r="A12" s="56" t="s">
        <v>91</v>
      </c>
      <c r="B12" s="56">
        <f>100*(0.13*B5/B7+0.1*B6/B7)</f>
        <v>11.013513513513514</v>
      </c>
      <c r="C12" s="56">
        <f>100*(0.13*C5/C7+0.1*C6/C7)</f>
        <v>11.04</v>
      </c>
      <c r="D12" s="56">
        <f>100*(0.13*D5/D7+0.1*D6/D7)</f>
        <v>10.958333333333334</v>
      </c>
      <c r="E12" s="56">
        <f>100*(0.13*E5/E7+0.1*E6/E7)</f>
        <v>11</v>
      </c>
    </row>
    <row r="13" spans="1:5" x14ac:dyDescent="0.3">
      <c r="A13" s="54" t="s">
        <v>87</v>
      </c>
      <c r="B13" s="56">
        <f>(B11-B12*(Bilanz!C12+Bilanz!I18)/100)</f>
        <v>-4.8682432432432439</v>
      </c>
      <c r="C13" s="56">
        <f>(C11-C12*(Bilanz!D12+Bilanz!J18)/100)</f>
        <v>-5.2479999999999993</v>
      </c>
      <c r="D13" s="56">
        <f>(D11-D12*(Bilanz!E12+Bilanz!K18)/100)</f>
        <v>-11.50625</v>
      </c>
      <c r="E13" s="56">
        <f>(E11-E12*(Bilanz!F12+Bilanz!L18)/100)</f>
        <v>-1.0099999999999998</v>
      </c>
    </row>
    <row r="14" spans="1:5" x14ac:dyDescent="0.3">
      <c r="A14" s="57" t="s">
        <v>92</v>
      </c>
      <c r="B14" s="55">
        <f>100*B8/B3</f>
        <v>3.4188034188034186</v>
      </c>
      <c r="C14" s="55">
        <f>100*C8/C3</f>
        <v>1.7857142857142858</v>
      </c>
      <c r="D14" s="55">
        <f>100*D8/D3</f>
        <v>-6.9767441860465116</v>
      </c>
      <c r="E14" s="55">
        <f>100*E8/E3</f>
        <v>2.2727272727272729</v>
      </c>
    </row>
    <row r="15" spans="1:5" x14ac:dyDescent="0.3">
      <c r="A15" s="54" t="s">
        <v>83</v>
      </c>
      <c r="B15" s="56">
        <f>B3/B7</f>
        <v>0.79054054054054057</v>
      </c>
      <c r="C15" s="56">
        <f>C3/C7</f>
        <v>0.7466666666666667</v>
      </c>
      <c r="D15" s="56">
        <f>D3/D7</f>
        <v>0.59722222222222221</v>
      </c>
      <c r="E15" s="56">
        <f>E3/E7</f>
        <v>0.89795918367346939</v>
      </c>
    </row>
    <row r="16" spans="1:5" x14ac:dyDescent="0.3">
      <c r="A16" s="57" t="s">
        <v>93</v>
      </c>
      <c r="B16" s="55">
        <f>B20*B15</f>
        <v>8.1081081081081088</v>
      </c>
      <c r="C16" s="55">
        <f t="shared" ref="C16:E16" si="1">C20*C15</f>
        <v>6.0000000000000009</v>
      </c>
      <c r="D16" s="55">
        <f t="shared" si="1"/>
        <v>0</v>
      </c>
      <c r="E16" s="55">
        <f t="shared" si="1"/>
        <v>7.4829931972789119</v>
      </c>
    </row>
    <row r="17" spans="1:5" x14ac:dyDescent="0.3">
      <c r="A17" s="54" t="s">
        <v>84</v>
      </c>
      <c r="B17" s="56">
        <f>B6/B5</f>
        <v>1.96</v>
      </c>
      <c r="C17" s="56">
        <f>C6/C5</f>
        <v>1.8846153846153846</v>
      </c>
      <c r="D17" s="56">
        <f>D6/D5</f>
        <v>2.1304347826086958</v>
      </c>
      <c r="E17" s="56">
        <f>E6/E5</f>
        <v>2</v>
      </c>
    </row>
    <row r="18" spans="1:5" x14ac:dyDescent="0.3">
      <c r="A18" s="57" t="s">
        <v>94</v>
      </c>
      <c r="B18" s="55">
        <f>100*B8/B5</f>
        <v>8</v>
      </c>
      <c r="C18" s="55">
        <f>100*C8/C5</f>
        <v>3.8461538461538463</v>
      </c>
      <c r="D18" s="55">
        <f>100*D8/D5</f>
        <v>-13.043478260869565</v>
      </c>
      <c r="E18" s="55">
        <f>100*E8/E5</f>
        <v>6.1224489795918364</v>
      </c>
    </row>
    <row r="19" spans="1:5" x14ac:dyDescent="0.3">
      <c r="A19" s="57" t="s">
        <v>95</v>
      </c>
      <c r="B19" s="55">
        <f>100*B10/B7</f>
        <v>8.1081081081081088</v>
      </c>
      <c r="C19" s="55">
        <f>100*C10/C7</f>
        <v>6</v>
      </c>
      <c r="D19" s="55">
        <f>100*D10/D7</f>
        <v>0</v>
      </c>
      <c r="E19" s="55">
        <f>100*E10/E7</f>
        <v>7.4829931972789119</v>
      </c>
    </row>
    <row r="20" spans="1:5" x14ac:dyDescent="0.3">
      <c r="A20" s="57" t="s">
        <v>96</v>
      </c>
      <c r="B20" s="55">
        <f>100*B10/B3</f>
        <v>10.256410256410257</v>
      </c>
      <c r="C20" s="55">
        <f>100*C10/C3</f>
        <v>8.0357142857142865</v>
      </c>
      <c r="D20" s="55">
        <f>100*D10/D3</f>
        <v>0</v>
      </c>
      <c r="E20" s="55">
        <f>100*E10/E3</f>
        <v>8.3333333333333339</v>
      </c>
    </row>
    <row r="21" spans="1:5" x14ac:dyDescent="0.3">
      <c r="A21" s="54" t="s">
        <v>89</v>
      </c>
      <c r="B21" s="54"/>
      <c r="C21" s="54">
        <f>Kapitalflussrechnung!C12</f>
        <v>12</v>
      </c>
      <c r="D21" s="54">
        <f>Kapitalflussrechnung!D12</f>
        <v>5</v>
      </c>
      <c r="E21" s="54">
        <f>Kapitalflussrechnung!E12</f>
        <v>15</v>
      </c>
    </row>
    <row r="24" spans="1:5" x14ac:dyDescent="0.3">
      <c r="B24" s="1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xr2:uid="{138CA16A-4303-4708-82A1-FA3AB038057D}">
          <x14:colorSeries rgb="FF0070C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92D050"/>
          <x14:sparklines>
            <x14:sparkline>
              <xm:f>'Spitzenkennzahlen (2)'!B3:E3</xm:f>
              <xm:sqref>F3</xm:sqref>
            </x14:sparkline>
            <x14:sparkline>
              <xm:f>'Spitzenkennzahlen (2)'!B4:E4</xm:f>
              <xm:sqref>F4</xm:sqref>
            </x14:sparkline>
            <x14:sparkline>
              <xm:f>'Spitzenkennzahlen (2)'!B5:E5</xm:f>
              <xm:sqref>F5</xm:sqref>
            </x14:sparkline>
            <x14:sparkline>
              <xm:f>'Spitzenkennzahlen (2)'!B6:E6</xm:f>
              <xm:sqref>F6</xm:sqref>
            </x14:sparkline>
            <x14:sparkline>
              <xm:f>'Spitzenkennzahlen (2)'!B7:E7</xm:f>
              <xm:sqref>F7</xm:sqref>
            </x14:sparkline>
            <x14:sparkline>
              <xm:f>'Spitzenkennzahlen (2)'!B8:E8</xm:f>
              <xm:sqref>F8</xm:sqref>
            </x14:sparkline>
            <x14:sparkline>
              <xm:f>'Spitzenkennzahlen (2)'!B9:E9</xm:f>
              <xm:sqref>F9</xm:sqref>
            </x14:sparkline>
            <x14:sparkline>
              <xm:f>'Spitzenkennzahlen (2)'!B10:E10</xm:f>
              <xm:sqref>F10</xm:sqref>
            </x14:sparkline>
            <x14:sparkline>
              <xm:f>'Spitzenkennzahlen (2)'!B11:E11</xm:f>
              <xm:sqref>F11</xm:sqref>
            </x14:sparkline>
            <x14:sparkline>
              <xm:f>'Spitzenkennzahlen (2)'!B12:E12</xm:f>
              <xm:sqref>F12</xm:sqref>
            </x14:sparkline>
            <x14:sparkline>
              <xm:f>'Spitzenkennzahlen (2)'!B13:E13</xm:f>
              <xm:sqref>F13</xm:sqref>
            </x14:sparkline>
            <x14:sparkline>
              <xm:f>'Spitzenkennzahlen (2)'!B14:E14</xm:f>
              <xm:sqref>F14</xm:sqref>
            </x14:sparkline>
            <x14:sparkline>
              <xm:f>'Spitzenkennzahlen (2)'!B15:E15</xm:f>
              <xm:sqref>F15</xm:sqref>
            </x14:sparkline>
            <x14:sparkline>
              <xm:f>'Spitzenkennzahlen (2)'!B16:E16</xm:f>
              <xm:sqref>F16</xm:sqref>
            </x14:sparkline>
            <x14:sparkline>
              <xm:f>'Spitzenkennzahlen (2)'!B17:E17</xm:f>
              <xm:sqref>F17</xm:sqref>
            </x14:sparkline>
            <x14:sparkline>
              <xm:f>'Spitzenkennzahlen (2)'!B18:E18</xm:f>
              <xm:sqref>F18</xm:sqref>
            </x14:sparkline>
            <x14:sparkline>
              <xm:f>'Spitzenkennzahlen (2)'!B19:E19</xm:f>
              <xm:sqref>F19</xm:sqref>
            </x14:sparkline>
            <x14:sparkline>
              <xm:f>'Spitzenkennzahlen (2)'!B20:E20</xm:f>
              <xm:sqref>F20</xm:sqref>
            </x14:sparkline>
            <x14:sparkline>
              <xm:f>'Spitzenkennzahlen (2)'!B21:E21</xm:f>
              <xm:sqref>F21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ECB2-374D-4CF0-9F73-51A3D094B43E}">
  <dimension ref="B2:L32"/>
  <sheetViews>
    <sheetView showGridLines="0" topLeftCell="A2" zoomScale="130" zoomScaleNormal="130" zoomScaleSheetLayoutView="150" workbookViewId="0">
      <selection activeCell="O10" sqref="O10"/>
    </sheetView>
  </sheetViews>
  <sheetFormatPr defaultRowHeight="15" x14ac:dyDescent="0.25"/>
  <cols>
    <col min="1" max="1" width="4" customWidth="1"/>
    <col min="2" max="2" width="32.28515625" bestFit="1" customWidth="1"/>
    <col min="3" max="7" width="6.7109375" customWidth="1"/>
    <col min="8" max="8" width="31.140625" bestFit="1" customWidth="1"/>
    <col min="9" max="12" width="6.7109375" customWidth="1"/>
  </cols>
  <sheetData>
    <row r="2" spans="2:12" ht="33.75" x14ac:dyDescent="0.5">
      <c r="B2" s="60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2:12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2:12" x14ac:dyDescent="0.25">
      <c r="C5" s="1" t="s">
        <v>1</v>
      </c>
      <c r="D5" s="1" t="s">
        <v>2</v>
      </c>
      <c r="I5" s="1" t="s">
        <v>1</v>
      </c>
      <c r="J5" s="1" t="s">
        <v>2</v>
      </c>
    </row>
    <row r="6" spans="2:12" s="1" customFormat="1" ht="26.25" x14ac:dyDescent="0.4">
      <c r="B6" s="64" t="s">
        <v>5</v>
      </c>
      <c r="C6" s="64"/>
      <c r="D6" s="64"/>
      <c r="E6" s="64"/>
      <c r="F6" s="64"/>
      <c r="G6" s="14"/>
      <c r="H6" s="64" t="s">
        <v>6</v>
      </c>
      <c r="I6" s="64"/>
      <c r="J6" s="64"/>
      <c r="K6" s="64"/>
      <c r="L6" s="64"/>
    </row>
    <row r="7" spans="2:12" ht="21" x14ac:dyDescent="0.35">
      <c r="B7" s="61" t="s">
        <v>7</v>
      </c>
      <c r="C7" s="61"/>
      <c r="D7" s="61"/>
      <c r="E7" s="61"/>
      <c r="F7" s="61"/>
      <c r="G7" s="13"/>
      <c r="H7" s="62" t="s">
        <v>8</v>
      </c>
      <c r="I7" s="62"/>
      <c r="J7" s="62"/>
      <c r="K7" s="62"/>
      <c r="L7" s="62"/>
    </row>
    <row r="8" spans="2:12" x14ac:dyDescent="0.25">
      <c r="B8" s="4" t="s">
        <v>9</v>
      </c>
      <c r="C8" s="6">
        <v>5</v>
      </c>
      <c r="D8" s="6">
        <v>5</v>
      </c>
      <c r="E8" s="6"/>
      <c r="F8" s="6"/>
      <c r="G8" s="6"/>
      <c r="H8" t="s">
        <v>10</v>
      </c>
      <c r="I8" s="6">
        <v>0</v>
      </c>
      <c r="J8" s="6">
        <v>0</v>
      </c>
      <c r="K8" s="6"/>
      <c r="L8" s="6"/>
    </row>
    <row r="9" spans="2:12" x14ac:dyDescent="0.25">
      <c r="B9" s="4" t="s">
        <v>11</v>
      </c>
      <c r="C9" s="6">
        <v>15</v>
      </c>
      <c r="D9" s="6">
        <v>15</v>
      </c>
      <c r="E9" s="6"/>
      <c r="F9" s="6"/>
      <c r="G9" s="6"/>
      <c r="H9" t="s">
        <v>12</v>
      </c>
      <c r="I9" s="6">
        <v>0</v>
      </c>
      <c r="J9" s="6">
        <v>0</v>
      </c>
      <c r="K9" s="6"/>
      <c r="L9" s="6"/>
    </row>
    <row r="10" spans="2:12" x14ac:dyDescent="0.25">
      <c r="B10" s="4" t="s">
        <v>13</v>
      </c>
      <c r="C10" s="6">
        <v>40</v>
      </c>
      <c r="D10" s="6">
        <f>C10+20</f>
        <v>60</v>
      </c>
      <c r="E10" s="6"/>
      <c r="F10" s="6"/>
      <c r="G10" s="6"/>
      <c r="H10" t="s">
        <v>14</v>
      </c>
      <c r="I10" s="7">
        <v>0</v>
      </c>
      <c r="J10" s="7">
        <f>'GuV KL'!F18</f>
        <v>9.36</v>
      </c>
      <c r="K10" s="7"/>
      <c r="L10" s="7"/>
    </row>
    <row r="11" spans="2:12" x14ac:dyDescent="0.25">
      <c r="B11" s="4" t="s">
        <v>15</v>
      </c>
      <c r="C11" s="6">
        <v>15</v>
      </c>
      <c r="D11" s="6">
        <v>15</v>
      </c>
      <c r="E11" s="6"/>
      <c r="F11" s="6"/>
      <c r="G11" s="6"/>
    </row>
    <row r="12" spans="2:12" ht="15.75" thickBot="1" x14ac:dyDescent="0.3">
      <c r="B12" s="12" t="s">
        <v>16</v>
      </c>
      <c r="C12" s="2">
        <f>SUM(C8:C11)</f>
        <v>75</v>
      </c>
      <c r="D12" s="2">
        <f>SUM(D8:D11)</f>
        <v>95</v>
      </c>
      <c r="E12" s="2"/>
      <c r="F12" s="2"/>
      <c r="G12" s="6"/>
      <c r="H12" s="1" t="s">
        <v>17</v>
      </c>
      <c r="I12" s="11">
        <v>50</v>
      </c>
      <c r="J12" s="11">
        <f>I12+J10</f>
        <v>59.36</v>
      </c>
      <c r="K12" s="11"/>
      <c r="L12" s="11"/>
    </row>
    <row r="13" spans="2:12" ht="15.75" thickTop="1" x14ac:dyDescent="0.25">
      <c r="C13" s="6"/>
      <c r="D13" s="6"/>
      <c r="E13" s="6"/>
      <c r="F13" s="6"/>
      <c r="G13" s="6"/>
      <c r="I13" s="6"/>
      <c r="J13" s="6"/>
      <c r="K13" s="6"/>
      <c r="L13" s="6"/>
    </row>
    <row r="14" spans="2:12" x14ac:dyDescent="0.25">
      <c r="C14" s="6"/>
      <c r="D14" s="6"/>
      <c r="E14" s="6"/>
      <c r="F14" s="6"/>
      <c r="G14" s="6"/>
      <c r="I14" s="6"/>
      <c r="J14" s="6"/>
      <c r="K14" s="6"/>
      <c r="L14" s="6"/>
    </row>
    <row r="15" spans="2:12" ht="21" x14ac:dyDescent="0.35">
      <c r="B15" s="63" t="s">
        <v>18</v>
      </c>
      <c r="C15" s="63"/>
      <c r="D15" s="63"/>
      <c r="E15" s="63"/>
      <c r="F15" s="63"/>
      <c r="G15" s="6"/>
      <c r="H15" s="65" t="s">
        <v>19</v>
      </c>
      <c r="I15" s="65"/>
      <c r="J15" s="65"/>
      <c r="K15" s="65"/>
      <c r="L15" s="65"/>
    </row>
    <row r="16" spans="2:12" x14ac:dyDescent="0.25">
      <c r="B16" s="4" t="s">
        <v>20</v>
      </c>
      <c r="C16" s="6">
        <v>40</v>
      </c>
      <c r="D16" s="6">
        <v>40</v>
      </c>
      <c r="E16" s="6"/>
      <c r="F16" s="6"/>
      <c r="G16" s="6"/>
      <c r="H16" t="s">
        <v>21</v>
      </c>
      <c r="I16" s="7">
        <v>30</v>
      </c>
      <c r="J16" s="7">
        <v>30</v>
      </c>
      <c r="K16" s="7"/>
      <c r="L16" s="7"/>
    </row>
    <row r="17" spans="2:12" x14ac:dyDescent="0.25">
      <c r="B17" s="5"/>
      <c r="C17" s="6"/>
      <c r="D17" s="6"/>
      <c r="E17" s="6"/>
      <c r="F17" s="6"/>
      <c r="G17" s="6"/>
      <c r="H17" t="s">
        <v>23</v>
      </c>
      <c r="I17" s="6"/>
      <c r="J17" s="6"/>
      <c r="K17" s="6"/>
      <c r="L17" s="6"/>
    </row>
    <row r="18" spans="2:12" x14ac:dyDescent="0.25">
      <c r="B18" s="5"/>
      <c r="C18" s="6"/>
      <c r="D18" s="6"/>
      <c r="E18" s="6"/>
      <c r="F18" s="6"/>
      <c r="G18" s="6"/>
      <c r="H18" s="5" t="s">
        <v>25</v>
      </c>
      <c r="I18" s="6">
        <v>60</v>
      </c>
      <c r="J18" s="6">
        <v>60</v>
      </c>
      <c r="K18" s="6"/>
      <c r="L18" s="6"/>
    </row>
    <row r="19" spans="2:12" x14ac:dyDescent="0.25">
      <c r="B19" s="5"/>
      <c r="C19" s="6"/>
      <c r="D19" s="6"/>
      <c r="E19" s="6"/>
      <c r="F19" s="6"/>
      <c r="G19" s="6"/>
      <c r="H19" s="5" t="s">
        <v>27</v>
      </c>
      <c r="I19" s="6">
        <v>8</v>
      </c>
      <c r="J19" s="6">
        <f>I19+25</f>
        <v>33</v>
      </c>
      <c r="K19" s="6"/>
      <c r="L19" s="6"/>
    </row>
    <row r="20" spans="2:12" ht="15.75" thickBot="1" x14ac:dyDescent="0.3">
      <c r="B20" t="s">
        <v>28</v>
      </c>
      <c r="C20" s="6">
        <v>0</v>
      </c>
      <c r="D20" s="6">
        <v>0</v>
      </c>
      <c r="E20" s="6"/>
      <c r="F20" s="6"/>
      <c r="G20" s="6"/>
      <c r="H20" t="s">
        <v>29</v>
      </c>
      <c r="I20" s="10">
        <f>SUM(I18:I19)</f>
        <v>68</v>
      </c>
      <c r="J20" s="10">
        <f>SUM(J18:J19)</f>
        <v>93</v>
      </c>
      <c r="K20" s="10"/>
      <c r="L20" s="10"/>
    </row>
    <row r="21" spans="2:12" x14ac:dyDescent="0.25">
      <c r="B21" t="s">
        <v>30</v>
      </c>
      <c r="C21" s="6">
        <v>28</v>
      </c>
      <c r="D21" s="6">
        <v>28</v>
      </c>
      <c r="E21" s="6"/>
      <c r="F21" s="6"/>
      <c r="G21" s="6"/>
    </row>
    <row r="22" spans="2:12" x14ac:dyDescent="0.25">
      <c r="B22" t="s">
        <v>31</v>
      </c>
      <c r="C22" s="6">
        <v>5</v>
      </c>
      <c r="D22" s="6">
        <f>(J19-I19)-(D10-C10)+C22</f>
        <v>10</v>
      </c>
      <c r="E22" s="6"/>
      <c r="F22" s="6"/>
      <c r="G22" s="6"/>
      <c r="I22" s="6"/>
      <c r="J22" s="6"/>
      <c r="K22" s="6"/>
      <c r="L22" s="6"/>
    </row>
    <row r="23" spans="2:12" ht="15.75" thickBot="1" x14ac:dyDescent="0.3">
      <c r="B23" s="12" t="s">
        <v>32</v>
      </c>
      <c r="C23" s="2">
        <f>SUM(C16:C22)</f>
        <v>73</v>
      </c>
      <c r="D23" s="2">
        <f>SUM(D16:D22)</f>
        <v>78</v>
      </c>
      <c r="E23" s="2"/>
      <c r="F23" s="2"/>
      <c r="G23" s="6"/>
      <c r="H23" s="1" t="s">
        <v>33</v>
      </c>
      <c r="I23" s="11">
        <f>I16+I20</f>
        <v>98</v>
      </c>
      <c r="J23" s="11">
        <f>J16+J20</f>
        <v>123</v>
      </c>
      <c r="K23" s="11"/>
      <c r="L23" s="11"/>
    </row>
    <row r="24" spans="2:12" ht="15.75" thickTop="1" x14ac:dyDescent="0.25">
      <c r="C24" s="6"/>
      <c r="D24" s="6"/>
      <c r="E24" s="6"/>
      <c r="F24" s="6"/>
      <c r="G24" s="6"/>
      <c r="I24" s="6"/>
      <c r="J24" s="6"/>
      <c r="K24" s="6"/>
      <c r="L24" s="6"/>
    </row>
    <row r="25" spans="2:12" ht="15.75" thickBot="1" x14ac:dyDescent="0.3">
      <c r="B25" s="1" t="s">
        <v>34</v>
      </c>
      <c r="C25" s="9">
        <f>C12+C23</f>
        <v>148</v>
      </c>
      <c r="D25" s="9">
        <f>D12+D23</f>
        <v>173</v>
      </c>
      <c r="E25" s="9"/>
      <c r="F25" s="9"/>
      <c r="G25" s="6"/>
      <c r="H25" s="1" t="s">
        <v>34</v>
      </c>
      <c r="I25" s="9">
        <f>I12+I16+I20</f>
        <v>148</v>
      </c>
      <c r="J25" s="9">
        <f>J12+J16+J20</f>
        <v>182.36</v>
      </c>
      <c r="K25" s="9"/>
      <c r="L25" s="9"/>
    </row>
    <row r="26" spans="2:12" ht="15.75" thickTop="1" x14ac:dyDescent="0.25">
      <c r="G26" s="6"/>
    </row>
    <row r="27" spans="2:12" x14ac:dyDescent="0.25">
      <c r="B27" s="3"/>
      <c r="C27" s="3"/>
      <c r="D27" s="3"/>
      <c r="E27" s="3"/>
      <c r="F27" s="3"/>
      <c r="G27" s="3"/>
    </row>
    <row r="28" spans="2:12" x14ac:dyDescent="0.25">
      <c r="B28" s="3"/>
      <c r="C28" s="3"/>
      <c r="D28" s="3"/>
      <c r="E28" s="3"/>
      <c r="F28" s="3"/>
      <c r="G28" s="3"/>
    </row>
    <row r="29" spans="2:12" x14ac:dyDescent="0.25">
      <c r="B29" s="3"/>
      <c r="C29" s="3"/>
      <c r="D29" s="3"/>
      <c r="E29" s="3"/>
      <c r="F29" s="3"/>
      <c r="G29" s="3"/>
    </row>
    <row r="30" spans="2:12" x14ac:dyDescent="0.25">
      <c r="B30" s="3"/>
      <c r="C30" s="3"/>
      <c r="D30" s="3"/>
      <c r="E30" s="3"/>
      <c r="F30" s="3"/>
      <c r="G30" s="3"/>
    </row>
    <row r="31" spans="2:12" x14ac:dyDescent="0.25">
      <c r="B31" s="3"/>
      <c r="C31" s="3"/>
      <c r="D31" s="3"/>
      <c r="E31" s="3"/>
      <c r="F31" s="3"/>
      <c r="G31" s="3"/>
    </row>
    <row r="32" spans="2:12" x14ac:dyDescent="0.25">
      <c r="B32" s="3"/>
      <c r="C32" s="3"/>
      <c r="D32" s="3"/>
      <c r="E32" s="3"/>
      <c r="F32" s="3"/>
      <c r="G32" s="3"/>
    </row>
  </sheetData>
  <mergeCells count="7">
    <mergeCell ref="B15:F15"/>
    <mergeCell ref="H15:L15"/>
    <mergeCell ref="B2:L2"/>
    <mergeCell ref="B6:F6"/>
    <mergeCell ref="H6:L6"/>
    <mergeCell ref="B7:F7"/>
    <mergeCell ref="H7:L7"/>
  </mergeCells>
  <dataValidations disablePrompts="1" count="6">
    <dataValidation allowBlank="1" showInputMessage="1" showErrorMessage="1" promptTitle="Shape Type" prompt="Enter the type of shape you'd like each process step to use." sqref="F27:G27" xr:uid="{62462B97-5C73-48D3-9D25-08594D825463}"/>
    <dataValidation allowBlank="1" showInputMessage="1" showErrorMessage="1" promptTitle="Connector Label" prompt="If desired, label the connector to the next step. Use commas to separate multiple next steps, such as &quot;Yes,No&quot;." sqref="E27" xr:uid="{11E4A8A6-B1E6-4ADF-94AF-0324FF6F44A6}"/>
    <dataValidation allowBlank="1" showInputMessage="1" showErrorMessage="1" promptTitle="Next Step ID" prompt="Enter the process step ID for the next step. Use commas to separate multiple next steps, such as &quot;P600,P700&quot;." sqref="D27" xr:uid="{5393E6DB-4D78-4C29-9BBC-3956D5D0A34F}"/>
    <dataValidation allowBlank="1" showInputMessage="1" showErrorMessage="1" promptTitle="Process Step Description" prompt="Enter text for the process step that will appear in the shape." sqref="C27" xr:uid="{AEC421E4-EB61-4909-9A63-F12DCEE15717}"/>
    <dataValidation allowBlank="1" showInputMessage="1" showErrorMessage="1" promptTitle="Process Step ID" prompt="Enter a unique process step ID for each shape in the diagram." sqref="B27" xr:uid="{7F6B05C6-1125-4EE3-A5F7-D7E5C47E74EA}"/>
    <dataValidation type="list" allowBlank="1" showInputMessage="1" sqref="F28:G32" xr:uid="{50C9CE82-5F41-4D39-AA5B-ED3C18DF97CC}">
      <formula1>"Process, Decision, Subprocess, Start, End, Document, Data, Database, External Data, On-page reference, Off-page reference, Custom 1, Custom 2, Custom 3, Custom 4"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EDCC1F6-CA5C-4159-B552-E807900BE1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'Bilanz-Klausur'!C8:F8</xm:f>
              <xm:sqref>G8</xm:sqref>
            </x14:sparkline>
            <x14:sparkline>
              <xm:f>'Bilanz-Klausur'!C9:F9</xm:f>
              <xm:sqref>G9</xm:sqref>
            </x14:sparkline>
            <x14:sparkline>
              <xm:f>'Bilanz-Klausur'!C10:F10</xm:f>
              <xm:sqref>G10</xm:sqref>
            </x14:sparkline>
            <x14:sparkline>
              <xm:f>'Bilanz-Klausur'!C11:F11</xm:f>
              <xm:sqref>G11</xm:sqref>
            </x14:sparkline>
            <x14:sparkline>
              <xm:f>'Bilanz-Klausur'!C12:F12</xm:f>
              <xm:sqref>G12</xm:sqref>
            </x14:sparkline>
            <x14:sparkline>
              <xm:f>'Bilanz-Klausur'!C13:F13</xm:f>
              <xm:sqref>G13</xm:sqref>
            </x14:sparkline>
            <x14:sparkline>
              <xm:f>'Bilanz-Klausur'!C14:F14</xm:f>
              <xm:sqref>G14</xm:sqref>
            </x14:sparkline>
            <x14:sparkline>
              <xm:f>'Bilanz-Klausur'!C15:F15</xm:f>
              <xm:sqref>G15</xm:sqref>
            </x14:sparkline>
            <x14:sparkline>
              <xm:f>'Bilanz-Klausur'!C16:F16</xm:f>
              <xm:sqref>G16</xm:sqref>
            </x14:sparkline>
            <x14:sparkline>
              <xm:f>'Bilanz-Klausur'!C17:F17</xm:f>
              <xm:sqref>G17</xm:sqref>
            </x14:sparkline>
            <x14:sparkline>
              <xm:f>'Bilanz-Klausur'!C18:F18</xm:f>
              <xm:sqref>G18</xm:sqref>
            </x14:sparkline>
            <x14:sparkline>
              <xm:f>'Bilanz-Klausur'!C19:F19</xm:f>
              <xm:sqref>G19</xm:sqref>
            </x14:sparkline>
            <x14:sparkline>
              <xm:f>'Bilanz-Klausur'!C20:F20</xm:f>
              <xm:sqref>G20</xm:sqref>
            </x14:sparkline>
            <x14:sparkline>
              <xm:f>'Bilanz-Klausur'!C21:F21</xm:f>
              <xm:sqref>G21</xm:sqref>
            </x14:sparkline>
            <x14:sparkline>
              <xm:f>'Bilanz-Klausur'!C22:F22</xm:f>
              <xm:sqref>G22</xm:sqref>
            </x14:sparkline>
            <x14:sparkline>
              <xm:f>'Bilanz-Klausur'!C23:F23</xm:f>
              <xm:sqref>G23</xm:sqref>
            </x14:sparkline>
            <x14:sparkline>
              <xm:f>'Bilanz-Klausur'!C24:F24</xm:f>
              <xm:sqref>G24</xm:sqref>
            </x14:sparkline>
            <x14:sparkline>
              <xm:f>'Bilanz-Klausur'!C25:F25</xm:f>
              <xm:sqref>G25</xm:sqref>
            </x14:sparkline>
            <x14:sparkline>
              <xm:f>'Bilanz-Klausur'!C26:F26</xm:f>
              <xm:sqref>G26</xm:sqref>
            </x14:sparkline>
          </x14:sparklines>
        </x14:sparklineGroup>
        <x14:sparklineGroup displayEmptyCellsAs="gap" xr2:uid="{A01A2929-A530-4724-9146-3C6E234CC69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'Bilanz-Klausur'!I8:L8</xm:f>
              <xm:sqref>M8</xm:sqref>
            </x14:sparkline>
            <x14:sparkline>
              <xm:f>'Bilanz-Klausur'!I9:L9</xm:f>
              <xm:sqref>M9</xm:sqref>
            </x14:sparkline>
            <x14:sparkline>
              <xm:f>'Bilanz-Klausur'!I10:L10</xm:f>
              <xm:sqref>M10</xm:sqref>
            </x14:sparkline>
            <x14:sparkline>
              <xm:f>'Bilanz-Klausur'!I11:L11</xm:f>
              <xm:sqref>M11</xm:sqref>
            </x14:sparkline>
            <x14:sparkline>
              <xm:f>'Bilanz-Klausur'!I12:L12</xm:f>
              <xm:sqref>M12</xm:sqref>
            </x14:sparkline>
            <x14:sparkline>
              <xm:f>'Bilanz-Klausur'!I13:L13</xm:f>
              <xm:sqref>M13</xm:sqref>
            </x14:sparkline>
            <x14:sparkline>
              <xm:f>'Bilanz-Klausur'!I14:L14</xm:f>
              <xm:sqref>M14</xm:sqref>
            </x14:sparkline>
            <x14:sparkline>
              <xm:f>'Bilanz-Klausur'!I15:L15</xm:f>
              <xm:sqref>M15</xm:sqref>
            </x14:sparkline>
            <x14:sparkline>
              <xm:f>'Bilanz-Klausur'!I16:L16</xm:f>
              <xm:sqref>M16</xm:sqref>
            </x14:sparkline>
            <x14:sparkline>
              <xm:f>'Bilanz-Klausur'!I17:L17</xm:f>
              <xm:sqref>M17</xm:sqref>
            </x14:sparkline>
            <x14:sparkline>
              <xm:f>'Bilanz-Klausur'!I18:L18</xm:f>
              <xm:sqref>M18</xm:sqref>
            </x14:sparkline>
            <x14:sparkline>
              <xm:f>'Bilanz-Klausur'!I19:L19</xm:f>
              <xm:sqref>M19</xm:sqref>
            </x14:sparkline>
            <x14:sparkline>
              <xm:f>'Bilanz-Klausur'!I20:L20</xm:f>
              <xm:sqref>M20</xm:sqref>
            </x14:sparkline>
            <x14:sparkline>
              <xm:f>'Bilanz-Klausur'!I21:L21</xm:f>
              <xm:sqref>M21</xm:sqref>
            </x14:sparkline>
            <x14:sparkline>
              <xm:f>'Bilanz-Klausur'!I22:L22</xm:f>
              <xm:sqref>M22</xm:sqref>
            </x14:sparkline>
            <x14:sparkline>
              <xm:f>'Bilanz-Klausur'!I23:L23</xm:f>
              <xm:sqref>M23</xm:sqref>
            </x14:sparkline>
            <x14:sparkline>
              <xm:f>'Bilanz-Klausur'!I24:L24</xm:f>
              <xm:sqref>M24</xm:sqref>
            </x14:sparkline>
            <x14:sparkline>
              <xm:f>'Bilanz-Klausur'!I25:L25</xm:f>
              <xm:sqref>M25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C421-B5A8-490D-BCE9-F6B3BB4AF812}">
  <dimension ref="D2:M29"/>
  <sheetViews>
    <sheetView showGridLines="0" topLeftCell="A3" workbookViewId="0">
      <selection activeCell="F19" sqref="F19"/>
    </sheetView>
  </sheetViews>
  <sheetFormatPr defaultRowHeight="15" x14ac:dyDescent="0.25"/>
  <cols>
    <col min="4" max="4" width="37.5703125" bestFit="1" customWidth="1"/>
    <col min="5" max="5" width="2" bestFit="1" customWidth="1"/>
    <col min="6" max="9" width="7.85546875" bestFit="1" customWidth="1"/>
  </cols>
  <sheetData>
    <row r="2" spans="4:11" ht="26.25" x14ac:dyDescent="0.4">
      <c r="D2" s="64" t="s">
        <v>35</v>
      </c>
      <c r="E2" s="64"/>
      <c r="F2" s="64"/>
      <c r="G2" s="64"/>
      <c r="H2" s="64"/>
      <c r="I2" s="16"/>
    </row>
    <row r="3" spans="4:11" ht="21" x14ac:dyDescent="0.35">
      <c r="D3" s="20"/>
      <c r="E3" s="20"/>
      <c r="F3" s="20" t="s">
        <v>36</v>
      </c>
      <c r="G3" s="20" t="s">
        <v>37</v>
      </c>
      <c r="H3" s="20" t="s">
        <v>38</v>
      </c>
      <c r="I3" s="20" t="s">
        <v>39</v>
      </c>
    </row>
    <row r="4" spans="4:11" ht="21" x14ac:dyDescent="0.35">
      <c r="D4" s="20"/>
      <c r="E4" s="20"/>
      <c r="F4" s="20"/>
      <c r="G4" s="20"/>
      <c r="H4" s="20"/>
      <c r="I4" s="20"/>
    </row>
    <row r="5" spans="4:11" ht="21" x14ac:dyDescent="0.35">
      <c r="D5" s="20" t="s">
        <v>40</v>
      </c>
      <c r="E5" s="20"/>
      <c r="F5" s="20">
        <v>60</v>
      </c>
      <c r="G5" s="20">
        <v>112</v>
      </c>
      <c r="H5" s="20">
        <v>86</v>
      </c>
      <c r="I5" s="20">
        <v>132</v>
      </c>
    </row>
    <row r="6" spans="4:11" ht="21" x14ac:dyDescent="0.35">
      <c r="D6" s="20" t="s">
        <v>41</v>
      </c>
      <c r="E6" s="20" t="s">
        <v>42</v>
      </c>
      <c r="F6" s="20">
        <v>0</v>
      </c>
      <c r="G6" s="20">
        <v>64</v>
      </c>
      <c r="H6" s="20">
        <v>48</v>
      </c>
      <c r="I6" s="20">
        <v>80</v>
      </c>
    </row>
    <row r="7" spans="4:11" ht="21" x14ac:dyDescent="0.35">
      <c r="D7" s="20" t="s">
        <v>43</v>
      </c>
      <c r="E7" s="20" t="s">
        <v>42</v>
      </c>
      <c r="F7" s="20">
        <v>0</v>
      </c>
      <c r="G7" s="20">
        <v>4</v>
      </c>
      <c r="H7" s="20">
        <v>4</v>
      </c>
      <c r="I7" s="20">
        <v>4</v>
      </c>
    </row>
    <row r="8" spans="4:11" ht="21" x14ac:dyDescent="0.35">
      <c r="D8" s="20" t="s">
        <v>44</v>
      </c>
      <c r="E8" s="20" t="s">
        <v>42</v>
      </c>
      <c r="F8" s="20">
        <v>0</v>
      </c>
      <c r="G8" s="20">
        <v>12</v>
      </c>
      <c r="H8" s="20">
        <v>12</v>
      </c>
      <c r="I8" s="20">
        <v>12</v>
      </c>
    </row>
    <row r="9" spans="4:11" s="1" customFormat="1" ht="21.75" thickBot="1" x14ac:dyDescent="0.4">
      <c r="D9" s="21" t="s">
        <v>45</v>
      </c>
      <c r="E9" s="21" t="s">
        <v>46</v>
      </c>
      <c r="F9" s="22">
        <f>F5-F6-F7-F8</f>
        <v>60</v>
      </c>
      <c r="G9" s="22">
        <f t="shared" ref="G9:I9" si="0">G5-G6-G7-G8</f>
        <v>32</v>
      </c>
      <c r="H9" s="22">
        <f t="shared" si="0"/>
        <v>22</v>
      </c>
      <c r="I9" s="22">
        <f t="shared" si="0"/>
        <v>36</v>
      </c>
      <c r="J9"/>
      <c r="K9"/>
    </row>
    <row r="10" spans="4:11" ht="21.75" thickTop="1" x14ac:dyDescent="0.35">
      <c r="D10" s="20" t="s">
        <v>47</v>
      </c>
      <c r="E10" s="20" t="s">
        <v>42</v>
      </c>
      <c r="F10" s="20">
        <v>0</v>
      </c>
      <c r="G10" s="20">
        <v>4</v>
      </c>
      <c r="H10" s="20">
        <v>4</v>
      </c>
      <c r="I10" s="20">
        <v>4</v>
      </c>
    </row>
    <row r="11" spans="4:11" ht="21" x14ac:dyDescent="0.35">
      <c r="D11" s="20" t="s">
        <v>48</v>
      </c>
      <c r="E11" s="20" t="s">
        <v>42</v>
      </c>
      <c r="F11" s="20">
        <v>0</v>
      </c>
      <c r="G11" s="20">
        <v>8</v>
      </c>
      <c r="H11" s="20">
        <v>7</v>
      </c>
      <c r="I11" s="20">
        <v>11</v>
      </c>
    </row>
    <row r="12" spans="4:11" ht="21" x14ac:dyDescent="0.35">
      <c r="D12" s="20" t="s">
        <v>49</v>
      </c>
      <c r="E12" s="20" t="s">
        <v>42</v>
      </c>
      <c r="F12" s="20">
        <v>0</v>
      </c>
      <c r="G12" s="20">
        <v>8</v>
      </c>
      <c r="H12" s="20">
        <v>8</v>
      </c>
      <c r="I12" s="20">
        <v>8</v>
      </c>
    </row>
    <row r="13" spans="4:11" ht="21" x14ac:dyDescent="0.35">
      <c r="D13" s="20" t="s">
        <v>50</v>
      </c>
      <c r="E13" s="20" t="s">
        <v>42</v>
      </c>
      <c r="F13" s="20">
        <v>0</v>
      </c>
      <c r="G13" s="20">
        <v>3</v>
      </c>
      <c r="H13" s="20">
        <v>3</v>
      </c>
      <c r="I13" s="20">
        <v>2</v>
      </c>
    </row>
    <row r="14" spans="4:11" s="1" customFormat="1" ht="21.75" thickBot="1" x14ac:dyDescent="0.4">
      <c r="D14" s="21" t="s">
        <v>51</v>
      </c>
      <c r="E14" s="21" t="s">
        <v>46</v>
      </c>
      <c r="F14" s="22">
        <f>F5-M29</f>
        <v>24</v>
      </c>
      <c r="G14" s="22">
        <f t="shared" ref="G14:I14" si="1">G9-G10-G11-G12-G13</f>
        <v>9</v>
      </c>
      <c r="H14" s="22">
        <f t="shared" si="1"/>
        <v>0</v>
      </c>
      <c r="I14" s="22">
        <f t="shared" si="1"/>
        <v>11</v>
      </c>
      <c r="J14"/>
    </row>
    <row r="15" spans="4:11" ht="21.75" thickTop="1" x14ac:dyDescent="0.35">
      <c r="D15" s="20" t="s">
        <v>52</v>
      </c>
      <c r="E15" s="20" t="s">
        <v>42</v>
      </c>
      <c r="F15" s="20">
        <f>12.3</f>
        <v>12.3</v>
      </c>
      <c r="G15" s="20">
        <v>6</v>
      </c>
      <c r="H15" s="20">
        <v>6</v>
      </c>
      <c r="I15" s="20">
        <v>6</v>
      </c>
    </row>
    <row r="16" spans="4:11" ht="21.75" thickBot="1" x14ac:dyDescent="0.4">
      <c r="D16" s="21" t="s">
        <v>53</v>
      </c>
      <c r="E16" s="21" t="s">
        <v>46</v>
      </c>
      <c r="F16" s="22">
        <f>F14-F15</f>
        <v>11.7</v>
      </c>
      <c r="G16" s="22">
        <f t="shared" ref="G16:I16" si="2">G14-G15</f>
        <v>3</v>
      </c>
      <c r="H16" s="22">
        <f t="shared" si="2"/>
        <v>-6</v>
      </c>
      <c r="I16" s="22">
        <f t="shared" si="2"/>
        <v>5</v>
      </c>
    </row>
    <row r="17" spans="4:13" ht="21.75" thickTop="1" x14ac:dyDescent="0.35">
      <c r="D17" s="20" t="s">
        <v>54</v>
      </c>
      <c r="E17" s="20" t="s">
        <v>42</v>
      </c>
      <c r="F17" s="20">
        <f>0.2*F16</f>
        <v>2.34</v>
      </c>
      <c r="G17" s="20">
        <v>1</v>
      </c>
      <c r="H17" s="20">
        <v>0</v>
      </c>
      <c r="I17" s="20">
        <v>2</v>
      </c>
    </row>
    <row r="18" spans="4:13" s="1" customFormat="1" ht="21.75" thickBot="1" x14ac:dyDescent="0.4">
      <c r="D18" s="21" t="s">
        <v>55</v>
      </c>
      <c r="E18" s="21" t="s">
        <v>46</v>
      </c>
      <c r="F18" s="22">
        <f>F16-F17</f>
        <v>9.36</v>
      </c>
      <c r="G18" s="22">
        <f t="shared" ref="G18:I18" si="3">G16-G17</f>
        <v>2</v>
      </c>
      <c r="H18" s="22">
        <f t="shared" si="3"/>
        <v>-6</v>
      </c>
      <c r="I18" s="22">
        <f t="shared" si="3"/>
        <v>3</v>
      </c>
      <c r="J18"/>
    </row>
    <row r="19" spans="4:13" ht="15.75" thickTop="1" x14ac:dyDescent="0.25"/>
    <row r="24" spans="4:13" x14ac:dyDescent="0.25">
      <c r="L24">
        <v>20</v>
      </c>
      <c r="M24">
        <f>L24/2</f>
        <v>10</v>
      </c>
    </row>
    <row r="25" spans="4:13" x14ac:dyDescent="0.25">
      <c r="L25">
        <v>10</v>
      </c>
      <c r="M25">
        <f>L25/2</f>
        <v>5</v>
      </c>
    </row>
    <row r="26" spans="4:13" x14ac:dyDescent="0.25">
      <c r="L26">
        <v>10</v>
      </c>
      <c r="M26">
        <v>10</v>
      </c>
    </row>
    <row r="27" spans="4:13" x14ac:dyDescent="0.25">
      <c r="L27">
        <v>5</v>
      </c>
      <c r="M27">
        <v>5</v>
      </c>
    </row>
    <row r="28" spans="4:13" x14ac:dyDescent="0.25">
      <c r="M28">
        <v>6</v>
      </c>
    </row>
    <row r="29" spans="4:13" x14ac:dyDescent="0.25">
      <c r="M29">
        <f>SUM(M24:M28)</f>
        <v>36</v>
      </c>
    </row>
  </sheetData>
  <mergeCells count="1">
    <mergeCell ref="D2:H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88FE42A-1EF8-4C32-B993-37015C0405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'GuV KL'!F5:I5</xm:f>
              <xm:sqref>J5</xm:sqref>
            </x14:sparkline>
            <x14:sparkline>
              <xm:f>'GuV KL'!F6:I6</xm:f>
              <xm:sqref>J6</xm:sqref>
            </x14:sparkline>
            <x14:sparkline>
              <xm:f>'GuV KL'!F7:I7</xm:f>
              <xm:sqref>J7</xm:sqref>
            </x14:sparkline>
            <x14:sparkline>
              <xm:f>'GuV KL'!F8:I8</xm:f>
              <xm:sqref>J8</xm:sqref>
            </x14:sparkline>
            <x14:sparkline>
              <xm:f>'GuV KL'!F9:I9</xm:f>
              <xm:sqref>J9</xm:sqref>
            </x14:sparkline>
            <x14:sparkline>
              <xm:f>'GuV KL'!F10:I10</xm:f>
              <xm:sqref>J10</xm:sqref>
            </x14:sparkline>
            <x14:sparkline>
              <xm:f>'GuV KL'!F11:I11</xm:f>
              <xm:sqref>J11</xm:sqref>
            </x14:sparkline>
            <x14:sparkline>
              <xm:f>'GuV KL'!F12:I12</xm:f>
              <xm:sqref>J12</xm:sqref>
            </x14:sparkline>
            <x14:sparkline>
              <xm:f>'GuV KL'!F13:I13</xm:f>
              <xm:sqref>J13</xm:sqref>
            </x14:sparkline>
            <x14:sparkline>
              <xm:f>'GuV KL'!F14:I14</xm:f>
              <xm:sqref>J14</xm:sqref>
            </x14:sparkline>
            <x14:sparkline>
              <xm:f>'GuV KL'!F15:I15</xm:f>
              <xm:sqref>J15</xm:sqref>
            </x14:sparkline>
            <x14:sparkline>
              <xm:f>'GuV KL'!F16:I16</xm:f>
              <xm:sqref>J16</xm:sqref>
            </x14:sparkline>
            <x14:sparkline>
              <xm:f>'GuV KL'!F17:I17</xm:f>
              <xm:sqref>J17</xm:sqref>
            </x14:sparkline>
            <x14:sparkline>
              <xm:f>'GuV KL'!F18:I18</xm:f>
              <xm:sqref>J18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439-AA04-43AC-83FD-8DE076A4726E}">
  <dimension ref="A1:E22"/>
  <sheetViews>
    <sheetView showGridLines="0" topLeftCell="A2" zoomScaleNormal="100" workbookViewId="0">
      <selection activeCell="B20" sqref="B20"/>
    </sheetView>
  </sheetViews>
  <sheetFormatPr defaultRowHeight="18.75" x14ac:dyDescent="0.3"/>
  <cols>
    <col min="1" max="1" width="42.5703125" style="17" bestFit="1" customWidth="1"/>
    <col min="2" max="4" width="11" style="17" customWidth="1"/>
    <col min="5" max="5" width="9.42578125" style="17" bestFit="1" customWidth="1"/>
    <col min="6" max="16384" width="9.140625" style="17"/>
  </cols>
  <sheetData>
    <row r="1" spans="1:5" ht="19.5" hidden="1" thickBot="1" x14ac:dyDescent="0.35">
      <c r="A1" s="17" t="s">
        <v>75</v>
      </c>
      <c r="B1" s="17" t="s">
        <v>76</v>
      </c>
      <c r="C1" s="17" t="s">
        <v>77</v>
      </c>
      <c r="D1" s="17" t="s">
        <v>78</v>
      </c>
      <c r="E1" s="17" t="s">
        <v>85</v>
      </c>
    </row>
    <row r="2" spans="1:5" ht="19.5" thickBot="1" x14ac:dyDescent="0.35">
      <c r="A2" s="23" t="s">
        <v>90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ht="19.5" thickBot="1" x14ac:dyDescent="0.35">
      <c r="A3" s="24" t="s">
        <v>40</v>
      </c>
      <c r="B3" s="31">
        <f>'GuV KL'!F5</f>
        <v>60</v>
      </c>
      <c r="C3" s="31">
        <f>GuV!G5</f>
        <v>112</v>
      </c>
      <c r="D3" s="31">
        <f>GuV!H5</f>
        <v>86</v>
      </c>
      <c r="E3" s="31">
        <f>GuV!I5</f>
        <v>132</v>
      </c>
    </row>
    <row r="4" spans="1:5" ht="19.5" thickBot="1" x14ac:dyDescent="0.35">
      <c r="A4" s="24" t="s">
        <v>86</v>
      </c>
      <c r="B4" s="31">
        <f>'GuV KL'!F9-'GuV KL'!F14</f>
        <v>36</v>
      </c>
      <c r="C4" s="31">
        <f>GuV!G10+GuV!G11+GuV!G12+GuV!G13</f>
        <v>23</v>
      </c>
      <c r="D4" s="31">
        <f>GuV!H10+GuV!H11+GuV!H12+GuV!H13</f>
        <v>22</v>
      </c>
      <c r="E4" s="31">
        <f>GuV!I10+GuV!I11+GuV!I12+GuV!I13</f>
        <v>25</v>
      </c>
    </row>
    <row r="5" spans="1:5" ht="19.5" thickBot="1" x14ac:dyDescent="0.35">
      <c r="A5" s="24" t="s">
        <v>8</v>
      </c>
      <c r="B5" s="31">
        <f>'Bilanz-Klausur'!I12</f>
        <v>50</v>
      </c>
      <c r="C5" s="31">
        <f>Bilanz!J12</f>
        <v>52</v>
      </c>
      <c r="D5" s="31">
        <f>Bilanz!K12</f>
        <v>46</v>
      </c>
      <c r="E5" s="31">
        <f>Bilanz!L12</f>
        <v>49</v>
      </c>
    </row>
    <row r="6" spans="1:5" ht="19.5" thickBot="1" x14ac:dyDescent="0.35">
      <c r="A6" s="24" t="s">
        <v>19</v>
      </c>
      <c r="B6" s="31">
        <f>'Bilanz-Klausur'!I23</f>
        <v>98</v>
      </c>
      <c r="C6" s="31">
        <f>Bilanz!J23</f>
        <v>98</v>
      </c>
      <c r="D6" s="31">
        <f>Bilanz!K23</f>
        <v>98</v>
      </c>
      <c r="E6" s="31">
        <f>Bilanz!L23</f>
        <v>98</v>
      </c>
    </row>
    <row r="7" spans="1:5" ht="19.5" thickBot="1" x14ac:dyDescent="0.35">
      <c r="A7" s="24" t="s">
        <v>88</v>
      </c>
      <c r="B7" s="31">
        <f>B5+B6</f>
        <v>148</v>
      </c>
      <c r="C7" s="31">
        <f t="shared" ref="C7:E7" si="0">C5+C6</f>
        <v>150</v>
      </c>
      <c r="D7" s="31">
        <f t="shared" si="0"/>
        <v>144</v>
      </c>
      <c r="E7" s="31">
        <f t="shared" si="0"/>
        <v>147</v>
      </c>
    </row>
    <row r="8" spans="1:5" ht="19.5" thickBot="1" x14ac:dyDescent="0.35">
      <c r="A8" s="24" t="s">
        <v>79</v>
      </c>
      <c r="B8" s="26">
        <f>'GuV KL'!F18</f>
        <v>9.36</v>
      </c>
      <c r="C8" s="26">
        <f>GuV!G18</f>
        <v>2</v>
      </c>
      <c r="D8" s="26">
        <f>GuV!H18</f>
        <v>-6</v>
      </c>
      <c r="E8" s="26">
        <f>GuV!I18</f>
        <v>3</v>
      </c>
    </row>
    <row r="9" spans="1:5" ht="19.5" thickBot="1" x14ac:dyDescent="0.35">
      <c r="A9" s="24" t="s">
        <v>80</v>
      </c>
      <c r="B9" s="26">
        <f>B8+GuV!F17</f>
        <v>11.36</v>
      </c>
      <c r="C9" s="26">
        <f>C8+GuV!G17</f>
        <v>3</v>
      </c>
      <c r="D9" s="26">
        <f>D8+GuV!H17</f>
        <v>-6</v>
      </c>
      <c r="E9" s="26">
        <f>E8+GuV!I17</f>
        <v>5</v>
      </c>
    </row>
    <row r="10" spans="1:5" ht="19.5" thickBot="1" x14ac:dyDescent="0.35">
      <c r="A10" s="24" t="s">
        <v>81</v>
      </c>
      <c r="B10" s="26">
        <f>B9+GuV!F15</f>
        <v>17.36</v>
      </c>
      <c r="C10" s="26">
        <f>C9+GuV!G15</f>
        <v>9</v>
      </c>
      <c r="D10" s="26">
        <f>D9+GuV!H15</f>
        <v>0</v>
      </c>
      <c r="E10" s="26">
        <f>E9+GuV!I15</f>
        <v>11</v>
      </c>
    </row>
    <row r="11" spans="1:5" ht="19.5" thickBot="1" x14ac:dyDescent="0.35">
      <c r="A11" s="24" t="s">
        <v>82</v>
      </c>
      <c r="B11" s="26">
        <f>B10-GuV!F17</f>
        <v>15.36</v>
      </c>
      <c r="C11" s="26">
        <f>C10-GuV!G17</f>
        <v>8</v>
      </c>
      <c r="D11" s="26">
        <f>D10-GuV!H17</f>
        <v>0</v>
      </c>
      <c r="E11" s="26">
        <f>E10-GuV!I17</f>
        <v>9</v>
      </c>
    </row>
    <row r="12" spans="1:5" ht="19.5" thickBot="1" x14ac:dyDescent="0.35">
      <c r="A12" s="24" t="s">
        <v>91</v>
      </c>
      <c r="B12" s="27">
        <f>100*(0.13*B5/B7+0.1*B6/B7)</f>
        <v>11.013513513513514</v>
      </c>
      <c r="C12" s="27">
        <f>100*(0.13*C5/C7+0.1*C6/C7)</f>
        <v>11.04</v>
      </c>
      <c r="D12" s="27">
        <f>100*(0.13*D5/D7+0.1*D6/D7)</f>
        <v>10.958333333333334</v>
      </c>
      <c r="E12" s="27">
        <f>100*(0.13*E5/E7+0.1*E6/E7)</f>
        <v>11</v>
      </c>
    </row>
    <row r="13" spans="1:5" ht="19.5" thickBot="1" x14ac:dyDescent="0.35">
      <c r="A13" s="24" t="s">
        <v>87</v>
      </c>
      <c r="B13" s="27">
        <f>(B11-B12*(Bilanz!C12+Bilanz!I18)/100)</f>
        <v>0.49175675675675556</v>
      </c>
      <c r="C13" s="27">
        <f>(C11-C12*(Bilanz!D12+Bilanz!J18)/100)</f>
        <v>-5.2479999999999993</v>
      </c>
      <c r="D13" s="27">
        <f>(D11-D12*(Bilanz!E12+Bilanz!K18)/100)</f>
        <v>-11.50625</v>
      </c>
      <c r="E13" s="27">
        <f>(E11-E12*(Bilanz!F12+Bilanz!L18)/100)</f>
        <v>-1.0099999999999998</v>
      </c>
    </row>
    <row r="14" spans="1:5" ht="19.5" thickBot="1" x14ac:dyDescent="0.35">
      <c r="A14" s="24" t="s">
        <v>92</v>
      </c>
      <c r="B14" s="32">
        <f>100*B8/B3</f>
        <v>15.6</v>
      </c>
      <c r="C14" s="32">
        <f>100*C8/C3</f>
        <v>1.7857142857142858</v>
      </c>
      <c r="D14" s="32">
        <f>100*D8/D3</f>
        <v>-6.9767441860465116</v>
      </c>
      <c r="E14" s="32">
        <f>100*E8/E3</f>
        <v>2.2727272727272729</v>
      </c>
    </row>
    <row r="15" spans="1:5" ht="19.5" thickBot="1" x14ac:dyDescent="0.35">
      <c r="A15" s="24" t="s">
        <v>83</v>
      </c>
      <c r="B15" s="27">
        <f>B3/B7</f>
        <v>0.40540540540540543</v>
      </c>
      <c r="C15" s="27">
        <f>C3/C7</f>
        <v>0.7466666666666667</v>
      </c>
      <c r="D15" s="27">
        <f>D3/D7</f>
        <v>0.59722222222222221</v>
      </c>
      <c r="E15" s="27">
        <f>E3/E7</f>
        <v>0.89795918367346939</v>
      </c>
    </row>
    <row r="16" spans="1:5" ht="19.5" thickBot="1" x14ac:dyDescent="0.35">
      <c r="A16" s="24" t="s">
        <v>93</v>
      </c>
      <c r="B16" s="32">
        <f>B14*B15</f>
        <v>6.3243243243243246</v>
      </c>
      <c r="C16" s="32">
        <f t="shared" ref="C16:E16" si="1">100*C10/C7</f>
        <v>6</v>
      </c>
      <c r="D16" s="32">
        <f t="shared" si="1"/>
        <v>0</v>
      </c>
      <c r="E16" s="32">
        <f t="shared" si="1"/>
        <v>7.4829931972789119</v>
      </c>
    </row>
    <row r="17" spans="1:5" ht="19.5" thickBot="1" x14ac:dyDescent="0.35">
      <c r="A17" s="25" t="s">
        <v>84</v>
      </c>
      <c r="B17" s="28">
        <f>B6/B5</f>
        <v>1.96</v>
      </c>
      <c r="C17" s="28">
        <f>C6/C5</f>
        <v>1.8846153846153846</v>
      </c>
      <c r="D17" s="28">
        <f>D6/D5</f>
        <v>2.1304347826086958</v>
      </c>
      <c r="E17" s="28">
        <f>E6/E5</f>
        <v>2</v>
      </c>
    </row>
    <row r="18" spans="1:5" ht="19.5" thickBot="1" x14ac:dyDescent="0.35">
      <c r="A18" s="25" t="s">
        <v>94</v>
      </c>
      <c r="B18" s="26">
        <f>100*B8/B5</f>
        <v>18.72</v>
      </c>
      <c r="C18" s="26">
        <f>100*C8/C5</f>
        <v>3.8461538461538463</v>
      </c>
      <c r="D18" s="26">
        <f>100*D8/D5</f>
        <v>-13.043478260869565</v>
      </c>
      <c r="E18" s="26">
        <f>100*E8/E5</f>
        <v>6.1224489795918364</v>
      </c>
    </row>
    <row r="19" spans="1:5" ht="19.5" thickBot="1" x14ac:dyDescent="0.35">
      <c r="A19" s="25" t="s">
        <v>97</v>
      </c>
      <c r="B19" s="58">
        <v>10</v>
      </c>
      <c r="C19" s="59"/>
      <c r="D19" s="59"/>
      <c r="E19" s="59"/>
    </row>
    <row r="20" spans="1:5" ht="19.5" thickBot="1" x14ac:dyDescent="0.35">
      <c r="A20" s="25" t="s">
        <v>95</v>
      </c>
      <c r="B20" s="26">
        <f>100*B10/B7</f>
        <v>11.72972972972973</v>
      </c>
      <c r="C20" s="26">
        <f>100*C10/C7</f>
        <v>6</v>
      </c>
      <c r="D20" s="26">
        <f>100*D10/D7</f>
        <v>0</v>
      </c>
      <c r="E20" s="26">
        <f>100*E10/E7</f>
        <v>7.4829931972789119</v>
      </c>
    </row>
    <row r="21" spans="1:5" ht="19.5" thickBot="1" x14ac:dyDescent="0.35">
      <c r="A21" s="25" t="s">
        <v>96</v>
      </c>
      <c r="B21" s="32">
        <f>100*B10/B3</f>
        <v>28.933333333333334</v>
      </c>
      <c r="C21" s="32">
        <f>100*C10/C3</f>
        <v>8.0357142857142865</v>
      </c>
      <c r="D21" s="32">
        <f>100*D10/D3</f>
        <v>0</v>
      </c>
      <c r="E21" s="32">
        <f>100*E10/E3</f>
        <v>8.3333333333333339</v>
      </c>
    </row>
    <row r="22" spans="1:5" ht="19.5" thickBot="1" x14ac:dyDescent="0.35">
      <c r="A22" s="25" t="s">
        <v>89</v>
      </c>
      <c r="B22" s="29"/>
      <c r="C22" s="30">
        <f>Kapitalflussrechnung!C12</f>
        <v>12</v>
      </c>
      <c r="D22" s="30">
        <f>Kapitalflussrechnung!D12</f>
        <v>5</v>
      </c>
      <c r="E22" s="30">
        <f>Kapitalflussrechnung!E12</f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xr2:uid="{C564CE50-092C-4F4B-972E-F5FF399209AB}">
          <x14:colorSeries rgb="FF0070C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92D050"/>
          <x14:sparklines>
            <x14:sparkline>
              <xm:f>'Spitzenkennzahlen (3)'!B3:E3</xm:f>
              <xm:sqref>F3</xm:sqref>
            </x14:sparkline>
            <x14:sparkline>
              <xm:f>'Spitzenkennzahlen (3)'!B4:E4</xm:f>
              <xm:sqref>F4</xm:sqref>
            </x14:sparkline>
            <x14:sparkline>
              <xm:f>'Spitzenkennzahlen (3)'!B5:E5</xm:f>
              <xm:sqref>F5</xm:sqref>
            </x14:sparkline>
            <x14:sparkline>
              <xm:f>'Spitzenkennzahlen (3)'!B6:E6</xm:f>
              <xm:sqref>F6</xm:sqref>
            </x14:sparkline>
            <x14:sparkline>
              <xm:f>'Spitzenkennzahlen (3)'!B7:E7</xm:f>
              <xm:sqref>F7</xm:sqref>
            </x14:sparkline>
            <x14:sparkline>
              <xm:f>'Spitzenkennzahlen (3)'!B8:E8</xm:f>
              <xm:sqref>F8</xm:sqref>
            </x14:sparkline>
            <x14:sparkline>
              <xm:f>'Spitzenkennzahlen (3)'!B9:E9</xm:f>
              <xm:sqref>F9</xm:sqref>
            </x14:sparkline>
            <x14:sparkline>
              <xm:f>'Spitzenkennzahlen (3)'!B10:E10</xm:f>
              <xm:sqref>F10</xm:sqref>
            </x14:sparkline>
            <x14:sparkline>
              <xm:f>'Spitzenkennzahlen (3)'!B11:E11</xm:f>
              <xm:sqref>F11</xm:sqref>
            </x14:sparkline>
            <x14:sparkline>
              <xm:f>'Spitzenkennzahlen (3)'!B12:E12</xm:f>
              <xm:sqref>F12</xm:sqref>
            </x14:sparkline>
            <x14:sparkline>
              <xm:f>'Spitzenkennzahlen (3)'!B13:E13</xm:f>
              <xm:sqref>F13</xm:sqref>
            </x14:sparkline>
            <x14:sparkline>
              <xm:f>'Spitzenkennzahlen (3)'!B14:E14</xm:f>
              <xm:sqref>F14</xm:sqref>
            </x14:sparkline>
            <x14:sparkline>
              <xm:f>'Spitzenkennzahlen (3)'!B15:E15</xm:f>
              <xm:sqref>F15</xm:sqref>
            </x14:sparkline>
            <x14:sparkline>
              <xm:f>'Spitzenkennzahlen (3)'!B16:E16</xm:f>
              <xm:sqref>F16</xm:sqref>
            </x14:sparkline>
            <x14:sparkline>
              <xm:f>'Spitzenkennzahlen (3)'!B17:E17</xm:f>
              <xm:sqref>F17</xm:sqref>
            </x14:sparkline>
            <x14:sparkline>
              <xm:f>'Spitzenkennzahlen (3)'!B18:E18</xm:f>
              <xm:sqref>F18</xm:sqref>
            </x14:sparkline>
            <x14:sparkline>
              <xm:f>'Spitzenkennzahlen (3)'!B19:E19</xm:f>
              <xm:sqref>F19</xm:sqref>
            </x14:sparkline>
            <x14:sparkline>
              <xm:f>'Spitzenkennzahlen (3)'!B20:E20</xm:f>
              <xm:sqref>F20</xm:sqref>
            </x14:sparkline>
            <x14:sparkline>
              <xm:f>'Spitzenkennzahlen (3)'!B21:E21</xm:f>
              <xm:sqref>F21</xm:sqref>
            </x14:sparkline>
            <x14:sparkline>
              <xm:f>'Spitzenkennzahlen (3)'!B22:E22</xm:f>
              <xm:sqref>F22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Bilanz</vt:lpstr>
      <vt:lpstr>GuV</vt:lpstr>
      <vt:lpstr>Kapitalflussrechnung</vt:lpstr>
      <vt:lpstr>Spitzenkennzahlen</vt:lpstr>
      <vt:lpstr>Sheet2</vt:lpstr>
      <vt:lpstr>Sheet2 (2)</vt:lpstr>
      <vt:lpstr>Sheet4</vt:lpstr>
      <vt:lpstr>GuV (2)</vt:lpstr>
      <vt:lpstr>Bilanz (2)</vt:lpstr>
      <vt:lpstr>Kapitalflussrechnung (2)</vt:lpstr>
      <vt:lpstr>Spitzenkennzahlen (2)</vt:lpstr>
      <vt:lpstr>Bilanz-Klausur</vt:lpstr>
      <vt:lpstr>GuV KL</vt:lpstr>
      <vt:lpstr>Spitzenkennzahlen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roni bar</dc:creator>
  <cp:keywords/>
  <dc:description/>
  <cp:lastModifiedBy>roni bar</cp:lastModifiedBy>
  <cp:revision/>
  <dcterms:created xsi:type="dcterms:W3CDTF">2023-04-16T21:10:38Z</dcterms:created>
  <dcterms:modified xsi:type="dcterms:W3CDTF">2023-07-16T20:33:29Z</dcterms:modified>
  <cp:category/>
  <cp:contentStatus/>
</cp:coreProperties>
</file>