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beetlesat-my.sharepoint.com/personal/gilad_beetlesat_com/Documents/Documents/gilad/work/projects/SAT3/doc/"/>
    </mc:Choice>
  </mc:AlternateContent>
  <xr:revisionPtr revIDLastSave="330" documentId="11_F25DC773A252ABDACC10480E915F559A5ADE58E8" xr6:coauthVersionLast="47" xr6:coauthVersionMax="47" xr10:uidLastSave="{879F47FC-D273-4F88-9E81-0D8CC3C3307E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E23" i="1"/>
  <c r="G22" i="1"/>
  <c r="C30" i="1"/>
  <c r="E30" i="1"/>
  <c r="G30" i="1"/>
  <c r="I30" i="1"/>
  <c r="K30" i="1"/>
  <c r="K29" i="1" l="1"/>
  <c r="J29" i="1"/>
  <c r="H29" i="1"/>
  <c r="F29" i="1"/>
  <c r="D29" i="1"/>
  <c r="K17" i="1"/>
  <c r="K28" i="1" s="1"/>
  <c r="K31" i="1" s="1"/>
  <c r="I17" i="1"/>
  <c r="I18" i="1"/>
  <c r="I29" i="1" s="1"/>
  <c r="I28" i="1"/>
  <c r="I31" i="1" s="1"/>
  <c r="G18" i="1"/>
  <c r="G29" i="1" s="1"/>
  <c r="G17" i="1"/>
  <c r="G28" i="1" s="1"/>
  <c r="G31" i="1" s="1"/>
  <c r="E18" i="1"/>
  <c r="E29" i="1" s="1"/>
  <c r="E17" i="1"/>
  <c r="E28" i="1" s="1"/>
  <c r="C18" i="1"/>
  <c r="C29" i="1" s="1"/>
  <c r="C17" i="1"/>
  <c r="C28" i="1" s="1"/>
  <c r="C31" i="1" s="1"/>
  <c r="K23" i="1"/>
  <c r="O22" i="1"/>
  <c r="I22" i="1"/>
  <c r="I23" i="1" s="1"/>
  <c r="E31" i="1" l="1"/>
  <c r="F31" i="1" s="1"/>
  <c r="L31" i="1"/>
  <c r="J31" i="1"/>
  <c r="H31" i="1"/>
  <c r="D31" i="1"/>
  <c r="G23" i="1" l="1"/>
  <c r="E22" i="1"/>
  <c r="C22" i="1" l="1"/>
</calcChain>
</file>

<file path=xl/sharedStrings.xml><?xml version="1.0" encoding="utf-8"?>
<sst xmlns="http://schemas.openxmlformats.org/spreadsheetml/2006/main" count="58" uniqueCount="39">
  <si>
    <t>CLB LUTs</t>
  </si>
  <si>
    <t>CLB Registers</t>
  </si>
  <si>
    <t xml:space="preserve">Block RAM </t>
  </si>
  <si>
    <t>URAM</t>
  </si>
  <si>
    <t>DSP</t>
  </si>
  <si>
    <t>parameters</t>
  </si>
  <si>
    <t>name</t>
  </si>
  <si>
    <t>amount</t>
  </si>
  <si>
    <t>remark</t>
  </si>
  <si>
    <t>Versal</t>
  </si>
  <si>
    <t>sky modem</t>
  </si>
  <si>
    <t>SAT3 SDR</t>
  </si>
  <si>
    <t>Total</t>
  </si>
  <si>
    <t>CLB LUTs (% )</t>
  </si>
  <si>
    <t>Block RAM (%)</t>
  </si>
  <si>
    <t>CLB Registers (%)</t>
  </si>
  <si>
    <t>URAM (%)</t>
  </si>
  <si>
    <t>DSP(%)</t>
  </si>
  <si>
    <t>max_util_precent</t>
  </si>
  <si>
    <t>maximum allowable
 utilization precentage</t>
  </si>
  <si>
    <t>400MHז</t>
  </si>
  <si>
    <t>35W</t>
  </si>
  <si>
    <t>3G</t>
  </si>
  <si>
    <t>ADC</t>
  </si>
  <si>
    <t>12G</t>
  </si>
  <si>
    <t>DAC</t>
  </si>
  <si>
    <t>N_rx_500</t>
  </si>
  <si>
    <t>N_tx_500</t>
  </si>
  <si>
    <t xml:space="preserve">Number of 500M rx beams </t>
  </si>
  <si>
    <t xml:space="preserve">Number of 500M tx beams </t>
  </si>
  <si>
    <t>channelizer</t>
  </si>
  <si>
    <t>full 4 in 4 out 500M</t>
  </si>
  <si>
    <t>actual in SAT3</t>
  </si>
  <si>
    <t>Regenerative only</t>
  </si>
  <si>
    <t>sky demod</t>
  </si>
  <si>
    <t>440+0</t>
  </si>
  <si>
    <t>sky mod</t>
  </si>
  <si>
    <t>number of sky demodulators</t>
  </si>
  <si>
    <t>N_sky_demod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</si>
</sst>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0" borderId="1" xfId="0" applyBorder="1" applyAlignment="1">
      <alignment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608502</xdr:colOff>
      <xdr:row>1</xdr:row>
      <xdr:rowOff>97009</xdr:rowOff>
    </xdr:from>
    <xdr:to>
      <xdr:col>14</xdr:col>
      <xdr:colOff>45794</xdr:colOff>
      <xdr:row>7</xdr:row>
      <xdr:rowOff>56271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AB5255-6706-EE2D-1623-C80B2ED1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6714" y="287509"/>
          <a:ext cx="3972657" cy="1226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1"/>
  <sheetViews>
    <sheetView tabSelected="1" topLeftCell="A9" zoomScale="130" zoomScaleNormal="130" workbookViewId="0">
      <selection activeCell="D31" sqref="D31"/>
    </sheetView>
  </sheetViews>
  <sheetFormatPr defaultRowHeight="15" x14ac:dyDescent="0.25"/>
  <cols>
    <col min="2" max="2" width="17.85546875" bestFit="1" customWidth="1"/>
    <col min="3" max="3" width="16.7109375" bestFit="1" customWidth="1"/>
    <col min="4" max="4" width="12.42578125" bestFit="1" customWidth="1"/>
    <col min="5" max="5" width="13.140625" bestFit="1" customWidth="1"/>
    <col min="6" max="6" width="16.28515625" bestFit="1" customWidth="1"/>
    <col min="7" max="7" width="25" bestFit="1" customWidth="1"/>
    <col min="8" max="8" width="13.85546875" bestFit="1" customWidth="1"/>
    <col min="9" max="9" width="13.140625" bestFit="1" customWidth="1"/>
    <col min="10" max="10" width="9.85546875" bestFit="1" customWidth="1"/>
    <col min="11" max="12" width="8.42578125" bestFit="1" customWidth="1"/>
    <col min="15" max="15" width="4.28515625" bestFit="1" customWidth="1"/>
  </cols>
  <sheetData>
    <row r="2" spans="2:12" x14ac:dyDescent="0.25">
      <c r="B2" s="2" t="s">
        <v>5</v>
      </c>
      <c r="C2" s="2" t="s">
        <v>6</v>
      </c>
      <c r="D2" s="2"/>
      <c r="E2" s="2" t="s">
        <v>7</v>
      </c>
      <c r="F2" s="2"/>
      <c r="G2" s="2" t="s">
        <v>8</v>
      </c>
      <c r="H2" s="3"/>
    </row>
    <row r="3" spans="2:12" x14ac:dyDescent="0.25">
      <c r="B3" s="1"/>
      <c r="C3" s="1" t="s">
        <v>38</v>
      </c>
      <c r="D3" s="1"/>
      <c r="E3" s="1">
        <v>10</v>
      </c>
      <c r="F3" s="1"/>
      <c r="G3" s="1" t="s">
        <v>37</v>
      </c>
    </row>
    <row r="4" spans="2:12" ht="30" x14ac:dyDescent="0.25">
      <c r="B4" s="1"/>
      <c r="C4" s="1" t="s">
        <v>18</v>
      </c>
      <c r="D4" s="1"/>
      <c r="E4" s="1">
        <v>70</v>
      </c>
      <c r="F4" s="1"/>
      <c r="G4" s="6" t="s">
        <v>19</v>
      </c>
    </row>
    <row r="5" spans="2:12" ht="13.9" customHeight="1" x14ac:dyDescent="0.25">
      <c r="B5" s="1"/>
      <c r="C5" s="1" t="s">
        <v>26</v>
      </c>
      <c r="D5" s="1"/>
      <c r="E5" s="1">
        <v>1</v>
      </c>
      <c r="F5" s="1"/>
      <c r="G5" s="1" t="s">
        <v>28</v>
      </c>
    </row>
    <row r="6" spans="2:12" ht="13.9" customHeight="1" x14ac:dyDescent="0.25">
      <c r="B6" s="1"/>
      <c r="C6" s="1" t="s">
        <v>27</v>
      </c>
      <c r="D6" s="1"/>
      <c r="E6" s="1">
        <v>1</v>
      </c>
      <c r="F6" s="1"/>
      <c r="G6" s="1" t="s">
        <v>29</v>
      </c>
    </row>
    <row r="7" spans="2:12" ht="13.9" customHeight="1" x14ac:dyDescent="0.25"/>
    <row r="8" spans="2:12" ht="13.9" customHeight="1" x14ac:dyDescent="0.25"/>
    <row r="9" spans="2:12" ht="13.9" customHeight="1" x14ac:dyDescent="0.25"/>
    <row r="10" spans="2:12" ht="13.9" customHeight="1" x14ac:dyDescent="0.25"/>
    <row r="11" spans="2:12" x14ac:dyDescent="0.25">
      <c r="B11" s="2" t="s">
        <v>9</v>
      </c>
      <c r="C11" s="2" t="s">
        <v>0</v>
      </c>
      <c r="D11" s="2"/>
      <c r="E11" s="2" t="s">
        <v>1</v>
      </c>
      <c r="F11" s="2"/>
      <c r="G11" s="2" t="s">
        <v>2</v>
      </c>
      <c r="H11" s="2"/>
      <c r="I11" s="2" t="s">
        <v>3</v>
      </c>
      <c r="J11" s="2"/>
      <c r="K11" s="2" t="s">
        <v>4</v>
      </c>
      <c r="L11" s="2"/>
    </row>
    <row r="12" spans="2:12" x14ac:dyDescent="0.25">
      <c r="C12">
        <v>1720448</v>
      </c>
      <c r="E12">
        <v>3440896</v>
      </c>
      <c r="G12">
        <v>2541</v>
      </c>
      <c r="I12">
        <v>1301</v>
      </c>
      <c r="K12">
        <v>7440</v>
      </c>
    </row>
    <row r="16" spans="2:12" x14ac:dyDescent="0.25">
      <c r="B16" s="2" t="s">
        <v>10</v>
      </c>
      <c r="C16" s="2" t="s">
        <v>0</v>
      </c>
      <c r="D16" s="2"/>
      <c r="E16" s="2" t="s">
        <v>1</v>
      </c>
      <c r="F16" s="2"/>
      <c r="G16" s="2" t="s">
        <v>2</v>
      </c>
      <c r="H16" s="2"/>
      <c r="I16" s="2" t="s">
        <v>3</v>
      </c>
      <c r="J16" s="2"/>
      <c r="K16" s="2" t="s">
        <v>4</v>
      </c>
      <c r="L16" s="2"/>
    </row>
    <row r="17" spans="2:15" x14ac:dyDescent="0.25">
      <c r="B17" s="1" t="s">
        <v>34</v>
      </c>
      <c r="C17" s="1">
        <f>59475+21984+1552</f>
        <v>83011</v>
      </c>
      <c r="D17" s="1"/>
      <c r="E17">
        <f>77428+24175+2594</f>
        <v>104197</v>
      </c>
      <c r="F17" s="1"/>
      <c r="G17" s="1">
        <f>95.5+7.5+5.5</f>
        <v>108.5</v>
      </c>
      <c r="H17" s="1"/>
      <c r="I17" s="1">
        <f>0+1</f>
        <v>1</v>
      </c>
      <c r="J17" s="1"/>
      <c r="K17" s="1">
        <f>135+292+0</f>
        <v>427</v>
      </c>
    </row>
    <row r="18" spans="2:15" x14ac:dyDescent="0.25">
      <c r="B18" t="s">
        <v>36</v>
      </c>
      <c r="C18">
        <f>40087+4482</f>
        <v>44569</v>
      </c>
      <c r="E18">
        <f>45120+7479</f>
        <v>52599</v>
      </c>
      <c r="G18">
        <f>36+1.5</f>
        <v>37.5</v>
      </c>
      <c r="I18">
        <f>40+2</f>
        <v>42</v>
      </c>
      <c r="K18" t="s">
        <v>35</v>
      </c>
    </row>
    <row r="21" spans="2:15" x14ac:dyDescent="0.25">
      <c r="B21" s="2" t="s">
        <v>30</v>
      </c>
      <c r="C21" s="2" t="s">
        <v>0</v>
      </c>
      <c r="D21" s="2"/>
      <c r="E21" s="2" t="s">
        <v>1</v>
      </c>
      <c r="F21" s="2"/>
      <c r="G21" s="2" t="s">
        <v>2</v>
      </c>
      <c r="H21" s="2"/>
      <c r="I21" s="2" t="s">
        <v>3</v>
      </c>
      <c r="J21" s="2"/>
      <c r="K21" s="2" t="s">
        <v>4</v>
      </c>
      <c r="L21" s="2"/>
    </row>
    <row r="22" spans="2:15" x14ac:dyDescent="0.25">
      <c r="B22" t="s">
        <v>31</v>
      </c>
      <c r="C22">
        <f>C12*E22/E12</f>
        <v>578107.52688172052</v>
      </c>
      <c r="E22">
        <f>E12*G22/G12</f>
        <v>1156215.053763441</v>
      </c>
      <c r="G22">
        <f>G12*I22/I12</f>
        <v>853.83064516129036</v>
      </c>
      <c r="I22">
        <f>I12*K22/K12</f>
        <v>437.16397849462368</v>
      </c>
      <c r="K22">
        <v>2500</v>
      </c>
      <c r="O22">
        <f>ROUND(3.12,1)</f>
        <v>3.1</v>
      </c>
    </row>
    <row r="23" spans="2:15" x14ac:dyDescent="0.25">
      <c r="B23" t="s">
        <v>32</v>
      </c>
      <c r="C23">
        <f>ROUND(($E$5+$E$6)/8*C22,0)</f>
        <v>144527</v>
      </c>
      <c r="E23">
        <f>ROUND(($E$5+$E$6)/8*E22,0)</f>
        <v>289054</v>
      </c>
      <c r="G23">
        <f>ROUND(($E$5+$E$6)/8*G22,0)</f>
        <v>213</v>
      </c>
      <c r="I23">
        <f>ROUND(($E$5+$E$6)/8*I22,0)</f>
        <v>109</v>
      </c>
      <c r="K23">
        <f>ROUND(($E$5+$E$6)/8*K22,0)</f>
        <v>625</v>
      </c>
    </row>
    <row r="26" spans="2:15" x14ac:dyDescent="0.25">
      <c r="B26" t="s">
        <v>33</v>
      </c>
    </row>
    <row r="27" spans="2:15" x14ac:dyDescent="0.25">
      <c r="B27" s="3" t="s">
        <v>11</v>
      </c>
      <c r="C27" s="3" t="s">
        <v>0</v>
      </c>
      <c r="D27" s="3" t="s">
        <v>13</v>
      </c>
      <c r="E27" s="3" t="s">
        <v>1</v>
      </c>
      <c r="F27" s="3" t="s">
        <v>15</v>
      </c>
      <c r="G27" s="3" t="s">
        <v>2</v>
      </c>
      <c r="H27" s="3" t="s">
        <v>14</v>
      </c>
      <c r="I27" s="3" t="s">
        <v>3</v>
      </c>
      <c r="J27" s="3" t="s">
        <v>16</v>
      </c>
      <c r="K27" s="3" t="s">
        <v>4</v>
      </c>
      <c r="L27" s="3" t="s">
        <v>17</v>
      </c>
    </row>
    <row r="28" spans="2:15" x14ac:dyDescent="0.25">
      <c r="B28" t="s">
        <v>38</v>
      </c>
      <c r="C28">
        <f>$E$3*C17</f>
        <v>830110</v>
      </c>
      <c r="E28">
        <f>$E$3*E17</f>
        <v>1041970</v>
      </c>
      <c r="G28">
        <f t="shared" ref="G28:K28" si="0">$E$3*G17</f>
        <v>1085</v>
      </c>
      <c r="I28">
        <f t="shared" si="0"/>
        <v>10</v>
      </c>
      <c r="K28">
        <f t="shared" si="0"/>
        <v>4270</v>
      </c>
    </row>
    <row r="29" spans="2:15" x14ac:dyDescent="0.25">
      <c r="B29" t="s">
        <v>36</v>
      </c>
      <c r="C29">
        <f>C18</f>
        <v>44569</v>
      </c>
      <c r="D29">
        <f t="shared" ref="D29:K29" si="1">D18</f>
        <v>0</v>
      </c>
      <c r="E29">
        <f t="shared" si="1"/>
        <v>52599</v>
      </c>
      <c r="F29">
        <f t="shared" si="1"/>
        <v>0</v>
      </c>
      <c r="G29">
        <f t="shared" si="1"/>
        <v>37.5</v>
      </c>
      <c r="H29">
        <f t="shared" si="1"/>
        <v>0</v>
      </c>
      <c r="I29">
        <f t="shared" si="1"/>
        <v>42</v>
      </c>
      <c r="J29">
        <f t="shared" si="1"/>
        <v>0</v>
      </c>
      <c r="K29" t="str">
        <f t="shared" si="1"/>
        <v>440+0</v>
      </c>
    </row>
    <row r="30" spans="2:15" x14ac:dyDescent="0.25">
      <c r="B30" t="s">
        <v>32</v>
      </c>
      <c r="C30">
        <f>ROUND(($E$5+$E$6)/8*C29,0)</f>
        <v>11142</v>
      </c>
      <c r="E30">
        <f>ROUND(($E$5+$E$6)/8*E29,0)</f>
        <v>13150</v>
      </c>
      <c r="G30">
        <f>ROUND(($E$5+$E$6)/8*G29,0)</f>
        <v>9</v>
      </c>
      <c r="I30">
        <f>ROUND(($E$5+$E$6)/8*I29,0)</f>
        <v>11</v>
      </c>
      <c r="K30" t="e">
        <f>ROUND(($E$5+$E$6)/8*K29,0)</f>
        <v>#VALUE!</v>
      </c>
    </row>
    <row r="31" spans="2:15" x14ac:dyDescent="0.25">
      <c r="B31" t="s">
        <v>12</v>
      </c>
      <c r="C31" s="5">
        <f>SUM(C28:C30)</f>
        <v>885821</v>
      </c>
      <c r="D31" s="4">
        <f>C31/C12*100</f>
        <v>51.487810151774426</v>
      </c>
      <c r="E31" s="5">
        <f>SUM(E28:E30)</f>
        <v>1107719</v>
      </c>
      <c r="F31" s="4">
        <f>E31/E12*100</f>
        <v>32.192748632914217</v>
      </c>
      <c r="G31" s="5">
        <f>SUM(G28:G30)</f>
        <v>1131.5</v>
      </c>
      <c r="H31" s="4">
        <f>G31/G12*100</f>
        <v>44.529712711530891</v>
      </c>
      <c r="I31" s="5">
        <f>SUM(I28:I30)</f>
        <v>63</v>
      </c>
      <c r="J31" s="4">
        <f>I31/I12*100</f>
        <v>4.8424289008455039</v>
      </c>
      <c r="K31" s="5" t="e">
        <f>SUM(K28:K30)</f>
        <v>#VALUE!</v>
      </c>
      <c r="L31" s="4" t="e">
        <f>K31/K12*100</f>
        <v>#VALUE!</v>
      </c>
    </row>
  </sheetData>
  <conditionalFormatting sqref="D31">
    <cfRule type="cellIs" dxfId="4" priority="5" operator="greaterThan">
      <formula>$E$4</formula>
    </cfRule>
  </conditionalFormatting>
  <conditionalFormatting sqref="F31">
    <cfRule type="cellIs" dxfId="3" priority="4" operator="greaterThan">
      <formula>$E$4</formula>
    </cfRule>
  </conditionalFormatting>
  <conditionalFormatting sqref="H31">
    <cfRule type="cellIs" dxfId="2" priority="3" operator="greaterThan">
      <formula>$E$4</formula>
    </cfRule>
  </conditionalFormatting>
  <conditionalFormatting sqref="J31">
    <cfRule type="cellIs" dxfId="1" priority="2" operator="greaterThan">
      <formula>$E$4</formula>
    </cfRule>
  </conditionalFormatting>
  <conditionalFormatting sqref="L31">
    <cfRule type="cellIs" dxfId="0" priority="1" operator="greaterThan">
      <formula>$E$4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0989-BA17-443D-919E-36C5A5DB9000}">
  <dimension ref="D4:G12"/>
  <sheetViews>
    <sheetView topLeftCell="C1" workbookViewId="0">
      <selection activeCell="H14" sqref="H14"/>
    </sheetView>
  </sheetViews>
  <sheetFormatPr defaultRowHeight="15" x14ac:dyDescent="0.25"/>
  <sheetData>
    <row r="4" spans="4:7" x14ac:dyDescent="0.25">
      <c r="E4">
        <v>500</v>
      </c>
      <c r="F4">
        <v>500</v>
      </c>
      <c r="G4">
        <v>4</v>
      </c>
    </row>
    <row r="7" spans="4:7" x14ac:dyDescent="0.25">
      <c r="E7" t="s">
        <v>4</v>
      </c>
      <c r="F7">
        <v>2500</v>
      </c>
    </row>
    <row r="8" spans="4:7" x14ac:dyDescent="0.25">
      <c r="D8" t="s">
        <v>21</v>
      </c>
      <c r="E8" t="s">
        <v>20</v>
      </c>
    </row>
    <row r="11" spans="4:7" x14ac:dyDescent="0.25">
      <c r="D11" t="s">
        <v>23</v>
      </c>
      <c r="E11" t="s">
        <v>22</v>
      </c>
    </row>
    <row r="12" spans="4:7" x14ac:dyDescent="0.25">
      <c r="D12" t="s">
        <v>25</v>
      </c>
      <c r="E1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Gilad Danin</dc:creator>
  <cp:lastModifiedBy>Gilad Danin</cp:lastModifiedBy>
  <dcterms:created xsi:type="dcterms:W3CDTF">2015-06-05T18:17:20Z</dcterms:created>
  <dcterms:modified xsi:type="dcterms:W3CDTF">2024-01-04T09:06:19Z</dcterms:modified>
</cp:coreProperties>
</file>