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lakos/Desktop/"/>
    </mc:Choice>
  </mc:AlternateContent>
  <bookViews>
    <workbookView xWindow="33600" yWindow="460" windowWidth="38400" windowHeight="21040" tabRatio="500"/>
  </bookViews>
  <sheets>
    <sheet name="Scenarios-AST wBalancing" sheetId="3" r:id="rId1"/>
    <sheet name="Scenarios-AST noBalancing" sheetId="5" r:id="rId2"/>
    <sheet name="Scenarios-AST" sheetId="2" r:id="rId3"/>
    <sheet name="Scenarios" sheetId="1" r:id="rId4"/>
  </sheets>
  <definedNames>
    <definedName name="Ch" localSheetId="1">'Scenarios-AST noBalancing'!$C$9</definedName>
    <definedName name="Ch" localSheetId="0">'Scenarios-AST wBalancing'!$D$9</definedName>
    <definedName name="Ch">'Scenarios-AST'!$D$10</definedName>
    <definedName name="CrowdsaleProceeds" localSheetId="3">Scenarios!$D$6</definedName>
    <definedName name="CrowdsaleProceeds" localSheetId="2">'Scenarios-AST'!$C$4</definedName>
    <definedName name="CrowdsaleProceeds" localSheetId="1">'Scenarios-AST noBalancing'!$B$3</definedName>
    <definedName name="CrowdsaleProceeds" localSheetId="0">'Scenarios-AST wBalancing'!$C$3</definedName>
    <definedName name="CRR" localSheetId="3">Scenarios!$D$4</definedName>
    <definedName name="CRR" localSheetId="2">'Scenarios-AST'!$C$8</definedName>
    <definedName name="CRR" localSheetId="1">'Scenarios-AST noBalancing'!$B$7</definedName>
    <definedName name="CRR" localSheetId="0">'Scenarios-AST wBalancing'!$C$7</definedName>
    <definedName name="CRR_A" localSheetId="3">Scenarios!$D$23</definedName>
    <definedName name="CRR_A" localSheetId="2">'Scenarios-AST'!#REF!</definedName>
    <definedName name="CRR_A" localSheetId="1">'Scenarios-AST noBalancing'!#REF!</definedName>
    <definedName name="CRR_A" localSheetId="0">'Scenarios-AST wBalancing'!#REF!</definedName>
    <definedName name="CRR_B" localSheetId="3">Scenarios!$D$24</definedName>
    <definedName name="CRR_B" localSheetId="2">'Scenarios-AST'!#REF!</definedName>
    <definedName name="CRR_B" localSheetId="1">'Scenarios-AST noBalancing'!#REF!</definedName>
    <definedName name="CRR_B" localSheetId="0">'Scenarios-AST wBalancing'!#REF!</definedName>
    <definedName name="Cu" localSheetId="1">'Scenarios-AST noBalancing'!$B$9</definedName>
    <definedName name="Cu" localSheetId="0">'Scenarios-AST wBalancing'!$C$9</definedName>
    <definedName name="Cu">'Scenarios-AST'!$C$10</definedName>
    <definedName name="F" localSheetId="3">Scenarios!$D$4</definedName>
    <definedName name="F" localSheetId="2">'Scenarios-AST'!$C$8</definedName>
    <definedName name="F" localSheetId="1">'Scenarios-AST noBalancing'!$B$7</definedName>
    <definedName name="F" localSheetId="0">'Scenarios-AST wBalancing'!$C$7</definedName>
    <definedName name="Fh" localSheetId="1">'Scenarios-AST noBalancing'!$C$7</definedName>
    <definedName name="Fh" localSheetId="0">'Scenarios-AST wBalancing'!$D$7</definedName>
    <definedName name="Fh">'Scenarios-AST'!$D$8</definedName>
    <definedName name="Fu" localSheetId="1">'Scenarios-AST noBalancing'!$B$7</definedName>
    <definedName name="Fu" localSheetId="0">'Scenarios-AST wBalancing'!$C$7</definedName>
    <definedName name="Fu">'Scenarios-AST'!$C$8</definedName>
    <definedName name="Gh" localSheetId="1">'Scenarios-AST noBalancing'!$C$8</definedName>
    <definedName name="Gh" localSheetId="0">'Scenarios-AST wBalancing'!$D$8</definedName>
    <definedName name="Gh">'Scenarios-AST'!$D$9</definedName>
    <definedName name="Gu" localSheetId="1">'Scenarios-AST noBalancing'!$B$8</definedName>
    <definedName name="Gu" localSheetId="0">'Scenarios-AST wBalancing'!$C$8</definedName>
    <definedName name="Gu">'Scenarios-AST'!$C$9</definedName>
    <definedName name="InitialPrice" localSheetId="3">Scenarios!$D$5</definedName>
    <definedName name="InitialPrice" localSheetId="2">'Scenarios-AST'!$C$10</definedName>
    <definedName name="InitialPrice" localSheetId="1">'Scenarios-AST noBalancing'!$B$9</definedName>
    <definedName name="InitialPrice" localSheetId="0">'Scenarios-AST wBalancing'!$C$9</definedName>
    <definedName name="Res" localSheetId="3">Scenarios!$G:$G</definedName>
    <definedName name="Res" localSheetId="2">'Scenarios-AST'!$I:$I</definedName>
    <definedName name="Res" localSheetId="1">'Scenarios-AST noBalancing'!$L:$L</definedName>
    <definedName name="Res" localSheetId="0">'Scenarios-AST wBalancing'!$M:$M</definedName>
    <definedName name="S" localSheetId="1">'Scenarios-AST noBalancing'!$B$4</definedName>
    <definedName name="S" localSheetId="0">'Scenarios-AST wBalancing'!$C$4</definedName>
    <definedName name="S">'Scenarios-AST'!$C$5</definedName>
    <definedName name="TokenIssued" localSheetId="3">Scenarios!$D$7</definedName>
    <definedName name="TokenIssued" localSheetId="2">'Scenarios-AST'!$D$13</definedName>
    <definedName name="TokenIssued" localSheetId="1">'Scenarios-AST noBalancing'!$C$12</definedName>
    <definedName name="TokenIssued" localSheetId="0">'Scenarios-AST wBalancing'!$D$12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5" l="1"/>
  <c r="C7" i="5"/>
  <c r="B8" i="5"/>
  <c r="B7" i="5"/>
  <c r="A6" i="5"/>
  <c r="B6" i="5"/>
  <c r="C6" i="5"/>
  <c r="A7" i="5"/>
  <c r="A8" i="5"/>
  <c r="A9" i="5"/>
  <c r="C9" i="5"/>
  <c r="D9" i="5"/>
  <c r="C4" i="5"/>
  <c r="E2" i="5"/>
  <c r="E4" i="5"/>
  <c r="E6" i="5"/>
  <c r="E7" i="5"/>
  <c r="E8" i="5"/>
  <c r="E9" i="5"/>
  <c r="D10" i="5"/>
  <c r="E10" i="5"/>
  <c r="D11" i="5"/>
  <c r="E11" i="5"/>
  <c r="E1" i="5"/>
  <c r="A2" i="5"/>
  <c r="C2" i="5"/>
  <c r="A3" i="5"/>
  <c r="C3" i="5"/>
  <c r="A4" i="5"/>
  <c r="A10" i="5"/>
  <c r="C10" i="5"/>
  <c r="A11" i="5"/>
  <c r="C11" i="5"/>
  <c r="C1" i="5"/>
  <c r="A1" i="5"/>
  <c r="O87" i="3"/>
  <c r="O87" i="5"/>
  <c r="O88" i="3"/>
  <c r="O88" i="5"/>
  <c r="O89" i="3"/>
  <c r="O89" i="5"/>
  <c r="M87" i="3"/>
  <c r="AA87" i="3"/>
  <c r="AC87" i="3"/>
  <c r="AE87" i="3"/>
  <c r="K88" i="3"/>
  <c r="L88" i="3"/>
  <c r="J89" i="3"/>
  <c r="AH90" i="3"/>
  <c r="AI90" i="3"/>
  <c r="AD87" i="3"/>
  <c r="H88" i="3"/>
  <c r="I88" i="3"/>
  <c r="G89" i="3"/>
  <c r="AF90" i="3"/>
  <c r="AG90" i="3"/>
  <c r="AJ90" i="3"/>
  <c r="F90" i="3"/>
  <c r="O90" i="3"/>
  <c r="O90" i="5"/>
  <c r="S90" i="3"/>
  <c r="M88" i="3"/>
  <c r="N87" i="3"/>
  <c r="AA88" i="3"/>
  <c r="AC88" i="3"/>
  <c r="AE88" i="3"/>
  <c r="K89" i="3"/>
  <c r="L89" i="3"/>
  <c r="J90" i="3"/>
  <c r="AH91" i="3"/>
  <c r="AI91" i="3"/>
  <c r="AD88" i="3"/>
  <c r="H89" i="3"/>
  <c r="I89" i="3"/>
  <c r="G90" i="3"/>
  <c r="AF91" i="3"/>
  <c r="AG91" i="3"/>
  <c r="AJ91" i="3"/>
  <c r="F91" i="3"/>
  <c r="O91" i="3"/>
  <c r="O91" i="5"/>
  <c r="S91" i="3"/>
  <c r="M89" i="3"/>
  <c r="N88" i="3"/>
  <c r="AA89" i="3"/>
  <c r="AC89" i="3"/>
  <c r="AE89" i="3"/>
  <c r="K90" i="3"/>
  <c r="L90" i="3"/>
  <c r="J91" i="3"/>
  <c r="AH92" i="3"/>
  <c r="AI92" i="3"/>
  <c r="AB89" i="3"/>
  <c r="AD89" i="3"/>
  <c r="H90" i="3"/>
  <c r="I90" i="3"/>
  <c r="G91" i="3"/>
  <c r="AF92" i="3"/>
  <c r="AG92" i="3"/>
  <c r="AJ92" i="3"/>
  <c r="F92" i="3"/>
  <c r="O92" i="3"/>
  <c r="O92" i="5"/>
  <c r="S92" i="3"/>
  <c r="M90" i="3"/>
  <c r="N89" i="3"/>
  <c r="AA90" i="3"/>
  <c r="AC90" i="3"/>
  <c r="AE90" i="3"/>
  <c r="K91" i="3"/>
  <c r="L91" i="3"/>
  <c r="J92" i="3"/>
  <c r="AH93" i="3"/>
  <c r="AI93" i="3"/>
  <c r="AB90" i="3"/>
  <c r="AD90" i="3"/>
  <c r="H91" i="3"/>
  <c r="I91" i="3"/>
  <c r="G92" i="3"/>
  <c r="AF93" i="3"/>
  <c r="AG93" i="3"/>
  <c r="AJ93" i="3"/>
  <c r="F93" i="3"/>
  <c r="O93" i="3"/>
  <c r="O93" i="5"/>
  <c r="S93" i="3"/>
  <c r="M91" i="3"/>
  <c r="N90" i="3"/>
  <c r="AA91" i="3"/>
  <c r="AC91" i="3"/>
  <c r="AE91" i="3"/>
  <c r="K92" i="3"/>
  <c r="L92" i="3"/>
  <c r="J93" i="3"/>
  <c r="AH94" i="3"/>
  <c r="AI94" i="3"/>
  <c r="AB91" i="3"/>
  <c r="AD91" i="3"/>
  <c r="H92" i="3"/>
  <c r="I92" i="3"/>
  <c r="G93" i="3"/>
  <c r="AF94" i="3"/>
  <c r="AG94" i="3"/>
  <c r="AJ94" i="3"/>
  <c r="F94" i="3"/>
  <c r="O94" i="3"/>
  <c r="O94" i="5"/>
  <c r="S94" i="3"/>
  <c r="M92" i="3"/>
  <c r="N91" i="3"/>
  <c r="AA92" i="3"/>
  <c r="AC92" i="3"/>
  <c r="AE92" i="3"/>
  <c r="K93" i="3"/>
  <c r="L93" i="3"/>
  <c r="J94" i="3"/>
  <c r="AH95" i="3"/>
  <c r="AI95" i="3"/>
  <c r="AB92" i="3"/>
  <c r="AD92" i="3"/>
  <c r="H93" i="3"/>
  <c r="I93" i="3"/>
  <c r="G94" i="3"/>
  <c r="AF95" i="3"/>
  <c r="AG95" i="3"/>
  <c r="AJ95" i="3"/>
  <c r="F95" i="3"/>
  <c r="O95" i="3"/>
  <c r="O95" i="5"/>
  <c r="S95" i="3"/>
  <c r="M93" i="3"/>
  <c r="N92" i="3"/>
  <c r="AA93" i="3"/>
  <c r="AC93" i="3"/>
  <c r="AE93" i="3"/>
  <c r="K94" i="3"/>
  <c r="L94" i="3"/>
  <c r="J95" i="3"/>
  <c r="AH96" i="3"/>
  <c r="AI96" i="3"/>
  <c r="AB93" i="3"/>
  <c r="AD93" i="3"/>
  <c r="H94" i="3"/>
  <c r="I94" i="3"/>
  <c r="G95" i="3"/>
  <c r="AF96" i="3"/>
  <c r="AG96" i="3"/>
  <c r="AJ96" i="3"/>
  <c r="F96" i="3"/>
  <c r="O96" i="3"/>
  <c r="O96" i="5"/>
  <c r="S96" i="3"/>
  <c r="M94" i="3"/>
  <c r="N93" i="3"/>
  <c r="AA94" i="3"/>
  <c r="AC94" i="3"/>
  <c r="AE94" i="3"/>
  <c r="K95" i="3"/>
  <c r="L95" i="3"/>
  <c r="J96" i="3"/>
  <c r="AH97" i="3"/>
  <c r="AI97" i="3"/>
  <c r="AB94" i="3"/>
  <c r="AD94" i="3"/>
  <c r="H95" i="3"/>
  <c r="I95" i="3"/>
  <c r="G96" i="3"/>
  <c r="AF97" i="3"/>
  <c r="AG97" i="3"/>
  <c r="AJ97" i="3"/>
  <c r="F97" i="3"/>
  <c r="O97" i="3"/>
  <c r="O97" i="5"/>
  <c r="S97" i="3"/>
  <c r="M95" i="3"/>
  <c r="N94" i="3"/>
  <c r="AA95" i="3"/>
  <c r="AC95" i="3"/>
  <c r="AE95" i="3"/>
  <c r="K96" i="3"/>
  <c r="L96" i="3"/>
  <c r="J97" i="3"/>
  <c r="AH98" i="3"/>
  <c r="AI98" i="3"/>
  <c r="AB95" i="3"/>
  <c r="AD95" i="3"/>
  <c r="H96" i="3"/>
  <c r="I96" i="3"/>
  <c r="G97" i="3"/>
  <c r="AF98" i="3"/>
  <c r="AG98" i="3"/>
  <c r="AJ98" i="3"/>
  <c r="F98" i="3"/>
  <c r="O98" i="3"/>
  <c r="O98" i="5"/>
  <c r="S98" i="3"/>
  <c r="M96" i="3"/>
  <c r="N95" i="3"/>
  <c r="AA96" i="3"/>
  <c r="AC96" i="3"/>
  <c r="AE96" i="3"/>
  <c r="K97" i="3"/>
  <c r="L97" i="3"/>
  <c r="J98" i="3"/>
  <c r="AH99" i="3"/>
  <c r="AI99" i="3"/>
  <c r="AB96" i="3"/>
  <c r="AD96" i="3"/>
  <c r="H97" i="3"/>
  <c r="I97" i="3"/>
  <c r="G98" i="3"/>
  <c r="AF99" i="3"/>
  <c r="AG99" i="3"/>
  <c r="AJ99" i="3"/>
  <c r="F99" i="3"/>
  <c r="O99" i="3"/>
  <c r="O99" i="5"/>
  <c r="S99" i="3"/>
  <c r="M97" i="3"/>
  <c r="N96" i="3"/>
  <c r="AA97" i="3"/>
  <c r="AC97" i="3"/>
  <c r="AE97" i="3"/>
  <c r="K98" i="3"/>
  <c r="L98" i="3"/>
  <c r="J99" i="3"/>
  <c r="AH100" i="3"/>
  <c r="AI100" i="3"/>
  <c r="AB97" i="3"/>
  <c r="AD97" i="3"/>
  <c r="H98" i="3"/>
  <c r="I98" i="3"/>
  <c r="G99" i="3"/>
  <c r="AF100" i="3"/>
  <c r="AG100" i="3"/>
  <c r="AJ100" i="3"/>
  <c r="F100" i="3"/>
  <c r="O100" i="3"/>
  <c r="O100" i="5"/>
  <c r="S100" i="3"/>
  <c r="M98" i="3"/>
  <c r="N97" i="3"/>
  <c r="AA98" i="3"/>
  <c r="AC98" i="3"/>
  <c r="AE98" i="3"/>
  <c r="K99" i="3"/>
  <c r="L99" i="3"/>
  <c r="J100" i="3"/>
  <c r="AH101" i="3"/>
  <c r="AI101" i="3"/>
  <c r="AB98" i="3"/>
  <c r="AD98" i="3"/>
  <c r="H99" i="3"/>
  <c r="I99" i="3"/>
  <c r="G100" i="3"/>
  <c r="AF101" i="3"/>
  <c r="AG101" i="3"/>
  <c r="AJ101" i="3"/>
  <c r="F101" i="3"/>
  <c r="O101" i="3"/>
  <c r="O101" i="5"/>
  <c r="S101" i="3"/>
  <c r="M99" i="3"/>
  <c r="N98" i="3"/>
  <c r="AA99" i="3"/>
  <c r="AC99" i="3"/>
  <c r="AE99" i="3"/>
  <c r="K100" i="3"/>
  <c r="L100" i="3"/>
  <c r="J101" i="3"/>
  <c r="AH102" i="3"/>
  <c r="AI102" i="3"/>
  <c r="AB99" i="3"/>
  <c r="AD99" i="3"/>
  <c r="H100" i="3"/>
  <c r="I100" i="3"/>
  <c r="G101" i="3"/>
  <c r="AF102" i="3"/>
  <c r="AG102" i="3"/>
  <c r="AJ102" i="3"/>
  <c r="F102" i="3"/>
  <c r="O102" i="3"/>
  <c r="O102" i="5"/>
  <c r="S102" i="3"/>
  <c r="M100" i="3"/>
  <c r="N99" i="3"/>
  <c r="AA100" i="3"/>
  <c r="AC100" i="3"/>
  <c r="AE100" i="3"/>
  <c r="K101" i="3"/>
  <c r="L101" i="3"/>
  <c r="J102" i="3"/>
  <c r="AH103" i="3"/>
  <c r="AI103" i="3"/>
  <c r="AB100" i="3"/>
  <c r="AD100" i="3"/>
  <c r="H101" i="3"/>
  <c r="I101" i="3"/>
  <c r="G102" i="3"/>
  <c r="AF103" i="3"/>
  <c r="AG103" i="3"/>
  <c r="AJ103" i="3"/>
  <c r="F103" i="3"/>
  <c r="O103" i="3"/>
  <c r="O103" i="5"/>
  <c r="S103" i="3"/>
  <c r="M101" i="3"/>
  <c r="N100" i="3"/>
  <c r="AA101" i="3"/>
  <c r="AC101" i="3"/>
  <c r="AE101" i="3"/>
  <c r="K102" i="3"/>
  <c r="L102" i="3"/>
  <c r="J103" i="3"/>
  <c r="AH104" i="3"/>
  <c r="AI104" i="3"/>
  <c r="AB101" i="3"/>
  <c r="AD101" i="3"/>
  <c r="H102" i="3"/>
  <c r="I102" i="3"/>
  <c r="G103" i="3"/>
  <c r="AF104" i="3"/>
  <c r="AG104" i="3"/>
  <c r="AJ104" i="3"/>
  <c r="F104" i="3"/>
  <c r="O104" i="3"/>
  <c r="O104" i="5"/>
  <c r="S104" i="3"/>
  <c r="M102" i="3"/>
  <c r="N101" i="3"/>
  <c r="AA102" i="3"/>
  <c r="AC102" i="3"/>
  <c r="AE102" i="3"/>
  <c r="K103" i="3"/>
  <c r="L103" i="3"/>
  <c r="J104" i="3"/>
  <c r="AH105" i="3"/>
  <c r="AI105" i="3"/>
  <c r="AB102" i="3"/>
  <c r="AD102" i="3"/>
  <c r="H103" i="3"/>
  <c r="I103" i="3"/>
  <c r="G104" i="3"/>
  <c r="AF105" i="3"/>
  <c r="AG105" i="3"/>
  <c r="AJ105" i="3"/>
  <c r="F105" i="3"/>
  <c r="O105" i="3"/>
  <c r="O105" i="5"/>
  <c r="S105" i="3"/>
  <c r="M103" i="3"/>
  <c r="N102" i="3"/>
  <c r="AA103" i="3"/>
  <c r="AC103" i="3"/>
  <c r="AE103" i="3"/>
  <c r="K104" i="3"/>
  <c r="L104" i="3"/>
  <c r="J105" i="3"/>
  <c r="AH106" i="3"/>
  <c r="AI106" i="3"/>
  <c r="AB103" i="3"/>
  <c r="AD103" i="3"/>
  <c r="H104" i="3"/>
  <c r="I104" i="3"/>
  <c r="G105" i="3"/>
  <c r="AF106" i="3"/>
  <c r="AG106" i="3"/>
  <c r="AJ106" i="3"/>
  <c r="F106" i="3"/>
  <c r="O106" i="3"/>
  <c r="O106" i="5"/>
  <c r="S106" i="3"/>
  <c r="M104" i="3"/>
  <c r="N103" i="3"/>
  <c r="AA104" i="3"/>
  <c r="AC104" i="3"/>
  <c r="AE104" i="3"/>
  <c r="K105" i="3"/>
  <c r="L105" i="3"/>
  <c r="J106" i="3"/>
  <c r="AH107" i="3"/>
  <c r="AI107" i="3"/>
  <c r="AB104" i="3"/>
  <c r="AD104" i="3"/>
  <c r="H105" i="3"/>
  <c r="I105" i="3"/>
  <c r="G106" i="3"/>
  <c r="AF107" i="3"/>
  <c r="AG107" i="3"/>
  <c r="AJ107" i="3"/>
  <c r="F107" i="3"/>
  <c r="O107" i="3"/>
  <c r="O107" i="5"/>
  <c r="S107" i="3"/>
  <c r="M105" i="3"/>
  <c r="N104" i="3"/>
  <c r="AA105" i="3"/>
  <c r="AC105" i="3"/>
  <c r="AE105" i="3"/>
  <c r="K106" i="3"/>
  <c r="L106" i="3"/>
  <c r="J107" i="3"/>
  <c r="AH108" i="3"/>
  <c r="AI108" i="3"/>
  <c r="AB105" i="3"/>
  <c r="AD105" i="3"/>
  <c r="H106" i="3"/>
  <c r="I106" i="3"/>
  <c r="G107" i="3"/>
  <c r="AF108" i="3"/>
  <c r="AG108" i="3"/>
  <c r="AJ108" i="3"/>
  <c r="F108" i="3"/>
  <c r="O108" i="3"/>
  <c r="O108" i="5"/>
  <c r="S108" i="3"/>
  <c r="M106" i="3"/>
  <c r="N105" i="3"/>
  <c r="AA106" i="3"/>
  <c r="AC106" i="3"/>
  <c r="AE106" i="3"/>
  <c r="K107" i="3"/>
  <c r="L107" i="3"/>
  <c r="J108" i="3"/>
  <c r="AH109" i="3"/>
  <c r="AI109" i="3"/>
  <c r="AB106" i="3"/>
  <c r="AD106" i="3"/>
  <c r="H107" i="3"/>
  <c r="I107" i="3"/>
  <c r="G108" i="3"/>
  <c r="AF109" i="3"/>
  <c r="AG109" i="3"/>
  <c r="AJ109" i="3"/>
  <c r="F109" i="3"/>
  <c r="O109" i="3"/>
  <c r="O109" i="5"/>
  <c r="S109" i="3"/>
  <c r="M107" i="3"/>
  <c r="N106" i="3"/>
  <c r="AA107" i="3"/>
  <c r="AC107" i="3"/>
  <c r="AE107" i="3"/>
  <c r="K108" i="3"/>
  <c r="L108" i="3"/>
  <c r="J109" i="3"/>
  <c r="AH110" i="3"/>
  <c r="AI110" i="3"/>
  <c r="AB107" i="3"/>
  <c r="AD107" i="3"/>
  <c r="H108" i="3"/>
  <c r="I108" i="3"/>
  <c r="G109" i="3"/>
  <c r="AF110" i="3"/>
  <c r="AG110" i="3"/>
  <c r="AJ110" i="3"/>
  <c r="F110" i="3"/>
  <c r="O110" i="3"/>
  <c r="O110" i="5"/>
  <c r="S110" i="3"/>
  <c r="M108" i="3"/>
  <c r="N107" i="3"/>
  <c r="AA108" i="3"/>
  <c r="AC108" i="3"/>
  <c r="AE108" i="3"/>
  <c r="K109" i="3"/>
  <c r="L109" i="3"/>
  <c r="J110" i="3"/>
  <c r="AH111" i="3"/>
  <c r="AI111" i="3"/>
  <c r="AB108" i="3"/>
  <c r="AD108" i="3"/>
  <c r="H109" i="3"/>
  <c r="I109" i="3"/>
  <c r="G110" i="3"/>
  <c r="AF111" i="3"/>
  <c r="AG111" i="3"/>
  <c r="AJ111" i="3"/>
  <c r="F111" i="3"/>
  <c r="O111" i="3"/>
  <c r="O111" i="5"/>
  <c r="S111" i="3"/>
  <c r="M109" i="3"/>
  <c r="N108" i="3"/>
  <c r="AA109" i="3"/>
  <c r="AC109" i="3"/>
  <c r="AE109" i="3"/>
  <c r="K110" i="3"/>
  <c r="L110" i="3"/>
  <c r="J111" i="3"/>
  <c r="AH112" i="3"/>
  <c r="AI112" i="3"/>
  <c r="AB109" i="3"/>
  <c r="AD109" i="3"/>
  <c r="H110" i="3"/>
  <c r="I110" i="3"/>
  <c r="G111" i="3"/>
  <c r="AF112" i="3"/>
  <c r="AG112" i="3"/>
  <c r="AJ112" i="3"/>
  <c r="F112" i="3"/>
  <c r="O112" i="3"/>
  <c r="O112" i="5"/>
  <c r="S112" i="3"/>
  <c r="M110" i="3"/>
  <c r="N109" i="3"/>
  <c r="AA110" i="3"/>
  <c r="AC110" i="3"/>
  <c r="AE110" i="3"/>
  <c r="K111" i="3"/>
  <c r="L111" i="3"/>
  <c r="J112" i="3"/>
  <c r="AH113" i="3"/>
  <c r="AI113" i="3"/>
  <c r="AB110" i="3"/>
  <c r="AD110" i="3"/>
  <c r="H111" i="3"/>
  <c r="I111" i="3"/>
  <c r="G112" i="3"/>
  <c r="AF113" i="3"/>
  <c r="AG113" i="3"/>
  <c r="AJ113" i="3"/>
  <c r="F113" i="3"/>
  <c r="O113" i="3"/>
  <c r="O113" i="5"/>
  <c r="S113" i="3"/>
  <c r="M111" i="3"/>
  <c r="N110" i="3"/>
  <c r="AA111" i="3"/>
  <c r="AC111" i="3"/>
  <c r="AE111" i="3"/>
  <c r="K112" i="3"/>
  <c r="L112" i="3"/>
  <c r="J113" i="3"/>
  <c r="AH114" i="3"/>
  <c r="AI114" i="3"/>
  <c r="AB111" i="3"/>
  <c r="AD111" i="3"/>
  <c r="H112" i="3"/>
  <c r="I112" i="3"/>
  <c r="G113" i="3"/>
  <c r="AF114" i="3"/>
  <c r="AG114" i="3"/>
  <c r="AJ114" i="3"/>
  <c r="F114" i="3"/>
  <c r="O114" i="3"/>
  <c r="O114" i="5"/>
  <c r="S114" i="3"/>
  <c r="M112" i="3"/>
  <c r="N111" i="3"/>
  <c r="AA112" i="3"/>
  <c r="AC112" i="3"/>
  <c r="AE112" i="3"/>
  <c r="K113" i="3"/>
  <c r="L113" i="3"/>
  <c r="J114" i="3"/>
  <c r="AH115" i="3"/>
  <c r="AI115" i="3"/>
  <c r="AB112" i="3"/>
  <c r="AD112" i="3"/>
  <c r="H113" i="3"/>
  <c r="I113" i="3"/>
  <c r="G114" i="3"/>
  <c r="AF115" i="3"/>
  <c r="AG115" i="3"/>
  <c r="AJ115" i="3"/>
  <c r="F115" i="3"/>
  <c r="O115" i="3"/>
  <c r="O115" i="5"/>
  <c r="S115" i="3"/>
  <c r="M113" i="3"/>
  <c r="N112" i="3"/>
  <c r="AA113" i="3"/>
  <c r="AC113" i="3"/>
  <c r="AE113" i="3"/>
  <c r="K114" i="3"/>
  <c r="L114" i="3"/>
  <c r="J115" i="3"/>
  <c r="AH116" i="3"/>
  <c r="AI116" i="3"/>
  <c r="AB113" i="3"/>
  <c r="AD113" i="3"/>
  <c r="H114" i="3"/>
  <c r="I114" i="3"/>
  <c r="G115" i="3"/>
  <c r="AF116" i="3"/>
  <c r="AG116" i="3"/>
  <c r="AJ116" i="3"/>
  <c r="F116" i="3"/>
  <c r="O116" i="3"/>
  <c r="O116" i="5"/>
  <c r="S116" i="3"/>
  <c r="M114" i="3"/>
  <c r="N113" i="3"/>
  <c r="AA114" i="3"/>
  <c r="AC114" i="3"/>
  <c r="AE114" i="3"/>
  <c r="K115" i="3"/>
  <c r="L115" i="3"/>
  <c r="J116" i="3"/>
  <c r="AH117" i="3"/>
  <c r="AI117" i="3"/>
  <c r="AB114" i="3"/>
  <c r="AD114" i="3"/>
  <c r="H115" i="3"/>
  <c r="I115" i="3"/>
  <c r="G116" i="3"/>
  <c r="AF117" i="3"/>
  <c r="AG117" i="3"/>
  <c r="AJ117" i="3"/>
  <c r="F117" i="3"/>
  <c r="O117" i="3"/>
  <c r="O117" i="5"/>
  <c r="S117" i="3"/>
  <c r="M115" i="3"/>
  <c r="N114" i="3"/>
  <c r="AA115" i="3"/>
  <c r="AC115" i="3"/>
  <c r="AE115" i="3"/>
  <c r="K116" i="3"/>
  <c r="L116" i="3"/>
  <c r="J117" i="3"/>
  <c r="AH118" i="3"/>
  <c r="AI118" i="3"/>
  <c r="AB115" i="3"/>
  <c r="AD115" i="3"/>
  <c r="H116" i="3"/>
  <c r="I116" i="3"/>
  <c r="G117" i="3"/>
  <c r="AF118" i="3"/>
  <c r="AG118" i="3"/>
  <c r="AJ118" i="3"/>
  <c r="F118" i="3"/>
  <c r="O118" i="3"/>
  <c r="O118" i="5"/>
  <c r="S118" i="3"/>
  <c r="M116" i="3"/>
  <c r="N115" i="3"/>
  <c r="AA116" i="3"/>
  <c r="AC116" i="3"/>
  <c r="AE116" i="3"/>
  <c r="K117" i="3"/>
  <c r="L117" i="3"/>
  <c r="J118" i="3"/>
  <c r="AH119" i="3"/>
  <c r="AI119" i="3"/>
  <c r="AB116" i="3"/>
  <c r="AD116" i="3"/>
  <c r="H117" i="3"/>
  <c r="I117" i="3"/>
  <c r="G118" i="3"/>
  <c r="AF119" i="3"/>
  <c r="AG119" i="3"/>
  <c r="AJ119" i="3"/>
  <c r="F119" i="3"/>
  <c r="O119" i="3"/>
  <c r="O119" i="5"/>
  <c r="S119" i="3"/>
  <c r="M117" i="3"/>
  <c r="N116" i="3"/>
  <c r="AA117" i="3"/>
  <c r="AC117" i="3"/>
  <c r="AE117" i="3"/>
  <c r="K118" i="3"/>
  <c r="L118" i="3"/>
  <c r="J119" i="3"/>
  <c r="AH120" i="3"/>
  <c r="AI120" i="3"/>
  <c r="AB117" i="3"/>
  <c r="AD117" i="3"/>
  <c r="H118" i="3"/>
  <c r="I118" i="3"/>
  <c r="G119" i="3"/>
  <c r="AF120" i="3"/>
  <c r="AG120" i="3"/>
  <c r="AJ120" i="3"/>
  <c r="F120" i="3"/>
  <c r="O120" i="3"/>
  <c r="O120" i="5"/>
  <c r="S120" i="3"/>
  <c r="M118" i="3"/>
  <c r="N117" i="3"/>
  <c r="AA118" i="3"/>
  <c r="AC118" i="3"/>
  <c r="AE118" i="3"/>
  <c r="K119" i="3"/>
  <c r="L119" i="3"/>
  <c r="J120" i="3"/>
  <c r="AH121" i="3"/>
  <c r="AI121" i="3"/>
  <c r="AB118" i="3"/>
  <c r="AD118" i="3"/>
  <c r="H119" i="3"/>
  <c r="I119" i="3"/>
  <c r="G120" i="3"/>
  <c r="AF121" i="3"/>
  <c r="AG121" i="3"/>
  <c r="AJ121" i="3"/>
  <c r="F121" i="3"/>
  <c r="O121" i="3"/>
  <c r="O121" i="5"/>
  <c r="S121" i="3"/>
  <c r="M119" i="3"/>
  <c r="N118" i="3"/>
  <c r="AA119" i="3"/>
  <c r="AC119" i="3"/>
  <c r="AE119" i="3"/>
  <c r="K120" i="3"/>
  <c r="L120" i="3"/>
  <c r="J121" i="3"/>
  <c r="AH122" i="3"/>
  <c r="AI122" i="3"/>
  <c r="AB119" i="3"/>
  <c r="AD119" i="3"/>
  <c r="H120" i="3"/>
  <c r="I120" i="3"/>
  <c r="G121" i="3"/>
  <c r="AF122" i="3"/>
  <c r="AG122" i="3"/>
  <c r="AJ122" i="3"/>
  <c r="F122" i="3"/>
  <c r="O122" i="3"/>
  <c r="O122" i="5"/>
  <c r="S122" i="3"/>
  <c r="M120" i="3"/>
  <c r="N119" i="3"/>
  <c r="AA120" i="3"/>
  <c r="AC120" i="3"/>
  <c r="AE120" i="3"/>
  <c r="K121" i="3"/>
  <c r="L121" i="3"/>
  <c r="J122" i="3"/>
  <c r="AH123" i="3"/>
  <c r="AI123" i="3"/>
  <c r="AB120" i="3"/>
  <c r="AD120" i="3"/>
  <c r="H121" i="3"/>
  <c r="I121" i="3"/>
  <c r="G122" i="3"/>
  <c r="AF123" i="3"/>
  <c r="AG123" i="3"/>
  <c r="AJ123" i="3"/>
  <c r="F123" i="3"/>
  <c r="O123" i="3"/>
  <c r="O123" i="5"/>
  <c r="S123" i="3"/>
  <c r="M121" i="3"/>
  <c r="N120" i="3"/>
  <c r="AA121" i="3"/>
  <c r="AC121" i="3"/>
  <c r="AE121" i="3"/>
  <c r="K122" i="3"/>
  <c r="L122" i="3"/>
  <c r="J123" i="3"/>
  <c r="AH124" i="3"/>
  <c r="AI124" i="3"/>
  <c r="AB121" i="3"/>
  <c r="AD121" i="3"/>
  <c r="H122" i="3"/>
  <c r="I122" i="3"/>
  <c r="G123" i="3"/>
  <c r="AF124" i="3"/>
  <c r="AG124" i="3"/>
  <c r="AJ124" i="3"/>
  <c r="F124" i="3"/>
  <c r="O124" i="3"/>
  <c r="O124" i="5"/>
  <c r="O86" i="5"/>
  <c r="O52" i="3"/>
  <c r="O52" i="5"/>
  <c r="O53" i="3"/>
  <c r="O53" i="5"/>
  <c r="O54" i="3"/>
  <c r="O54" i="5"/>
  <c r="M52" i="3"/>
  <c r="AA52" i="3"/>
  <c r="AC52" i="3"/>
  <c r="AE52" i="3"/>
  <c r="K53" i="3"/>
  <c r="L53" i="3"/>
  <c r="J54" i="3"/>
  <c r="AH55" i="3"/>
  <c r="AI55" i="3"/>
  <c r="AD52" i="3"/>
  <c r="H53" i="3"/>
  <c r="I53" i="3"/>
  <c r="G54" i="3"/>
  <c r="AF55" i="3"/>
  <c r="AG55" i="3"/>
  <c r="AJ55" i="3"/>
  <c r="F55" i="3"/>
  <c r="O55" i="3"/>
  <c r="O55" i="5"/>
  <c r="S55" i="3"/>
  <c r="M53" i="3"/>
  <c r="N52" i="3"/>
  <c r="AA53" i="3"/>
  <c r="AC53" i="3"/>
  <c r="AE53" i="3"/>
  <c r="K54" i="3"/>
  <c r="L54" i="3"/>
  <c r="J55" i="3"/>
  <c r="AH56" i="3"/>
  <c r="AI56" i="3"/>
  <c r="AD53" i="3"/>
  <c r="H54" i="3"/>
  <c r="I54" i="3"/>
  <c r="G55" i="3"/>
  <c r="AF56" i="3"/>
  <c r="AG56" i="3"/>
  <c r="AJ56" i="3"/>
  <c r="F56" i="3"/>
  <c r="O56" i="3"/>
  <c r="O56" i="5"/>
  <c r="S56" i="3"/>
  <c r="M54" i="3"/>
  <c r="N53" i="3"/>
  <c r="AA54" i="3"/>
  <c r="AC54" i="3"/>
  <c r="AE54" i="3"/>
  <c r="K55" i="3"/>
  <c r="L55" i="3"/>
  <c r="J56" i="3"/>
  <c r="AH57" i="3"/>
  <c r="AI57" i="3"/>
  <c r="AB54" i="3"/>
  <c r="AD54" i="3"/>
  <c r="H55" i="3"/>
  <c r="I55" i="3"/>
  <c r="G56" i="3"/>
  <c r="AF57" i="3"/>
  <c r="AG57" i="3"/>
  <c r="AJ57" i="3"/>
  <c r="F57" i="3"/>
  <c r="O57" i="3"/>
  <c r="O57" i="5"/>
  <c r="S57" i="3"/>
  <c r="M55" i="3"/>
  <c r="N54" i="3"/>
  <c r="AA55" i="3"/>
  <c r="AC55" i="3"/>
  <c r="AE55" i="3"/>
  <c r="K56" i="3"/>
  <c r="L56" i="3"/>
  <c r="J57" i="3"/>
  <c r="AH58" i="3"/>
  <c r="AI58" i="3"/>
  <c r="AB55" i="3"/>
  <c r="AD55" i="3"/>
  <c r="H56" i="3"/>
  <c r="I56" i="3"/>
  <c r="G57" i="3"/>
  <c r="AF58" i="3"/>
  <c r="AG58" i="3"/>
  <c r="AJ58" i="3"/>
  <c r="F58" i="3"/>
  <c r="O58" i="3"/>
  <c r="O58" i="5"/>
  <c r="S58" i="3"/>
  <c r="M56" i="3"/>
  <c r="N55" i="3"/>
  <c r="AA56" i="3"/>
  <c r="AC56" i="3"/>
  <c r="AE56" i="3"/>
  <c r="K57" i="3"/>
  <c r="L57" i="3"/>
  <c r="J58" i="3"/>
  <c r="AH59" i="3"/>
  <c r="AI59" i="3"/>
  <c r="AB56" i="3"/>
  <c r="AD56" i="3"/>
  <c r="H57" i="3"/>
  <c r="I57" i="3"/>
  <c r="G58" i="3"/>
  <c r="AF59" i="3"/>
  <c r="AG59" i="3"/>
  <c r="AJ59" i="3"/>
  <c r="F59" i="3"/>
  <c r="O59" i="3"/>
  <c r="O59" i="5"/>
  <c r="S59" i="3"/>
  <c r="M57" i="3"/>
  <c r="N56" i="3"/>
  <c r="AA57" i="3"/>
  <c r="AC57" i="3"/>
  <c r="AE57" i="3"/>
  <c r="K58" i="3"/>
  <c r="L58" i="3"/>
  <c r="J59" i="3"/>
  <c r="AH60" i="3"/>
  <c r="AI60" i="3"/>
  <c r="AB57" i="3"/>
  <c r="AD57" i="3"/>
  <c r="H58" i="3"/>
  <c r="I58" i="3"/>
  <c r="G59" i="3"/>
  <c r="AF60" i="3"/>
  <c r="AG60" i="3"/>
  <c r="AJ60" i="3"/>
  <c r="F60" i="3"/>
  <c r="O60" i="3"/>
  <c r="O60" i="5"/>
  <c r="S60" i="3"/>
  <c r="M58" i="3"/>
  <c r="N57" i="3"/>
  <c r="AA58" i="3"/>
  <c r="AC58" i="3"/>
  <c r="AE58" i="3"/>
  <c r="K59" i="3"/>
  <c r="L59" i="3"/>
  <c r="J60" i="3"/>
  <c r="AH61" i="3"/>
  <c r="AI61" i="3"/>
  <c r="AB58" i="3"/>
  <c r="AD58" i="3"/>
  <c r="H59" i="3"/>
  <c r="I59" i="3"/>
  <c r="G60" i="3"/>
  <c r="AF61" i="3"/>
  <c r="AG61" i="3"/>
  <c r="AJ61" i="3"/>
  <c r="F61" i="3"/>
  <c r="O61" i="3"/>
  <c r="O61" i="5"/>
  <c r="S61" i="3"/>
  <c r="M59" i="3"/>
  <c r="N58" i="3"/>
  <c r="AA59" i="3"/>
  <c r="AC59" i="3"/>
  <c r="AE59" i="3"/>
  <c r="K60" i="3"/>
  <c r="L60" i="3"/>
  <c r="J61" i="3"/>
  <c r="AH62" i="3"/>
  <c r="AI62" i="3"/>
  <c r="AB59" i="3"/>
  <c r="AD59" i="3"/>
  <c r="H60" i="3"/>
  <c r="I60" i="3"/>
  <c r="G61" i="3"/>
  <c r="AF62" i="3"/>
  <c r="AG62" i="3"/>
  <c r="AJ62" i="3"/>
  <c r="F62" i="3"/>
  <c r="O62" i="3"/>
  <c r="O62" i="5"/>
  <c r="S62" i="3"/>
  <c r="M60" i="3"/>
  <c r="N59" i="3"/>
  <c r="AA60" i="3"/>
  <c r="AC60" i="3"/>
  <c r="AE60" i="3"/>
  <c r="K61" i="3"/>
  <c r="L61" i="3"/>
  <c r="J62" i="3"/>
  <c r="AH63" i="3"/>
  <c r="AI63" i="3"/>
  <c r="AB60" i="3"/>
  <c r="AD60" i="3"/>
  <c r="H61" i="3"/>
  <c r="I61" i="3"/>
  <c r="G62" i="3"/>
  <c r="AF63" i="3"/>
  <c r="AG63" i="3"/>
  <c r="AJ63" i="3"/>
  <c r="F63" i="3"/>
  <c r="O63" i="3"/>
  <c r="O63" i="5"/>
  <c r="S63" i="3"/>
  <c r="M61" i="3"/>
  <c r="N60" i="3"/>
  <c r="AA61" i="3"/>
  <c r="AC61" i="3"/>
  <c r="AE61" i="3"/>
  <c r="K62" i="3"/>
  <c r="L62" i="3"/>
  <c r="J63" i="3"/>
  <c r="AH64" i="3"/>
  <c r="AI64" i="3"/>
  <c r="AB61" i="3"/>
  <c r="AD61" i="3"/>
  <c r="H62" i="3"/>
  <c r="I62" i="3"/>
  <c r="G63" i="3"/>
  <c r="AF64" i="3"/>
  <c r="AG64" i="3"/>
  <c r="AJ64" i="3"/>
  <c r="F64" i="3"/>
  <c r="O64" i="3"/>
  <c r="O64" i="5"/>
  <c r="S64" i="3"/>
  <c r="M62" i="3"/>
  <c r="N61" i="3"/>
  <c r="AA62" i="3"/>
  <c r="AC62" i="3"/>
  <c r="AE62" i="3"/>
  <c r="K63" i="3"/>
  <c r="L63" i="3"/>
  <c r="J64" i="3"/>
  <c r="AH65" i="3"/>
  <c r="AI65" i="3"/>
  <c r="AB62" i="3"/>
  <c r="AD62" i="3"/>
  <c r="H63" i="3"/>
  <c r="I63" i="3"/>
  <c r="G64" i="3"/>
  <c r="AF65" i="3"/>
  <c r="AG65" i="3"/>
  <c r="AJ65" i="3"/>
  <c r="F65" i="3"/>
  <c r="O65" i="3"/>
  <c r="O65" i="5"/>
  <c r="S65" i="3"/>
  <c r="M63" i="3"/>
  <c r="N62" i="3"/>
  <c r="AA63" i="3"/>
  <c r="AC63" i="3"/>
  <c r="AE63" i="3"/>
  <c r="K64" i="3"/>
  <c r="L64" i="3"/>
  <c r="J65" i="3"/>
  <c r="AH66" i="3"/>
  <c r="AI66" i="3"/>
  <c r="AB63" i="3"/>
  <c r="AD63" i="3"/>
  <c r="H64" i="3"/>
  <c r="I64" i="3"/>
  <c r="G65" i="3"/>
  <c r="AF66" i="3"/>
  <c r="AG66" i="3"/>
  <c r="AJ66" i="3"/>
  <c r="F66" i="3"/>
  <c r="O66" i="3"/>
  <c r="O66" i="5"/>
  <c r="S66" i="3"/>
  <c r="M64" i="3"/>
  <c r="N63" i="3"/>
  <c r="AA64" i="3"/>
  <c r="AC64" i="3"/>
  <c r="AE64" i="3"/>
  <c r="K65" i="3"/>
  <c r="L65" i="3"/>
  <c r="J66" i="3"/>
  <c r="AH67" i="3"/>
  <c r="AI67" i="3"/>
  <c r="AB64" i="3"/>
  <c r="AD64" i="3"/>
  <c r="H65" i="3"/>
  <c r="I65" i="3"/>
  <c r="G66" i="3"/>
  <c r="AF67" i="3"/>
  <c r="AG67" i="3"/>
  <c r="AJ67" i="3"/>
  <c r="F67" i="3"/>
  <c r="O67" i="3"/>
  <c r="O67" i="5"/>
  <c r="S67" i="3"/>
  <c r="M65" i="3"/>
  <c r="N64" i="3"/>
  <c r="AA65" i="3"/>
  <c r="AC65" i="3"/>
  <c r="AE65" i="3"/>
  <c r="K66" i="3"/>
  <c r="L66" i="3"/>
  <c r="J67" i="3"/>
  <c r="AH68" i="3"/>
  <c r="AI68" i="3"/>
  <c r="AB65" i="3"/>
  <c r="AD65" i="3"/>
  <c r="H66" i="3"/>
  <c r="I66" i="3"/>
  <c r="G67" i="3"/>
  <c r="AF68" i="3"/>
  <c r="AG68" i="3"/>
  <c r="AJ68" i="3"/>
  <c r="F68" i="3"/>
  <c r="O68" i="3"/>
  <c r="O68" i="5"/>
  <c r="S68" i="3"/>
  <c r="M66" i="3"/>
  <c r="N65" i="3"/>
  <c r="AA66" i="3"/>
  <c r="AC66" i="3"/>
  <c r="AE66" i="3"/>
  <c r="K67" i="3"/>
  <c r="L67" i="3"/>
  <c r="J68" i="3"/>
  <c r="AH69" i="3"/>
  <c r="AI69" i="3"/>
  <c r="AB66" i="3"/>
  <c r="AD66" i="3"/>
  <c r="H67" i="3"/>
  <c r="I67" i="3"/>
  <c r="G68" i="3"/>
  <c r="AF69" i="3"/>
  <c r="AG69" i="3"/>
  <c r="AJ69" i="3"/>
  <c r="F69" i="3"/>
  <c r="O69" i="3"/>
  <c r="O69" i="5"/>
  <c r="S69" i="3"/>
  <c r="M67" i="3"/>
  <c r="N66" i="3"/>
  <c r="AA67" i="3"/>
  <c r="AC67" i="3"/>
  <c r="AE67" i="3"/>
  <c r="K68" i="3"/>
  <c r="L68" i="3"/>
  <c r="J69" i="3"/>
  <c r="AH70" i="3"/>
  <c r="AI70" i="3"/>
  <c r="AB67" i="3"/>
  <c r="AD67" i="3"/>
  <c r="H68" i="3"/>
  <c r="I68" i="3"/>
  <c r="G69" i="3"/>
  <c r="AF70" i="3"/>
  <c r="AG70" i="3"/>
  <c r="AJ70" i="3"/>
  <c r="F70" i="3"/>
  <c r="O70" i="3"/>
  <c r="O70" i="5"/>
  <c r="S70" i="3"/>
  <c r="M68" i="3"/>
  <c r="N67" i="3"/>
  <c r="AA68" i="3"/>
  <c r="AC68" i="3"/>
  <c r="AE68" i="3"/>
  <c r="K69" i="3"/>
  <c r="L69" i="3"/>
  <c r="J70" i="3"/>
  <c r="AH71" i="3"/>
  <c r="AI71" i="3"/>
  <c r="AB68" i="3"/>
  <c r="AD68" i="3"/>
  <c r="H69" i="3"/>
  <c r="I69" i="3"/>
  <c r="G70" i="3"/>
  <c r="AF71" i="3"/>
  <c r="AG71" i="3"/>
  <c r="AJ71" i="3"/>
  <c r="F71" i="3"/>
  <c r="O71" i="3"/>
  <c r="O71" i="5"/>
  <c r="S71" i="3"/>
  <c r="M69" i="3"/>
  <c r="N68" i="3"/>
  <c r="AA69" i="3"/>
  <c r="AC69" i="3"/>
  <c r="AE69" i="3"/>
  <c r="K70" i="3"/>
  <c r="L70" i="3"/>
  <c r="J71" i="3"/>
  <c r="AH72" i="3"/>
  <c r="AI72" i="3"/>
  <c r="AB69" i="3"/>
  <c r="AD69" i="3"/>
  <c r="H70" i="3"/>
  <c r="I70" i="3"/>
  <c r="G71" i="3"/>
  <c r="AF72" i="3"/>
  <c r="AG72" i="3"/>
  <c r="AJ72" i="3"/>
  <c r="F72" i="3"/>
  <c r="O72" i="3"/>
  <c r="O72" i="5"/>
  <c r="S72" i="3"/>
  <c r="M70" i="3"/>
  <c r="N69" i="3"/>
  <c r="AA70" i="3"/>
  <c r="AC70" i="3"/>
  <c r="AE70" i="3"/>
  <c r="K71" i="3"/>
  <c r="L71" i="3"/>
  <c r="J72" i="3"/>
  <c r="AH73" i="3"/>
  <c r="AI73" i="3"/>
  <c r="AB70" i="3"/>
  <c r="AD70" i="3"/>
  <c r="H71" i="3"/>
  <c r="I71" i="3"/>
  <c r="G72" i="3"/>
  <c r="AF73" i="3"/>
  <c r="AG73" i="3"/>
  <c r="AJ73" i="3"/>
  <c r="F73" i="3"/>
  <c r="O73" i="3"/>
  <c r="O73" i="5"/>
  <c r="S73" i="3"/>
  <c r="M71" i="3"/>
  <c r="N70" i="3"/>
  <c r="AA71" i="3"/>
  <c r="AC71" i="3"/>
  <c r="AE71" i="3"/>
  <c r="K72" i="3"/>
  <c r="L72" i="3"/>
  <c r="J73" i="3"/>
  <c r="AH74" i="3"/>
  <c r="AI74" i="3"/>
  <c r="AB71" i="3"/>
  <c r="AD71" i="3"/>
  <c r="H72" i="3"/>
  <c r="I72" i="3"/>
  <c r="G73" i="3"/>
  <c r="AF74" i="3"/>
  <c r="AG74" i="3"/>
  <c r="AJ74" i="3"/>
  <c r="F74" i="3"/>
  <c r="O74" i="3"/>
  <c r="O74" i="5"/>
  <c r="S74" i="3"/>
  <c r="M72" i="3"/>
  <c r="N71" i="3"/>
  <c r="AA72" i="3"/>
  <c r="AC72" i="3"/>
  <c r="AE72" i="3"/>
  <c r="K73" i="3"/>
  <c r="L73" i="3"/>
  <c r="J74" i="3"/>
  <c r="AH75" i="3"/>
  <c r="AI75" i="3"/>
  <c r="AB72" i="3"/>
  <c r="AD72" i="3"/>
  <c r="H73" i="3"/>
  <c r="I73" i="3"/>
  <c r="G74" i="3"/>
  <c r="AF75" i="3"/>
  <c r="AG75" i="3"/>
  <c r="AJ75" i="3"/>
  <c r="F75" i="3"/>
  <c r="O75" i="3"/>
  <c r="O75" i="5"/>
  <c r="O51" i="5"/>
  <c r="O19" i="3"/>
  <c r="O19" i="5"/>
  <c r="O20" i="3"/>
  <c r="O20" i="5"/>
  <c r="O21" i="3"/>
  <c r="O21" i="5"/>
  <c r="M19" i="3"/>
  <c r="AA19" i="3"/>
  <c r="AC19" i="3"/>
  <c r="AE19" i="3"/>
  <c r="K20" i="3"/>
  <c r="L20" i="3"/>
  <c r="J21" i="3"/>
  <c r="AH22" i="3"/>
  <c r="AI22" i="3"/>
  <c r="AD19" i="3"/>
  <c r="H20" i="3"/>
  <c r="I20" i="3"/>
  <c r="G21" i="3"/>
  <c r="AF22" i="3"/>
  <c r="AG22" i="3"/>
  <c r="AJ22" i="3"/>
  <c r="F22" i="3"/>
  <c r="O22" i="3"/>
  <c r="O22" i="5"/>
  <c r="S22" i="3"/>
  <c r="M20" i="3"/>
  <c r="N19" i="3"/>
  <c r="AA20" i="3"/>
  <c r="AC20" i="3"/>
  <c r="AE20" i="3"/>
  <c r="K21" i="3"/>
  <c r="L21" i="3"/>
  <c r="J22" i="3"/>
  <c r="AH23" i="3"/>
  <c r="AI23" i="3"/>
  <c r="AD20" i="3"/>
  <c r="H21" i="3"/>
  <c r="I21" i="3"/>
  <c r="G22" i="3"/>
  <c r="AF23" i="3"/>
  <c r="AG23" i="3"/>
  <c r="AJ23" i="3"/>
  <c r="F23" i="3"/>
  <c r="O23" i="3"/>
  <c r="O23" i="5"/>
  <c r="S23" i="3"/>
  <c r="M21" i="3"/>
  <c r="N20" i="3"/>
  <c r="AA21" i="3"/>
  <c r="AC21" i="3"/>
  <c r="AE21" i="3"/>
  <c r="K22" i="3"/>
  <c r="L22" i="3"/>
  <c r="J23" i="3"/>
  <c r="AH24" i="3"/>
  <c r="AI24" i="3"/>
  <c r="AB21" i="3"/>
  <c r="AD21" i="3"/>
  <c r="H22" i="3"/>
  <c r="I22" i="3"/>
  <c r="G23" i="3"/>
  <c r="AF24" i="3"/>
  <c r="AG24" i="3"/>
  <c r="AJ24" i="3"/>
  <c r="F24" i="3"/>
  <c r="O24" i="3"/>
  <c r="O24" i="5"/>
  <c r="S24" i="3"/>
  <c r="M22" i="3"/>
  <c r="N21" i="3"/>
  <c r="AA22" i="3"/>
  <c r="AC22" i="3"/>
  <c r="AE22" i="3"/>
  <c r="K23" i="3"/>
  <c r="L23" i="3"/>
  <c r="J24" i="3"/>
  <c r="AH25" i="3"/>
  <c r="AI25" i="3"/>
  <c r="AB22" i="3"/>
  <c r="AD22" i="3"/>
  <c r="H23" i="3"/>
  <c r="I23" i="3"/>
  <c r="G24" i="3"/>
  <c r="AF25" i="3"/>
  <c r="AG25" i="3"/>
  <c r="AJ25" i="3"/>
  <c r="F25" i="3"/>
  <c r="O25" i="3"/>
  <c r="O25" i="5"/>
  <c r="S25" i="3"/>
  <c r="M23" i="3"/>
  <c r="N22" i="3"/>
  <c r="AA23" i="3"/>
  <c r="AC23" i="3"/>
  <c r="AE23" i="3"/>
  <c r="K24" i="3"/>
  <c r="L24" i="3"/>
  <c r="J25" i="3"/>
  <c r="AH26" i="3"/>
  <c r="AI26" i="3"/>
  <c r="AB23" i="3"/>
  <c r="AD23" i="3"/>
  <c r="H24" i="3"/>
  <c r="I24" i="3"/>
  <c r="G25" i="3"/>
  <c r="AF26" i="3"/>
  <c r="AG26" i="3"/>
  <c r="AJ26" i="3"/>
  <c r="F26" i="3"/>
  <c r="O26" i="3"/>
  <c r="O26" i="5"/>
  <c r="S26" i="3"/>
  <c r="M24" i="3"/>
  <c r="N23" i="3"/>
  <c r="AA24" i="3"/>
  <c r="AC24" i="3"/>
  <c r="AE24" i="3"/>
  <c r="K25" i="3"/>
  <c r="L25" i="3"/>
  <c r="J26" i="3"/>
  <c r="AH27" i="3"/>
  <c r="AI27" i="3"/>
  <c r="AB24" i="3"/>
  <c r="AD24" i="3"/>
  <c r="H25" i="3"/>
  <c r="I25" i="3"/>
  <c r="G26" i="3"/>
  <c r="AF27" i="3"/>
  <c r="AG27" i="3"/>
  <c r="AJ27" i="3"/>
  <c r="F27" i="3"/>
  <c r="O27" i="3"/>
  <c r="O27" i="5"/>
  <c r="S27" i="3"/>
  <c r="M25" i="3"/>
  <c r="N24" i="3"/>
  <c r="AA25" i="3"/>
  <c r="AC25" i="3"/>
  <c r="AE25" i="3"/>
  <c r="K26" i="3"/>
  <c r="L26" i="3"/>
  <c r="J27" i="3"/>
  <c r="AH28" i="3"/>
  <c r="AI28" i="3"/>
  <c r="AB25" i="3"/>
  <c r="AD25" i="3"/>
  <c r="H26" i="3"/>
  <c r="I26" i="3"/>
  <c r="G27" i="3"/>
  <c r="AF28" i="3"/>
  <c r="AG28" i="3"/>
  <c r="AJ28" i="3"/>
  <c r="F28" i="3"/>
  <c r="O28" i="3"/>
  <c r="O28" i="5"/>
  <c r="S28" i="3"/>
  <c r="M26" i="3"/>
  <c r="N25" i="3"/>
  <c r="AA26" i="3"/>
  <c r="AC26" i="3"/>
  <c r="AE26" i="3"/>
  <c r="K27" i="3"/>
  <c r="L27" i="3"/>
  <c r="J28" i="3"/>
  <c r="AH29" i="3"/>
  <c r="AI29" i="3"/>
  <c r="AB26" i="3"/>
  <c r="AD26" i="3"/>
  <c r="H27" i="3"/>
  <c r="I27" i="3"/>
  <c r="G28" i="3"/>
  <c r="AF29" i="3"/>
  <c r="AG29" i="3"/>
  <c r="AJ29" i="3"/>
  <c r="F29" i="3"/>
  <c r="O29" i="3"/>
  <c r="O29" i="5"/>
  <c r="S29" i="3"/>
  <c r="M27" i="3"/>
  <c r="N26" i="3"/>
  <c r="AA27" i="3"/>
  <c r="AC27" i="3"/>
  <c r="AE27" i="3"/>
  <c r="K28" i="3"/>
  <c r="L28" i="3"/>
  <c r="J29" i="3"/>
  <c r="AH30" i="3"/>
  <c r="AI30" i="3"/>
  <c r="AB27" i="3"/>
  <c r="AD27" i="3"/>
  <c r="H28" i="3"/>
  <c r="I28" i="3"/>
  <c r="G29" i="3"/>
  <c r="AF30" i="3"/>
  <c r="AG30" i="3"/>
  <c r="AJ30" i="3"/>
  <c r="F30" i="3"/>
  <c r="O30" i="3"/>
  <c r="O30" i="5"/>
  <c r="S30" i="3"/>
  <c r="M28" i="3"/>
  <c r="N27" i="3"/>
  <c r="AA28" i="3"/>
  <c r="AC28" i="3"/>
  <c r="AE28" i="3"/>
  <c r="K29" i="3"/>
  <c r="L29" i="3"/>
  <c r="J30" i="3"/>
  <c r="AH31" i="3"/>
  <c r="AI31" i="3"/>
  <c r="AB28" i="3"/>
  <c r="AD28" i="3"/>
  <c r="H29" i="3"/>
  <c r="I29" i="3"/>
  <c r="G30" i="3"/>
  <c r="AF31" i="3"/>
  <c r="AG31" i="3"/>
  <c r="AJ31" i="3"/>
  <c r="F31" i="3"/>
  <c r="O31" i="3"/>
  <c r="O31" i="5"/>
  <c r="S31" i="3"/>
  <c r="M29" i="3"/>
  <c r="N28" i="3"/>
  <c r="AA29" i="3"/>
  <c r="AC29" i="3"/>
  <c r="AE29" i="3"/>
  <c r="K30" i="3"/>
  <c r="L30" i="3"/>
  <c r="J31" i="3"/>
  <c r="AH32" i="3"/>
  <c r="AI32" i="3"/>
  <c r="AB29" i="3"/>
  <c r="AD29" i="3"/>
  <c r="H30" i="3"/>
  <c r="I30" i="3"/>
  <c r="G31" i="3"/>
  <c r="AF32" i="3"/>
  <c r="AG32" i="3"/>
  <c r="AJ32" i="3"/>
  <c r="F32" i="3"/>
  <c r="O32" i="3"/>
  <c r="O32" i="5"/>
  <c r="S32" i="3"/>
  <c r="M30" i="3"/>
  <c r="N29" i="3"/>
  <c r="AA30" i="3"/>
  <c r="AC30" i="3"/>
  <c r="AE30" i="3"/>
  <c r="K31" i="3"/>
  <c r="L31" i="3"/>
  <c r="J32" i="3"/>
  <c r="AH33" i="3"/>
  <c r="AI33" i="3"/>
  <c r="AB30" i="3"/>
  <c r="AD30" i="3"/>
  <c r="H31" i="3"/>
  <c r="I31" i="3"/>
  <c r="G32" i="3"/>
  <c r="AF33" i="3"/>
  <c r="AG33" i="3"/>
  <c r="AJ33" i="3"/>
  <c r="F33" i="3"/>
  <c r="O33" i="3"/>
  <c r="O33" i="5"/>
  <c r="S33" i="3"/>
  <c r="M31" i="3"/>
  <c r="N30" i="3"/>
  <c r="AA31" i="3"/>
  <c r="AC31" i="3"/>
  <c r="AE31" i="3"/>
  <c r="K32" i="3"/>
  <c r="L32" i="3"/>
  <c r="J33" i="3"/>
  <c r="AH34" i="3"/>
  <c r="AI34" i="3"/>
  <c r="AB31" i="3"/>
  <c r="AD31" i="3"/>
  <c r="H32" i="3"/>
  <c r="I32" i="3"/>
  <c r="G33" i="3"/>
  <c r="AF34" i="3"/>
  <c r="AG34" i="3"/>
  <c r="AJ34" i="3"/>
  <c r="F34" i="3"/>
  <c r="O34" i="3"/>
  <c r="O34" i="5"/>
  <c r="S34" i="3"/>
  <c r="M32" i="3"/>
  <c r="N31" i="3"/>
  <c r="AA32" i="3"/>
  <c r="AC32" i="3"/>
  <c r="AE32" i="3"/>
  <c r="K33" i="3"/>
  <c r="L33" i="3"/>
  <c r="J34" i="3"/>
  <c r="AH35" i="3"/>
  <c r="AI35" i="3"/>
  <c r="AB32" i="3"/>
  <c r="AD32" i="3"/>
  <c r="H33" i="3"/>
  <c r="I33" i="3"/>
  <c r="G34" i="3"/>
  <c r="AF35" i="3"/>
  <c r="AG35" i="3"/>
  <c r="AJ35" i="3"/>
  <c r="F35" i="3"/>
  <c r="O35" i="3"/>
  <c r="O35" i="5"/>
  <c r="S35" i="3"/>
  <c r="M33" i="3"/>
  <c r="N32" i="3"/>
  <c r="AA33" i="3"/>
  <c r="AC33" i="3"/>
  <c r="AE33" i="3"/>
  <c r="K34" i="3"/>
  <c r="L34" i="3"/>
  <c r="J35" i="3"/>
  <c r="AH36" i="3"/>
  <c r="AI36" i="3"/>
  <c r="AB33" i="3"/>
  <c r="AD33" i="3"/>
  <c r="H34" i="3"/>
  <c r="I34" i="3"/>
  <c r="G35" i="3"/>
  <c r="AF36" i="3"/>
  <c r="AG36" i="3"/>
  <c r="AJ36" i="3"/>
  <c r="F36" i="3"/>
  <c r="O36" i="3"/>
  <c r="O36" i="5"/>
  <c r="S36" i="3"/>
  <c r="M34" i="3"/>
  <c r="N33" i="3"/>
  <c r="AA34" i="3"/>
  <c r="AC34" i="3"/>
  <c r="AE34" i="3"/>
  <c r="K35" i="3"/>
  <c r="L35" i="3"/>
  <c r="J36" i="3"/>
  <c r="AH37" i="3"/>
  <c r="AI37" i="3"/>
  <c r="AB34" i="3"/>
  <c r="AD34" i="3"/>
  <c r="H35" i="3"/>
  <c r="I35" i="3"/>
  <c r="G36" i="3"/>
  <c r="AF37" i="3"/>
  <c r="AG37" i="3"/>
  <c r="AJ37" i="3"/>
  <c r="F37" i="3"/>
  <c r="O37" i="3"/>
  <c r="O37" i="5"/>
  <c r="S37" i="3"/>
  <c r="M35" i="3"/>
  <c r="N34" i="3"/>
  <c r="AA35" i="3"/>
  <c r="AC35" i="3"/>
  <c r="AE35" i="3"/>
  <c r="K36" i="3"/>
  <c r="L36" i="3"/>
  <c r="J37" i="3"/>
  <c r="AH38" i="3"/>
  <c r="AI38" i="3"/>
  <c r="AB35" i="3"/>
  <c r="AD35" i="3"/>
  <c r="H36" i="3"/>
  <c r="I36" i="3"/>
  <c r="G37" i="3"/>
  <c r="AF38" i="3"/>
  <c r="AG38" i="3"/>
  <c r="AJ38" i="3"/>
  <c r="F38" i="3"/>
  <c r="O38" i="3"/>
  <c r="O38" i="5"/>
  <c r="O18" i="5"/>
  <c r="S86" i="5"/>
  <c r="J86" i="5"/>
  <c r="AH87" i="5"/>
  <c r="AI87" i="5"/>
  <c r="G86" i="5"/>
  <c r="AF87" i="5"/>
  <c r="AG87" i="5"/>
  <c r="AJ87" i="5"/>
  <c r="F87" i="5"/>
  <c r="S87" i="5"/>
  <c r="L86" i="5"/>
  <c r="J87" i="5"/>
  <c r="AH88" i="5"/>
  <c r="AI88" i="5"/>
  <c r="I86" i="5"/>
  <c r="G87" i="5"/>
  <c r="AF88" i="5"/>
  <c r="AG88" i="5"/>
  <c r="AJ88" i="5"/>
  <c r="F88" i="5"/>
  <c r="S88" i="5"/>
  <c r="L87" i="5"/>
  <c r="J88" i="5"/>
  <c r="AH89" i="5"/>
  <c r="AI89" i="5"/>
  <c r="I87" i="5"/>
  <c r="G88" i="5"/>
  <c r="B89" i="5"/>
  <c r="C89" i="5"/>
  <c r="AF89" i="5"/>
  <c r="AG89" i="5"/>
  <c r="AJ89" i="5"/>
  <c r="F89" i="5"/>
  <c r="S89" i="5"/>
  <c r="M87" i="5"/>
  <c r="N86" i="5"/>
  <c r="AA87" i="5"/>
  <c r="AC87" i="5"/>
  <c r="AE87" i="5"/>
  <c r="L88" i="5"/>
  <c r="J89" i="5"/>
  <c r="AH90" i="5"/>
  <c r="AI90" i="5"/>
  <c r="AB87" i="5"/>
  <c r="AD87" i="5"/>
  <c r="I88" i="5"/>
  <c r="G89" i="5"/>
  <c r="AF90" i="5"/>
  <c r="AG90" i="5"/>
  <c r="AJ90" i="5"/>
  <c r="F90" i="5"/>
  <c r="S90" i="5"/>
  <c r="M88" i="5"/>
  <c r="N87" i="5"/>
  <c r="AA88" i="5"/>
  <c r="AC88" i="5"/>
  <c r="AE88" i="5"/>
  <c r="L89" i="5"/>
  <c r="J90" i="5"/>
  <c r="AH91" i="5"/>
  <c r="AI91" i="5"/>
  <c r="AB88" i="5"/>
  <c r="AD88" i="5"/>
  <c r="I89" i="5"/>
  <c r="G90" i="5"/>
  <c r="AF91" i="5"/>
  <c r="AG91" i="5"/>
  <c r="AJ91" i="5"/>
  <c r="F91" i="5"/>
  <c r="S91" i="5"/>
  <c r="M89" i="5"/>
  <c r="N88" i="5"/>
  <c r="AA89" i="5"/>
  <c r="AC89" i="5"/>
  <c r="AE89" i="5"/>
  <c r="L90" i="5"/>
  <c r="J91" i="5"/>
  <c r="AH92" i="5"/>
  <c r="AI92" i="5"/>
  <c r="AB89" i="5"/>
  <c r="AD89" i="5"/>
  <c r="I90" i="5"/>
  <c r="G91" i="5"/>
  <c r="AF92" i="5"/>
  <c r="AG92" i="5"/>
  <c r="AJ92" i="5"/>
  <c r="F92" i="5"/>
  <c r="S92" i="5"/>
  <c r="M90" i="5"/>
  <c r="N89" i="5"/>
  <c r="AA90" i="5"/>
  <c r="AC90" i="5"/>
  <c r="AE90" i="5"/>
  <c r="L91" i="5"/>
  <c r="J92" i="5"/>
  <c r="AH93" i="5"/>
  <c r="AI93" i="5"/>
  <c r="AB90" i="5"/>
  <c r="AD90" i="5"/>
  <c r="I91" i="5"/>
  <c r="G92" i="5"/>
  <c r="B93" i="5"/>
  <c r="C93" i="5"/>
  <c r="AF93" i="5"/>
  <c r="AG93" i="5"/>
  <c r="AJ93" i="5"/>
  <c r="F93" i="5"/>
  <c r="S93" i="5"/>
  <c r="M91" i="5"/>
  <c r="N90" i="5"/>
  <c r="AA91" i="5"/>
  <c r="AC91" i="5"/>
  <c r="AE91" i="5"/>
  <c r="L92" i="5"/>
  <c r="J93" i="5"/>
  <c r="AH94" i="5"/>
  <c r="AI94" i="5"/>
  <c r="AB91" i="5"/>
  <c r="AD91" i="5"/>
  <c r="I92" i="5"/>
  <c r="G93" i="5"/>
  <c r="AF94" i="5"/>
  <c r="AG94" i="5"/>
  <c r="AJ94" i="5"/>
  <c r="F94" i="5"/>
  <c r="S94" i="5"/>
  <c r="M92" i="5"/>
  <c r="N91" i="5"/>
  <c r="AA92" i="5"/>
  <c r="AC92" i="5"/>
  <c r="AE92" i="5"/>
  <c r="L93" i="5"/>
  <c r="J94" i="5"/>
  <c r="AH95" i="5"/>
  <c r="AI95" i="5"/>
  <c r="AB92" i="5"/>
  <c r="AD92" i="5"/>
  <c r="I93" i="5"/>
  <c r="G94" i="5"/>
  <c r="AF95" i="5"/>
  <c r="AG95" i="5"/>
  <c r="AJ95" i="5"/>
  <c r="F95" i="5"/>
  <c r="S95" i="5"/>
  <c r="M93" i="5"/>
  <c r="N92" i="5"/>
  <c r="AA93" i="5"/>
  <c r="AC93" i="5"/>
  <c r="AE93" i="5"/>
  <c r="L94" i="5"/>
  <c r="J95" i="5"/>
  <c r="AH96" i="5"/>
  <c r="AI96" i="5"/>
  <c r="AB93" i="5"/>
  <c r="AD93" i="5"/>
  <c r="I94" i="5"/>
  <c r="G95" i="5"/>
  <c r="AF96" i="5"/>
  <c r="AG96" i="5"/>
  <c r="AJ96" i="5"/>
  <c r="F96" i="5"/>
  <c r="S96" i="5"/>
  <c r="M94" i="5"/>
  <c r="N93" i="5"/>
  <c r="AA94" i="5"/>
  <c r="AC94" i="5"/>
  <c r="AE94" i="5"/>
  <c r="L95" i="5"/>
  <c r="J96" i="5"/>
  <c r="AH97" i="5"/>
  <c r="AI97" i="5"/>
  <c r="AB94" i="5"/>
  <c r="AD94" i="5"/>
  <c r="I95" i="5"/>
  <c r="G96" i="5"/>
  <c r="B97" i="5"/>
  <c r="C97" i="5"/>
  <c r="AF97" i="5"/>
  <c r="AG97" i="5"/>
  <c r="AJ97" i="5"/>
  <c r="F97" i="5"/>
  <c r="S97" i="5"/>
  <c r="M95" i="5"/>
  <c r="N94" i="5"/>
  <c r="AA95" i="5"/>
  <c r="AC95" i="5"/>
  <c r="AE95" i="5"/>
  <c r="L96" i="5"/>
  <c r="J97" i="5"/>
  <c r="AH98" i="5"/>
  <c r="AI98" i="5"/>
  <c r="AB95" i="5"/>
  <c r="AD95" i="5"/>
  <c r="I96" i="5"/>
  <c r="G97" i="5"/>
  <c r="AF98" i="5"/>
  <c r="AG98" i="5"/>
  <c r="AJ98" i="5"/>
  <c r="F98" i="5"/>
  <c r="S98" i="5"/>
  <c r="M96" i="5"/>
  <c r="N95" i="5"/>
  <c r="AA96" i="5"/>
  <c r="AC96" i="5"/>
  <c r="AE96" i="5"/>
  <c r="L97" i="5"/>
  <c r="J98" i="5"/>
  <c r="AH99" i="5"/>
  <c r="AI99" i="5"/>
  <c r="AB96" i="5"/>
  <c r="AD96" i="5"/>
  <c r="I97" i="5"/>
  <c r="G98" i="5"/>
  <c r="AF99" i="5"/>
  <c r="AG99" i="5"/>
  <c r="AJ99" i="5"/>
  <c r="F99" i="5"/>
  <c r="S99" i="5"/>
  <c r="M97" i="5"/>
  <c r="N96" i="5"/>
  <c r="AA97" i="5"/>
  <c r="AC97" i="5"/>
  <c r="AE97" i="5"/>
  <c r="L98" i="5"/>
  <c r="J99" i="5"/>
  <c r="AH100" i="5"/>
  <c r="AI100" i="5"/>
  <c r="AB97" i="5"/>
  <c r="AD97" i="5"/>
  <c r="I98" i="5"/>
  <c r="G99" i="5"/>
  <c r="AF100" i="5"/>
  <c r="AG100" i="5"/>
  <c r="AJ100" i="5"/>
  <c r="F100" i="5"/>
  <c r="S100" i="5"/>
  <c r="M98" i="5"/>
  <c r="N97" i="5"/>
  <c r="AA98" i="5"/>
  <c r="AC98" i="5"/>
  <c r="AE98" i="5"/>
  <c r="L99" i="5"/>
  <c r="J100" i="5"/>
  <c r="AH101" i="5"/>
  <c r="AI101" i="5"/>
  <c r="AB98" i="5"/>
  <c r="AD98" i="5"/>
  <c r="I99" i="5"/>
  <c r="G100" i="5"/>
  <c r="B101" i="5"/>
  <c r="C101" i="5"/>
  <c r="AF101" i="5"/>
  <c r="AG101" i="5"/>
  <c r="AJ101" i="5"/>
  <c r="F101" i="5"/>
  <c r="S101" i="5"/>
  <c r="M99" i="5"/>
  <c r="N98" i="5"/>
  <c r="AA99" i="5"/>
  <c r="AC99" i="5"/>
  <c r="AE99" i="5"/>
  <c r="L100" i="5"/>
  <c r="J101" i="5"/>
  <c r="AH102" i="5"/>
  <c r="AI102" i="5"/>
  <c r="AB99" i="5"/>
  <c r="AD99" i="5"/>
  <c r="I100" i="5"/>
  <c r="G101" i="5"/>
  <c r="AF102" i="5"/>
  <c r="AG102" i="5"/>
  <c r="AJ102" i="5"/>
  <c r="F102" i="5"/>
  <c r="S102" i="5"/>
  <c r="M100" i="5"/>
  <c r="N99" i="5"/>
  <c r="AA100" i="5"/>
  <c r="AC100" i="5"/>
  <c r="AE100" i="5"/>
  <c r="L101" i="5"/>
  <c r="J102" i="5"/>
  <c r="AH103" i="5"/>
  <c r="AI103" i="5"/>
  <c r="AB100" i="5"/>
  <c r="AD100" i="5"/>
  <c r="I101" i="5"/>
  <c r="G102" i="5"/>
  <c r="AF103" i="5"/>
  <c r="AG103" i="5"/>
  <c r="AJ103" i="5"/>
  <c r="F103" i="5"/>
  <c r="S103" i="5"/>
  <c r="M101" i="5"/>
  <c r="N100" i="5"/>
  <c r="AA101" i="5"/>
  <c r="AC101" i="5"/>
  <c r="AE101" i="5"/>
  <c r="L102" i="5"/>
  <c r="J103" i="5"/>
  <c r="AH104" i="5"/>
  <c r="AI104" i="5"/>
  <c r="AB101" i="5"/>
  <c r="AD101" i="5"/>
  <c r="I102" i="5"/>
  <c r="G103" i="5"/>
  <c r="AF104" i="5"/>
  <c r="AG104" i="5"/>
  <c r="AJ104" i="5"/>
  <c r="F104" i="5"/>
  <c r="S104" i="5"/>
  <c r="M102" i="5"/>
  <c r="N101" i="5"/>
  <c r="AA102" i="5"/>
  <c r="AC102" i="5"/>
  <c r="AE102" i="5"/>
  <c r="L103" i="5"/>
  <c r="J104" i="5"/>
  <c r="AH105" i="5"/>
  <c r="AI105" i="5"/>
  <c r="AB102" i="5"/>
  <c r="AD102" i="5"/>
  <c r="I103" i="5"/>
  <c r="G104" i="5"/>
  <c r="B105" i="5"/>
  <c r="C105" i="5"/>
  <c r="AF105" i="5"/>
  <c r="AG105" i="5"/>
  <c r="AJ105" i="5"/>
  <c r="F105" i="5"/>
  <c r="S105" i="5"/>
  <c r="M103" i="5"/>
  <c r="N102" i="5"/>
  <c r="AA103" i="5"/>
  <c r="AC103" i="5"/>
  <c r="AE103" i="5"/>
  <c r="L104" i="5"/>
  <c r="J105" i="5"/>
  <c r="AH106" i="5"/>
  <c r="AI106" i="5"/>
  <c r="AB103" i="5"/>
  <c r="AD103" i="5"/>
  <c r="I104" i="5"/>
  <c r="G105" i="5"/>
  <c r="AF106" i="5"/>
  <c r="AG106" i="5"/>
  <c r="AJ106" i="5"/>
  <c r="F106" i="5"/>
  <c r="S106" i="5"/>
  <c r="M104" i="5"/>
  <c r="N103" i="5"/>
  <c r="AA104" i="5"/>
  <c r="AC104" i="5"/>
  <c r="AE104" i="5"/>
  <c r="L105" i="5"/>
  <c r="J106" i="5"/>
  <c r="AH107" i="5"/>
  <c r="AI107" i="5"/>
  <c r="AB104" i="5"/>
  <c r="AD104" i="5"/>
  <c r="I105" i="5"/>
  <c r="G106" i="5"/>
  <c r="AF107" i="5"/>
  <c r="AG107" i="5"/>
  <c r="AJ107" i="5"/>
  <c r="F107" i="5"/>
  <c r="S107" i="5"/>
  <c r="M105" i="5"/>
  <c r="N104" i="5"/>
  <c r="AA105" i="5"/>
  <c r="AC105" i="5"/>
  <c r="AE105" i="5"/>
  <c r="L106" i="5"/>
  <c r="J107" i="5"/>
  <c r="AH108" i="5"/>
  <c r="AI108" i="5"/>
  <c r="AB105" i="5"/>
  <c r="AD105" i="5"/>
  <c r="I106" i="5"/>
  <c r="G107" i="5"/>
  <c r="AF108" i="5"/>
  <c r="AG108" i="5"/>
  <c r="AJ108" i="5"/>
  <c r="F108" i="5"/>
  <c r="S108" i="5"/>
  <c r="M106" i="5"/>
  <c r="N105" i="5"/>
  <c r="AA106" i="5"/>
  <c r="AC106" i="5"/>
  <c r="AE106" i="5"/>
  <c r="L107" i="5"/>
  <c r="J108" i="5"/>
  <c r="AH109" i="5"/>
  <c r="AI109" i="5"/>
  <c r="AB106" i="5"/>
  <c r="AD106" i="5"/>
  <c r="I107" i="5"/>
  <c r="G108" i="5"/>
  <c r="B109" i="5"/>
  <c r="C109" i="5"/>
  <c r="AF109" i="5"/>
  <c r="AG109" i="5"/>
  <c r="AJ109" i="5"/>
  <c r="F109" i="5"/>
  <c r="S109" i="5"/>
  <c r="M107" i="5"/>
  <c r="N106" i="5"/>
  <c r="AA107" i="5"/>
  <c r="AC107" i="5"/>
  <c r="AE107" i="5"/>
  <c r="L108" i="5"/>
  <c r="J109" i="5"/>
  <c r="AH110" i="5"/>
  <c r="AI110" i="5"/>
  <c r="AB107" i="5"/>
  <c r="AD107" i="5"/>
  <c r="I108" i="5"/>
  <c r="G109" i="5"/>
  <c r="AF110" i="5"/>
  <c r="AG110" i="5"/>
  <c r="AJ110" i="5"/>
  <c r="F110" i="5"/>
  <c r="S110" i="5"/>
  <c r="M108" i="5"/>
  <c r="N107" i="5"/>
  <c r="AA108" i="5"/>
  <c r="AC108" i="5"/>
  <c r="AE108" i="5"/>
  <c r="L109" i="5"/>
  <c r="J110" i="5"/>
  <c r="AH111" i="5"/>
  <c r="AI111" i="5"/>
  <c r="AB108" i="5"/>
  <c r="AD108" i="5"/>
  <c r="I109" i="5"/>
  <c r="G110" i="5"/>
  <c r="AF111" i="5"/>
  <c r="AG111" i="5"/>
  <c r="AJ111" i="5"/>
  <c r="F111" i="5"/>
  <c r="S111" i="5"/>
  <c r="M109" i="5"/>
  <c r="N108" i="5"/>
  <c r="AA109" i="5"/>
  <c r="AC109" i="5"/>
  <c r="AE109" i="5"/>
  <c r="L110" i="5"/>
  <c r="J111" i="5"/>
  <c r="AH112" i="5"/>
  <c r="AI112" i="5"/>
  <c r="AB109" i="5"/>
  <c r="AD109" i="5"/>
  <c r="I110" i="5"/>
  <c r="G111" i="5"/>
  <c r="AF112" i="5"/>
  <c r="AG112" i="5"/>
  <c r="AJ112" i="5"/>
  <c r="F112" i="5"/>
  <c r="S112" i="5"/>
  <c r="M110" i="5"/>
  <c r="N109" i="5"/>
  <c r="AA110" i="5"/>
  <c r="AC110" i="5"/>
  <c r="AE110" i="5"/>
  <c r="L111" i="5"/>
  <c r="J112" i="5"/>
  <c r="AH113" i="5"/>
  <c r="AI113" i="5"/>
  <c r="AB110" i="5"/>
  <c r="AD110" i="5"/>
  <c r="I111" i="5"/>
  <c r="G112" i="5"/>
  <c r="B113" i="5"/>
  <c r="C113" i="5"/>
  <c r="AF113" i="5"/>
  <c r="AG113" i="5"/>
  <c r="AJ113" i="5"/>
  <c r="F113" i="5"/>
  <c r="S113" i="5"/>
  <c r="M111" i="5"/>
  <c r="N110" i="5"/>
  <c r="AA111" i="5"/>
  <c r="AC111" i="5"/>
  <c r="AE111" i="5"/>
  <c r="L112" i="5"/>
  <c r="J113" i="5"/>
  <c r="AH114" i="5"/>
  <c r="AI114" i="5"/>
  <c r="AB111" i="5"/>
  <c r="AD111" i="5"/>
  <c r="I112" i="5"/>
  <c r="G113" i="5"/>
  <c r="AF114" i="5"/>
  <c r="AG114" i="5"/>
  <c r="AJ114" i="5"/>
  <c r="F114" i="5"/>
  <c r="S114" i="5"/>
  <c r="M112" i="5"/>
  <c r="N111" i="5"/>
  <c r="AA112" i="5"/>
  <c r="AC112" i="5"/>
  <c r="AE112" i="5"/>
  <c r="L113" i="5"/>
  <c r="J114" i="5"/>
  <c r="AH115" i="5"/>
  <c r="AI115" i="5"/>
  <c r="AB112" i="5"/>
  <c r="AD112" i="5"/>
  <c r="I113" i="5"/>
  <c r="G114" i="5"/>
  <c r="AF115" i="5"/>
  <c r="AG115" i="5"/>
  <c r="AJ115" i="5"/>
  <c r="F115" i="5"/>
  <c r="S115" i="5"/>
  <c r="M113" i="5"/>
  <c r="N112" i="5"/>
  <c r="AA113" i="5"/>
  <c r="AC113" i="5"/>
  <c r="AE113" i="5"/>
  <c r="L114" i="5"/>
  <c r="J115" i="5"/>
  <c r="AH116" i="5"/>
  <c r="AI116" i="5"/>
  <c r="AB113" i="5"/>
  <c r="AD113" i="5"/>
  <c r="I114" i="5"/>
  <c r="G115" i="5"/>
  <c r="AF116" i="5"/>
  <c r="AG116" i="5"/>
  <c r="AJ116" i="5"/>
  <c r="F116" i="5"/>
  <c r="S116" i="5"/>
  <c r="M114" i="5"/>
  <c r="N113" i="5"/>
  <c r="AA114" i="5"/>
  <c r="AC114" i="5"/>
  <c r="AE114" i="5"/>
  <c r="L115" i="5"/>
  <c r="J116" i="5"/>
  <c r="AH117" i="5"/>
  <c r="AI117" i="5"/>
  <c r="AB114" i="5"/>
  <c r="AD114" i="5"/>
  <c r="I115" i="5"/>
  <c r="G116" i="5"/>
  <c r="B117" i="5"/>
  <c r="C117" i="5"/>
  <c r="AF117" i="5"/>
  <c r="AG117" i="5"/>
  <c r="AJ117" i="5"/>
  <c r="F117" i="5"/>
  <c r="S117" i="5"/>
  <c r="M115" i="5"/>
  <c r="N114" i="5"/>
  <c r="AA115" i="5"/>
  <c r="AC115" i="5"/>
  <c r="AE115" i="5"/>
  <c r="L116" i="5"/>
  <c r="J117" i="5"/>
  <c r="AH118" i="5"/>
  <c r="AI118" i="5"/>
  <c r="AB115" i="5"/>
  <c r="AD115" i="5"/>
  <c r="I116" i="5"/>
  <c r="G117" i="5"/>
  <c r="AF118" i="5"/>
  <c r="AG118" i="5"/>
  <c r="AJ118" i="5"/>
  <c r="F118" i="5"/>
  <c r="S118" i="5"/>
  <c r="M116" i="5"/>
  <c r="N115" i="5"/>
  <c r="AA116" i="5"/>
  <c r="AC116" i="5"/>
  <c r="AE116" i="5"/>
  <c r="L117" i="5"/>
  <c r="J118" i="5"/>
  <c r="AH119" i="5"/>
  <c r="AI119" i="5"/>
  <c r="AB116" i="5"/>
  <c r="AD116" i="5"/>
  <c r="I117" i="5"/>
  <c r="G118" i="5"/>
  <c r="AF119" i="5"/>
  <c r="AG119" i="5"/>
  <c r="AJ119" i="5"/>
  <c r="F119" i="5"/>
  <c r="S119" i="5"/>
  <c r="M117" i="5"/>
  <c r="N116" i="5"/>
  <c r="AA117" i="5"/>
  <c r="AC117" i="5"/>
  <c r="AE117" i="5"/>
  <c r="L118" i="5"/>
  <c r="J119" i="5"/>
  <c r="AH120" i="5"/>
  <c r="AI120" i="5"/>
  <c r="AB117" i="5"/>
  <c r="AD117" i="5"/>
  <c r="I118" i="5"/>
  <c r="G119" i="5"/>
  <c r="AF120" i="5"/>
  <c r="AG120" i="5"/>
  <c r="AJ120" i="5"/>
  <c r="F120" i="5"/>
  <c r="S120" i="5"/>
  <c r="M118" i="5"/>
  <c r="N117" i="5"/>
  <c r="AA118" i="5"/>
  <c r="AC118" i="5"/>
  <c r="AE118" i="5"/>
  <c r="L119" i="5"/>
  <c r="J120" i="5"/>
  <c r="AH121" i="5"/>
  <c r="AI121" i="5"/>
  <c r="AB118" i="5"/>
  <c r="AD118" i="5"/>
  <c r="I119" i="5"/>
  <c r="G120" i="5"/>
  <c r="B121" i="5"/>
  <c r="C121" i="5"/>
  <c r="AF121" i="5"/>
  <c r="AG121" i="5"/>
  <c r="AJ121" i="5"/>
  <c r="F121" i="5"/>
  <c r="S121" i="5"/>
  <c r="M119" i="5"/>
  <c r="N118" i="5"/>
  <c r="AA119" i="5"/>
  <c r="AC119" i="5"/>
  <c r="AE119" i="5"/>
  <c r="L120" i="5"/>
  <c r="J121" i="5"/>
  <c r="AH122" i="5"/>
  <c r="AI122" i="5"/>
  <c r="AB119" i="5"/>
  <c r="AD119" i="5"/>
  <c r="I120" i="5"/>
  <c r="G121" i="5"/>
  <c r="AF122" i="5"/>
  <c r="AG122" i="5"/>
  <c r="AJ122" i="5"/>
  <c r="F122" i="5"/>
  <c r="S122" i="5"/>
  <c r="M120" i="5"/>
  <c r="N119" i="5"/>
  <c r="AA120" i="5"/>
  <c r="AC120" i="5"/>
  <c r="AE120" i="5"/>
  <c r="L121" i="5"/>
  <c r="J122" i="5"/>
  <c r="AH123" i="5"/>
  <c r="AI123" i="5"/>
  <c r="AB120" i="5"/>
  <c r="AD120" i="5"/>
  <c r="I121" i="5"/>
  <c r="G122" i="5"/>
  <c r="AF123" i="5"/>
  <c r="AG123" i="5"/>
  <c r="AJ123" i="5"/>
  <c r="F123" i="5"/>
  <c r="S123" i="5"/>
  <c r="M121" i="5"/>
  <c r="N120" i="5"/>
  <c r="AA121" i="5"/>
  <c r="AC121" i="5"/>
  <c r="AE121" i="5"/>
  <c r="L122" i="5"/>
  <c r="J123" i="5"/>
  <c r="AH124" i="5"/>
  <c r="AI124" i="5"/>
  <c r="AB121" i="5"/>
  <c r="AD121" i="5"/>
  <c r="I122" i="5"/>
  <c r="G123" i="5"/>
  <c r="AF124" i="5"/>
  <c r="AG124" i="5"/>
  <c r="AJ124" i="5"/>
  <c r="F124" i="5"/>
  <c r="F12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D125" i="5"/>
  <c r="C125" i="5"/>
  <c r="M122" i="5"/>
  <c r="N121" i="5"/>
  <c r="AA122" i="5"/>
  <c r="AB122" i="5"/>
  <c r="AD122" i="5"/>
  <c r="I123" i="5"/>
  <c r="G124" i="5"/>
  <c r="M123" i="5"/>
  <c r="N122" i="5"/>
  <c r="AA123" i="5"/>
  <c r="AB123" i="5"/>
  <c r="AD123" i="5"/>
  <c r="I124" i="5"/>
  <c r="AK124" i="5"/>
  <c r="AL124" i="5"/>
  <c r="AC122" i="5"/>
  <c r="AE122" i="5"/>
  <c r="L123" i="5"/>
  <c r="J124" i="5"/>
  <c r="AC123" i="5"/>
  <c r="AE123" i="5"/>
  <c r="L124" i="5"/>
  <c r="N124" i="5"/>
  <c r="AM124" i="5"/>
  <c r="AN124" i="5"/>
  <c r="AO124" i="5"/>
  <c r="M124" i="5"/>
  <c r="N123" i="5"/>
  <c r="AA124" i="5"/>
  <c r="AC124" i="5"/>
  <c r="AE124" i="5"/>
  <c r="AB124" i="5"/>
  <c r="AD124" i="5"/>
  <c r="Y124" i="5"/>
  <c r="X124" i="5"/>
  <c r="W124" i="5"/>
  <c r="V124" i="5"/>
  <c r="S124" i="5"/>
  <c r="Q124" i="5"/>
  <c r="T124" i="5"/>
  <c r="Q123" i="5"/>
  <c r="R124" i="5"/>
  <c r="P124" i="5"/>
  <c r="AK123" i="5"/>
  <c r="AL123" i="5"/>
  <c r="AM123" i="5"/>
  <c r="AN123" i="5"/>
  <c r="AO123" i="5"/>
  <c r="Y123" i="5"/>
  <c r="X123" i="5"/>
  <c r="W123" i="5"/>
  <c r="V123" i="5"/>
  <c r="T123" i="5"/>
  <c r="Q122" i="5"/>
  <c r="R123" i="5"/>
  <c r="P123" i="5"/>
  <c r="AK122" i="5"/>
  <c r="AL122" i="5"/>
  <c r="AM122" i="5"/>
  <c r="AN122" i="5"/>
  <c r="AO122" i="5"/>
  <c r="Y122" i="5"/>
  <c r="X122" i="5"/>
  <c r="W122" i="5"/>
  <c r="V122" i="5"/>
  <c r="T122" i="5"/>
  <c r="Q121" i="5"/>
  <c r="R122" i="5"/>
  <c r="P122" i="5"/>
  <c r="AK121" i="5"/>
  <c r="AL121" i="5"/>
  <c r="AM121" i="5"/>
  <c r="AN121" i="5"/>
  <c r="AO121" i="5"/>
  <c r="Y121" i="5"/>
  <c r="X121" i="5"/>
  <c r="W121" i="5"/>
  <c r="V121" i="5"/>
  <c r="T121" i="5"/>
  <c r="Q120" i="5"/>
  <c r="R121" i="5"/>
  <c r="P121" i="5"/>
  <c r="AK120" i="5"/>
  <c r="AL120" i="5"/>
  <c r="AM120" i="5"/>
  <c r="AN120" i="5"/>
  <c r="AO120" i="5"/>
  <c r="Y120" i="5"/>
  <c r="X120" i="5"/>
  <c r="W120" i="5"/>
  <c r="V120" i="5"/>
  <c r="T120" i="5"/>
  <c r="Q119" i="5"/>
  <c r="R120" i="5"/>
  <c r="P120" i="5"/>
  <c r="AK119" i="5"/>
  <c r="AL119" i="5"/>
  <c r="AM119" i="5"/>
  <c r="AN119" i="5"/>
  <c r="AO119" i="5"/>
  <c r="Y119" i="5"/>
  <c r="X119" i="5"/>
  <c r="W119" i="5"/>
  <c r="V119" i="5"/>
  <c r="T119" i="5"/>
  <c r="Q118" i="5"/>
  <c r="R119" i="5"/>
  <c r="P119" i="5"/>
  <c r="AK118" i="5"/>
  <c r="AL118" i="5"/>
  <c r="AM118" i="5"/>
  <c r="AN118" i="5"/>
  <c r="AO118" i="5"/>
  <c r="Y118" i="5"/>
  <c r="X118" i="5"/>
  <c r="W118" i="5"/>
  <c r="V118" i="5"/>
  <c r="T118" i="5"/>
  <c r="Q117" i="5"/>
  <c r="R118" i="5"/>
  <c r="P118" i="5"/>
  <c r="AK117" i="5"/>
  <c r="AL117" i="5"/>
  <c r="AM117" i="5"/>
  <c r="AN117" i="5"/>
  <c r="AO117" i="5"/>
  <c r="Y117" i="5"/>
  <c r="X117" i="5"/>
  <c r="W117" i="5"/>
  <c r="V117" i="5"/>
  <c r="T117" i="5"/>
  <c r="Q116" i="5"/>
  <c r="R117" i="5"/>
  <c r="P117" i="5"/>
  <c r="AK116" i="5"/>
  <c r="AL116" i="5"/>
  <c r="AM116" i="5"/>
  <c r="AN116" i="5"/>
  <c r="AO116" i="5"/>
  <c r="Y116" i="5"/>
  <c r="X116" i="5"/>
  <c r="W116" i="5"/>
  <c r="V116" i="5"/>
  <c r="T116" i="5"/>
  <c r="Q115" i="5"/>
  <c r="R116" i="5"/>
  <c r="P116" i="5"/>
  <c r="AK115" i="5"/>
  <c r="AL115" i="5"/>
  <c r="AM115" i="5"/>
  <c r="AN115" i="5"/>
  <c r="AO115" i="5"/>
  <c r="Y115" i="5"/>
  <c r="X115" i="5"/>
  <c r="W115" i="5"/>
  <c r="V115" i="5"/>
  <c r="T115" i="5"/>
  <c r="Q114" i="5"/>
  <c r="R115" i="5"/>
  <c r="P115" i="5"/>
  <c r="AK114" i="5"/>
  <c r="AL114" i="5"/>
  <c r="AM114" i="5"/>
  <c r="AN114" i="5"/>
  <c r="AO114" i="5"/>
  <c r="Y114" i="5"/>
  <c r="X114" i="5"/>
  <c r="W114" i="5"/>
  <c r="V114" i="5"/>
  <c r="T114" i="5"/>
  <c r="Q113" i="5"/>
  <c r="R114" i="5"/>
  <c r="P114" i="5"/>
  <c r="AK113" i="5"/>
  <c r="AL113" i="5"/>
  <c r="AM113" i="5"/>
  <c r="AN113" i="5"/>
  <c r="AO113" i="5"/>
  <c r="Y113" i="5"/>
  <c r="X113" i="5"/>
  <c r="W113" i="5"/>
  <c r="V113" i="5"/>
  <c r="T113" i="5"/>
  <c r="Q112" i="5"/>
  <c r="R113" i="5"/>
  <c r="P113" i="5"/>
  <c r="AK112" i="5"/>
  <c r="AL112" i="5"/>
  <c r="AM112" i="5"/>
  <c r="AN112" i="5"/>
  <c r="AO112" i="5"/>
  <c r="Y112" i="5"/>
  <c r="X112" i="5"/>
  <c r="W112" i="5"/>
  <c r="V112" i="5"/>
  <c r="T112" i="5"/>
  <c r="Q111" i="5"/>
  <c r="R112" i="5"/>
  <c r="P112" i="5"/>
  <c r="AK111" i="5"/>
  <c r="AL111" i="5"/>
  <c r="AM111" i="5"/>
  <c r="AN111" i="5"/>
  <c r="AO111" i="5"/>
  <c r="Y111" i="5"/>
  <c r="X111" i="5"/>
  <c r="W111" i="5"/>
  <c r="V111" i="5"/>
  <c r="T111" i="5"/>
  <c r="Q110" i="5"/>
  <c r="R111" i="5"/>
  <c r="P111" i="5"/>
  <c r="AK110" i="5"/>
  <c r="AL110" i="5"/>
  <c r="AM110" i="5"/>
  <c r="AN110" i="5"/>
  <c r="AO110" i="5"/>
  <c r="Y110" i="5"/>
  <c r="X110" i="5"/>
  <c r="W110" i="5"/>
  <c r="V110" i="5"/>
  <c r="T110" i="5"/>
  <c r="Q109" i="5"/>
  <c r="R110" i="5"/>
  <c r="P110" i="5"/>
  <c r="AK109" i="5"/>
  <c r="AL109" i="5"/>
  <c r="AM109" i="5"/>
  <c r="AN109" i="5"/>
  <c r="AO109" i="5"/>
  <c r="Y109" i="5"/>
  <c r="X109" i="5"/>
  <c r="W109" i="5"/>
  <c r="V109" i="5"/>
  <c r="T109" i="5"/>
  <c r="Q108" i="5"/>
  <c r="R109" i="5"/>
  <c r="P109" i="5"/>
  <c r="AK108" i="5"/>
  <c r="AL108" i="5"/>
  <c r="AM108" i="5"/>
  <c r="AN108" i="5"/>
  <c r="AO108" i="5"/>
  <c r="Y108" i="5"/>
  <c r="X108" i="5"/>
  <c r="W108" i="5"/>
  <c r="V108" i="5"/>
  <c r="T108" i="5"/>
  <c r="Q107" i="5"/>
  <c r="R108" i="5"/>
  <c r="P108" i="5"/>
  <c r="AK107" i="5"/>
  <c r="AL107" i="5"/>
  <c r="AM107" i="5"/>
  <c r="AN107" i="5"/>
  <c r="AO107" i="5"/>
  <c r="Y107" i="5"/>
  <c r="X107" i="5"/>
  <c r="W107" i="5"/>
  <c r="V107" i="5"/>
  <c r="T107" i="5"/>
  <c r="Q106" i="5"/>
  <c r="R107" i="5"/>
  <c r="P107" i="5"/>
  <c r="AK106" i="5"/>
  <c r="AL106" i="5"/>
  <c r="AM106" i="5"/>
  <c r="AN106" i="5"/>
  <c r="AO106" i="5"/>
  <c r="Y106" i="5"/>
  <c r="X106" i="5"/>
  <c r="W106" i="5"/>
  <c r="V106" i="5"/>
  <c r="T106" i="5"/>
  <c r="Q105" i="5"/>
  <c r="R106" i="5"/>
  <c r="P106" i="5"/>
  <c r="AK105" i="5"/>
  <c r="AL105" i="5"/>
  <c r="AM105" i="5"/>
  <c r="AN105" i="5"/>
  <c r="AO105" i="5"/>
  <c r="Y105" i="5"/>
  <c r="X105" i="5"/>
  <c r="W105" i="5"/>
  <c r="V105" i="5"/>
  <c r="T105" i="5"/>
  <c r="Q104" i="5"/>
  <c r="R105" i="5"/>
  <c r="P105" i="5"/>
  <c r="AK104" i="5"/>
  <c r="AL104" i="5"/>
  <c r="AM104" i="5"/>
  <c r="AN104" i="5"/>
  <c r="AO104" i="5"/>
  <c r="Y104" i="5"/>
  <c r="X104" i="5"/>
  <c r="W104" i="5"/>
  <c r="V104" i="5"/>
  <c r="T104" i="5"/>
  <c r="Q103" i="5"/>
  <c r="R104" i="5"/>
  <c r="P104" i="5"/>
  <c r="AK103" i="5"/>
  <c r="AL103" i="5"/>
  <c r="AM103" i="5"/>
  <c r="AN103" i="5"/>
  <c r="AO103" i="5"/>
  <c r="Y103" i="5"/>
  <c r="X103" i="5"/>
  <c r="W103" i="5"/>
  <c r="V103" i="5"/>
  <c r="T103" i="5"/>
  <c r="Q102" i="5"/>
  <c r="R103" i="5"/>
  <c r="P103" i="5"/>
  <c r="AK102" i="5"/>
  <c r="AL102" i="5"/>
  <c r="AM102" i="5"/>
  <c r="AN102" i="5"/>
  <c r="AO102" i="5"/>
  <c r="Y102" i="5"/>
  <c r="X102" i="5"/>
  <c r="W102" i="5"/>
  <c r="V102" i="5"/>
  <c r="T102" i="5"/>
  <c r="Q101" i="5"/>
  <c r="R102" i="5"/>
  <c r="P102" i="5"/>
  <c r="AK101" i="5"/>
  <c r="AL101" i="5"/>
  <c r="AM101" i="5"/>
  <c r="AN101" i="5"/>
  <c r="AO101" i="5"/>
  <c r="Y101" i="5"/>
  <c r="X101" i="5"/>
  <c r="W101" i="5"/>
  <c r="V101" i="5"/>
  <c r="T101" i="5"/>
  <c r="Q100" i="5"/>
  <c r="R101" i="5"/>
  <c r="P101" i="5"/>
  <c r="AK100" i="5"/>
  <c r="AL100" i="5"/>
  <c r="AM100" i="5"/>
  <c r="AN100" i="5"/>
  <c r="AO100" i="5"/>
  <c r="Y100" i="5"/>
  <c r="X100" i="5"/>
  <c r="W100" i="5"/>
  <c r="V100" i="5"/>
  <c r="T100" i="5"/>
  <c r="Q99" i="5"/>
  <c r="R100" i="5"/>
  <c r="P100" i="5"/>
  <c r="AK99" i="5"/>
  <c r="AL99" i="5"/>
  <c r="AM99" i="5"/>
  <c r="AN99" i="5"/>
  <c r="AO99" i="5"/>
  <c r="Y99" i="5"/>
  <c r="X99" i="5"/>
  <c r="W99" i="5"/>
  <c r="V99" i="5"/>
  <c r="T99" i="5"/>
  <c r="Q98" i="5"/>
  <c r="R99" i="5"/>
  <c r="P99" i="5"/>
  <c r="AK98" i="5"/>
  <c r="AL98" i="5"/>
  <c r="AM98" i="5"/>
  <c r="AN98" i="5"/>
  <c r="AO98" i="5"/>
  <c r="Y98" i="5"/>
  <c r="X98" i="5"/>
  <c r="W98" i="5"/>
  <c r="V98" i="5"/>
  <c r="T98" i="5"/>
  <c r="Q97" i="5"/>
  <c r="R98" i="5"/>
  <c r="P98" i="5"/>
  <c r="AK97" i="5"/>
  <c r="AL97" i="5"/>
  <c r="AM97" i="5"/>
  <c r="AN97" i="5"/>
  <c r="AO97" i="5"/>
  <c r="Y97" i="5"/>
  <c r="X97" i="5"/>
  <c r="W97" i="5"/>
  <c r="V97" i="5"/>
  <c r="T97" i="5"/>
  <c r="Q96" i="5"/>
  <c r="R97" i="5"/>
  <c r="P97" i="5"/>
  <c r="AK96" i="5"/>
  <c r="AL96" i="5"/>
  <c r="AM96" i="5"/>
  <c r="AN96" i="5"/>
  <c r="AO96" i="5"/>
  <c r="Y96" i="5"/>
  <c r="X96" i="5"/>
  <c r="W96" i="5"/>
  <c r="V96" i="5"/>
  <c r="T96" i="5"/>
  <c r="Q95" i="5"/>
  <c r="R96" i="5"/>
  <c r="P96" i="5"/>
  <c r="AK95" i="5"/>
  <c r="AL95" i="5"/>
  <c r="AM95" i="5"/>
  <c r="AN95" i="5"/>
  <c r="AO95" i="5"/>
  <c r="Y95" i="5"/>
  <c r="X95" i="5"/>
  <c r="W95" i="5"/>
  <c r="V95" i="5"/>
  <c r="T95" i="5"/>
  <c r="Q94" i="5"/>
  <c r="R95" i="5"/>
  <c r="P95" i="5"/>
  <c r="AK94" i="5"/>
  <c r="AL94" i="5"/>
  <c r="AM94" i="5"/>
  <c r="AN94" i="5"/>
  <c r="AO94" i="5"/>
  <c r="Y94" i="5"/>
  <c r="X94" i="5"/>
  <c r="W94" i="5"/>
  <c r="V94" i="5"/>
  <c r="T94" i="5"/>
  <c r="Q93" i="5"/>
  <c r="R94" i="5"/>
  <c r="P94" i="5"/>
  <c r="AK93" i="5"/>
  <c r="AL93" i="5"/>
  <c r="AM93" i="5"/>
  <c r="AN93" i="5"/>
  <c r="AO93" i="5"/>
  <c r="Y93" i="5"/>
  <c r="X93" i="5"/>
  <c r="W93" i="5"/>
  <c r="V93" i="5"/>
  <c r="T93" i="5"/>
  <c r="Q92" i="5"/>
  <c r="R93" i="5"/>
  <c r="P93" i="5"/>
  <c r="AK92" i="5"/>
  <c r="AL92" i="5"/>
  <c r="AM92" i="5"/>
  <c r="AN92" i="5"/>
  <c r="AO92" i="5"/>
  <c r="Y92" i="5"/>
  <c r="X92" i="5"/>
  <c r="W92" i="5"/>
  <c r="V92" i="5"/>
  <c r="T92" i="5"/>
  <c r="Q91" i="5"/>
  <c r="R92" i="5"/>
  <c r="P92" i="5"/>
  <c r="AK91" i="5"/>
  <c r="AL91" i="5"/>
  <c r="AM91" i="5"/>
  <c r="AN91" i="5"/>
  <c r="AO91" i="5"/>
  <c r="Y91" i="5"/>
  <c r="X91" i="5"/>
  <c r="W91" i="5"/>
  <c r="V91" i="5"/>
  <c r="T91" i="5"/>
  <c r="Q90" i="5"/>
  <c r="R91" i="5"/>
  <c r="P91" i="5"/>
  <c r="AK90" i="5"/>
  <c r="AL90" i="5"/>
  <c r="AM90" i="5"/>
  <c r="AN90" i="5"/>
  <c r="AO90" i="5"/>
  <c r="Y90" i="5"/>
  <c r="X90" i="5"/>
  <c r="W90" i="5"/>
  <c r="V90" i="5"/>
  <c r="T90" i="5"/>
  <c r="Q89" i="5"/>
  <c r="R90" i="5"/>
  <c r="P90" i="5"/>
  <c r="AK89" i="5"/>
  <c r="AL89" i="5"/>
  <c r="AM89" i="5"/>
  <c r="AN89" i="5"/>
  <c r="AO89" i="5"/>
  <c r="Y89" i="5"/>
  <c r="X89" i="5"/>
  <c r="W89" i="5"/>
  <c r="V89" i="5"/>
  <c r="T89" i="5"/>
  <c r="Q88" i="5"/>
  <c r="R89" i="5"/>
  <c r="P89" i="5"/>
  <c r="AK88" i="5"/>
  <c r="AL88" i="5"/>
  <c r="AM88" i="5"/>
  <c r="AN88" i="5"/>
  <c r="AO88" i="5"/>
  <c r="Y88" i="5"/>
  <c r="X88" i="5"/>
  <c r="W88" i="5"/>
  <c r="V88" i="5"/>
  <c r="T88" i="5"/>
  <c r="Q87" i="5"/>
  <c r="R88" i="5"/>
  <c r="P88" i="5"/>
  <c r="AK87" i="5"/>
  <c r="AL87" i="5"/>
  <c r="M86" i="5"/>
  <c r="AM87" i="5"/>
  <c r="AN87" i="5"/>
  <c r="AO87" i="5"/>
  <c r="Y87" i="5"/>
  <c r="X87" i="5"/>
  <c r="W87" i="5"/>
  <c r="V87" i="5"/>
  <c r="T87" i="5"/>
  <c r="Q86" i="5"/>
  <c r="R87" i="5"/>
  <c r="P87" i="5"/>
  <c r="AO86" i="5"/>
  <c r="AH86" i="5"/>
  <c r="AI86" i="5"/>
  <c r="AF86" i="5"/>
  <c r="AG86" i="5"/>
  <c r="AJ86" i="5"/>
  <c r="Y86" i="5"/>
  <c r="X86" i="5"/>
  <c r="W86" i="5"/>
  <c r="V86" i="5"/>
  <c r="T86" i="5"/>
  <c r="S51" i="5"/>
  <c r="J51" i="5"/>
  <c r="AH52" i="5"/>
  <c r="AI52" i="5"/>
  <c r="B52" i="5"/>
  <c r="C52" i="5"/>
  <c r="G51" i="5"/>
  <c r="AF52" i="5"/>
  <c r="AG52" i="5"/>
  <c r="AJ52" i="5"/>
  <c r="F52" i="5"/>
  <c r="S52" i="5"/>
  <c r="L51" i="5"/>
  <c r="J52" i="5"/>
  <c r="AH53" i="5"/>
  <c r="AI53" i="5"/>
  <c r="I51" i="5"/>
  <c r="G52" i="5"/>
  <c r="AF53" i="5"/>
  <c r="AG53" i="5"/>
  <c r="AJ53" i="5"/>
  <c r="F53" i="5"/>
  <c r="S53" i="5"/>
  <c r="L52" i="5"/>
  <c r="J53" i="5"/>
  <c r="AH54" i="5"/>
  <c r="AI54" i="5"/>
  <c r="I52" i="5"/>
  <c r="G53" i="5"/>
  <c r="B54" i="5"/>
  <c r="C54" i="5"/>
  <c r="AF54" i="5"/>
  <c r="AG54" i="5"/>
  <c r="AJ54" i="5"/>
  <c r="F54" i="5"/>
  <c r="S54" i="5"/>
  <c r="M52" i="5"/>
  <c r="N51" i="5"/>
  <c r="AA52" i="5"/>
  <c r="AC52" i="5"/>
  <c r="AE52" i="5"/>
  <c r="L53" i="5"/>
  <c r="J54" i="5"/>
  <c r="AH55" i="5"/>
  <c r="AI55" i="5"/>
  <c r="AB52" i="5"/>
  <c r="AD52" i="5"/>
  <c r="I53" i="5"/>
  <c r="G54" i="5"/>
  <c r="AF55" i="5"/>
  <c r="AG55" i="5"/>
  <c r="AJ55" i="5"/>
  <c r="F55" i="5"/>
  <c r="S55" i="5"/>
  <c r="M53" i="5"/>
  <c r="N52" i="5"/>
  <c r="AA53" i="5"/>
  <c r="AC53" i="5"/>
  <c r="AE53" i="5"/>
  <c r="L54" i="5"/>
  <c r="J55" i="5"/>
  <c r="AH56" i="5"/>
  <c r="AI56" i="5"/>
  <c r="AB53" i="5"/>
  <c r="AD53" i="5"/>
  <c r="I54" i="5"/>
  <c r="G55" i="5"/>
  <c r="B56" i="5"/>
  <c r="C56" i="5"/>
  <c r="AF56" i="5"/>
  <c r="AG56" i="5"/>
  <c r="AJ56" i="5"/>
  <c r="F56" i="5"/>
  <c r="S56" i="5"/>
  <c r="M54" i="5"/>
  <c r="N53" i="5"/>
  <c r="AA54" i="5"/>
  <c r="AC54" i="5"/>
  <c r="AE54" i="5"/>
  <c r="L55" i="5"/>
  <c r="J56" i="5"/>
  <c r="AH57" i="5"/>
  <c r="AI57" i="5"/>
  <c r="AB54" i="5"/>
  <c r="AD54" i="5"/>
  <c r="I55" i="5"/>
  <c r="G56" i="5"/>
  <c r="AF57" i="5"/>
  <c r="AG57" i="5"/>
  <c r="AJ57" i="5"/>
  <c r="F57" i="5"/>
  <c r="S57" i="5"/>
  <c r="M55" i="5"/>
  <c r="N54" i="5"/>
  <c r="AA55" i="5"/>
  <c r="AC55" i="5"/>
  <c r="AE55" i="5"/>
  <c r="L56" i="5"/>
  <c r="J57" i="5"/>
  <c r="AH58" i="5"/>
  <c r="AI58" i="5"/>
  <c r="AB55" i="5"/>
  <c r="AD55" i="5"/>
  <c r="I56" i="5"/>
  <c r="G57" i="5"/>
  <c r="B58" i="5"/>
  <c r="C58" i="5"/>
  <c r="AF58" i="5"/>
  <c r="AG58" i="5"/>
  <c r="AJ58" i="5"/>
  <c r="F58" i="5"/>
  <c r="S58" i="5"/>
  <c r="M56" i="5"/>
  <c r="N55" i="5"/>
  <c r="AA56" i="5"/>
  <c r="AC56" i="5"/>
  <c r="AE56" i="5"/>
  <c r="L57" i="5"/>
  <c r="J58" i="5"/>
  <c r="AH59" i="5"/>
  <c r="AI59" i="5"/>
  <c r="AB56" i="5"/>
  <c r="AD56" i="5"/>
  <c r="I57" i="5"/>
  <c r="G58" i="5"/>
  <c r="AF59" i="5"/>
  <c r="AG59" i="5"/>
  <c r="AJ59" i="5"/>
  <c r="F59" i="5"/>
  <c r="S59" i="5"/>
  <c r="M57" i="5"/>
  <c r="N56" i="5"/>
  <c r="AA57" i="5"/>
  <c r="AC57" i="5"/>
  <c r="AE57" i="5"/>
  <c r="L58" i="5"/>
  <c r="J59" i="5"/>
  <c r="AH60" i="5"/>
  <c r="AI60" i="5"/>
  <c r="AB57" i="5"/>
  <c r="AD57" i="5"/>
  <c r="I58" i="5"/>
  <c r="G59" i="5"/>
  <c r="B60" i="5"/>
  <c r="C60" i="5"/>
  <c r="AF60" i="5"/>
  <c r="AG60" i="5"/>
  <c r="AJ60" i="5"/>
  <c r="F60" i="5"/>
  <c r="S60" i="5"/>
  <c r="M58" i="5"/>
  <c r="N57" i="5"/>
  <c r="AA58" i="5"/>
  <c r="AC58" i="5"/>
  <c r="AE58" i="5"/>
  <c r="L59" i="5"/>
  <c r="J60" i="5"/>
  <c r="AH61" i="5"/>
  <c r="AI61" i="5"/>
  <c r="AB58" i="5"/>
  <c r="AD58" i="5"/>
  <c r="I59" i="5"/>
  <c r="G60" i="5"/>
  <c r="AF61" i="5"/>
  <c r="AG61" i="5"/>
  <c r="AJ61" i="5"/>
  <c r="F61" i="5"/>
  <c r="S61" i="5"/>
  <c r="M59" i="5"/>
  <c r="N58" i="5"/>
  <c r="AA59" i="5"/>
  <c r="AC59" i="5"/>
  <c r="AE59" i="5"/>
  <c r="L60" i="5"/>
  <c r="J61" i="5"/>
  <c r="AH62" i="5"/>
  <c r="AI62" i="5"/>
  <c r="AB59" i="5"/>
  <c r="AD59" i="5"/>
  <c r="I60" i="5"/>
  <c r="G61" i="5"/>
  <c r="B62" i="5"/>
  <c r="C62" i="5"/>
  <c r="AF62" i="5"/>
  <c r="AG62" i="5"/>
  <c r="AJ62" i="5"/>
  <c r="F62" i="5"/>
  <c r="S62" i="5"/>
  <c r="M60" i="5"/>
  <c r="N59" i="5"/>
  <c r="AA60" i="5"/>
  <c r="AC60" i="5"/>
  <c r="AE60" i="5"/>
  <c r="L61" i="5"/>
  <c r="J62" i="5"/>
  <c r="AH63" i="5"/>
  <c r="AI63" i="5"/>
  <c r="AB60" i="5"/>
  <c r="AD60" i="5"/>
  <c r="I61" i="5"/>
  <c r="G62" i="5"/>
  <c r="AF63" i="5"/>
  <c r="AG63" i="5"/>
  <c r="AJ63" i="5"/>
  <c r="F63" i="5"/>
  <c r="S63" i="5"/>
  <c r="M61" i="5"/>
  <c r="N60" i="5"/>
  <c r="AA61" i="5"/>
  <c r="AC61" i="5"/>
  <c r="AE61" i="5"/>
  <c r="L62" i="5"/>
  <c r="J63" i="5"/>
  <c r="AH64" i="5"/>
  <c r="AI64" i="5"/>
  <c r="AB61" i="5"/>
  <c r="AD61" i="5"/>
  <c r="I62" i="5"/>
  <c r="G63" i="5"/>
  <c r="B64" i="5"/>
  <c r="C64" i="5"/>
  <c r="AF64" i="5"/>
  <c r="AG64" i="5"/>
  <c r="AJ64" i="5"/>
  <c r="F64" i="5"/>
  <c r="S64" i="5"/>
  <c r="M62" i="5"/>
  <c r="N61" i="5"/>
  <c r="AA62" i="5"/>
  <c r="AC62" i="5"/>
  <c r="AE62" i="5"/>
  <c r="L63" i="5"/>
  <c r="J64" i="5"/>
  <c r="AH65" i="5"/>
  <c r="AI65" i="5"/>
  <c r="AB62" i="5"/>
  <c r="AD62" i="5"/>
  <c r="I63" i="5"/>
  <c r="G64" i="5"/>
  <c r="AF65" i="5"/>
  <c r="AG65" i="5"/>
  <c r="AJ65" i="5"/>
  <c r="F65" i="5"/>
  <c r="S65" i="5"/>
  <c r="M63" i="5"/>
  <c r="N62" i="5"/>
  <c r="AA63" i="5"/>
  <c r="AC63" i="5"/>
  <c r="AE63" i="5"/>
  <c r="L64" i="5"/>
  <c r="J65" i="5"/>
  <c r="AH66" i="5"/>
  <c r="AI66" i="5"/>
  <c r="AB63" i="5"/>
  <c r="AD63" i="5"/>
  <c r="I64" i="5"/>
  <c r="G65" i="5"/>
  <c r="B66" i="5"/>
  <c r="C66" i="5"/>
  <c r="AF66" i="5"/>
  <c r="AG66" i="5"/>
  <c r="AJ66" i="5"/>
  <c r="F66" i="5"/>
  <c r="S66" i="5"/>
  <c r="M64" i="5"/>
  <c r="N63" i="5"/>
  <c r="AA64" i="5"/>
  <c r="AC64" i="5"/>
  <c r="AE64" i="5"/>
  <c r="L65" i="5"/>
  <c r="J66" i="5"/>
  <c r="AH67" i="5"/>
  <c r="AI67" i="5"/>
  <c r="AB64" i="5"/>
  <c r="AD64" i="5"/>
  <c r="I65" i="5"/>
  <c r="G66" i="5"/>
  <c r="AF67" i="5"/>
  <c r="AG67" i="5"/>
  <c r="AJ67" i="5"/>
  <c r="F67" i="5"/>
  <c r="S67" i="5"/>
  <c r="M65" i="5"/>
  <c r="N64" i="5"/>
  <c r="AA65" i="5"/>
  <c r="AC65" i="5"/>
  <c r="AE65" i="5"/>
  <c r="L66" i="5"/>
  <c r="J67" i="5"/>
  <c r="AH68" i="5"/>
  <c r="AI68" i="5"/>
  <c r="AB65" i="5"/>
  <c r="AD65" i="5"/>
  <c r="I66" i="5"/>
  <c r="G67" i="5"/>
  <c r="B68" i="5"/>
  <c r="C68" i="5"/>
  <c r="AF68" i="5"/>
  <c r="AG68" i="5"/>
  <c r="AJ68" i="5"/>
  <c r="F68" i="5"/>
  <c r="S68" i="5"/>
  <c r="M66" i="5"/>
  <c r="N65" i="5"/>
  <c r="AA66" i="5"/>
  <c r="AC66" i="5"/>
  <c r="AE66" i="5"/>
  <c r="L67" i="5"/>
  <c r="J68" i="5"/>
  <c r="AH69" i="5"/>
  <c r="AI69" i="5"/>
  <c r="AB66" i="5"/>
  <c r="AD66" i="5"/>
  <c r="I67" i="5"/>
  <c r="G68" i="5"/>
  <c r="AF69" i="5"/>
  <c r="AG69" i="5"/>
  <c r="AJ69" i="5"/>
  <c r="F69" i="5"/>
  <c r="S69" i="5"/>
  <c r="M67" i="5"/>
  <c r="N66" i="5"/>
  <c r="AA67" i="5"/>
  <c r="AC67" i="5"/>
  <c r="AE67" i="5"/>
  <c r="L68" i="5"/>
  <c r="J69" i="5"/>
  <c r="AH70" i="5"/>
  <c r="AI70" i="5"/>
  <c r="AB67" i="5"/>
  <c r="AD67" i="5"/>
  <c r="I68" i="5"/>
  <c r="G69" i="5"/>
  <c r="B70" i="5"/>
  <c r="C70" i="5"/>
  <c r="AF70" i="5"/>
  <c r="AG70" i="5"/>
  <c r="AJ70" i="5"/>
  <c r="F70" i="5"/>
  <c r="S70" i="5"/>
  <c r="M68" i="5"/>
  <c r="N67" i="5"/>
  <c r="AA68" i="5"/>
  <c r="AC68" i="5"/>
  <c r="AE68" i="5"/>
  <c r="L69" i="5"/>
  <c r="J70" i="5"/>
  <c r="AH71" i="5"/>
  <c r="AI71" i="5"/>
  <c r="AB68" i="5"/>
  <c r="AD68" i="5"/>
  <c r="I69" i="5"/>
  <c r="G70" i="5"/>
  <c r="AF71" i="5"/>
  <c r="AG71" i="5"/>
  <c r="AJ71" i="5"/>
  <c r="F71" i="5"/>
  <c r="S71" i="5"/>
  <c r="M69" i="5"/>
  <c r="N68" i="5"/>
  <c r="AA69" i="5"/>
  <c r="AC69" i="5"/>
  <c r="AE69" i="5"/>
  <c r="L70" i="5"/>
  <c r="J71" i="5"/>
  <c r="AH72" i="5"/>
  <c r="AI72" i="5"/>
  <c r="AB69" i="5"/>
  <c r="AD69" i="5"/>
  <c r="I70" i="5"/>
  <c r="G71" i="5"/>
  <c r="B72" i="5"/>
  <c r="C72" i="5"/>
  <c r="AF72" i="5"/>
  <c r="AG72" i="5"/>
  <c r="AJ72" i="5"/>
  <c r="F72" i="5"/>
  <c r="S72" i="5"/>
  <c r="M70" i="5"/>
  <c r="N69" i="5"/>
  <c r="AA70" i="5"/>
  <c r="AC70" i="5"/>
  <c r="AE70" i="5"/>
  <c r="L71" i="5"/>
  <c r="J72" i="5"/>
  <c r="AH73" i="5"/>
  <c r="AI73" i="5"/>
  <c r="AB70" i="5"/>
  <c r="AD70" i="5"/>
  <c r="I71" i="5"/>
  <c r="G72" i="5"/>
  <c r="AF73" i="5"/>
  <c r="AG73" i="5"/>
  <c r="AJ73" i="5"/>
  <c r="F73" i="5"/>
  <c r="S73" i="5"/>
  <c r="M71" i="5"/>
  <c r="N70" i="5"/>
  <c r="AA71" i="5"/>
  <c r="AC71" i="5"/>
  <c r="AE71" i="5"/>
  <c r="L72" i="5"/>
  <c r="J73" i="5"/>
  <c r="AH74" i="5"/>
  <c r="AI74" i="5"/>
  <c r="AB71" i="5"/>
  <c r="AD71" i="5"/>
  <c r="I72" i="5"/>
  <c r="G73" i="5"/>
  <c r="B74" i="5"/>
  <c r="C74" i="5"/>
  <c r="AF74" i="5"/>
  <c r="AG74" i="5"/>
  <c r="AJ74" i="5"/>
  <c r="F74" i="5"/>
  <c r="S74" i="5"/>
  <c r="M72" i="5"/>
  <c r="N71" i="5"/>
  <c r="AA72" i="5"/>
  <c r="AC72" i="5"/>
  <c r="AE72" i="5"/>
  <c r="L73" i="5"/>
  <c r="J74" i="5"/>
  <c r="AH75" i="5"/>
  <c r="AI75" i="5"/>
  <c r="AB72" i="5"/>
  <c r="AD72" i="5"/>
  <c r="I73" i="5"/>
  <c r="G74" i="5"/>
  <c r="AF75" i="5"/>
  <c r="AG75" i="5"/>
  <c r="AJ75" i="5"/>
  <c r="F75" i="5"/>
  <c r="F76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D76" i="5"/>
  <c r="C76" i="5"/>
  <c r="M73" i="5"/>
  <c r="N72" i="5"/>
  <c r="AA73" i="5"/>
  <c r="AB73" i="5"/>
  <c r="AD73" i="5"/>
  <c r="I74" i="5"/>
  <c r="G75" i="5"/>
  <c r="M74" i="5"/>
  <c r="N73" i="5"/>
  <c r="AA74" i="5"/>
  <c r="AB74" i="5"/>
  <c r="AD74" i="5"/>
  <c r="I75" i="5"/>
  <c r="AK75" i="5"/>
  <c r="AL75" i="5"/>
  <c r="AC73" i="5"/>
  <c r="AE73" i="5"/>
  <c r="L74" i="5"/>
  <c r="J75" i="5"/>
  <c r="AC74" i="5"/>
  <c r="AE74" i="5"/>
  <c r="L75" i="5"/>
  <c r="N75" i="5"/>
  <c r="AM75" i="5"/>
  <c r="AN75" i="5"/>
  <c r="AO75" i="5"/>
  <c r="M75" i="5"/>
  <c r="N74" i="5"/>
  <c r="AA75" i="5"/>
  <c r="AC75" i="5"/>
  <c r="AE75" i="5"/>
  <c r="AB75" i="5"/>
  <c r="AD75" i="5"/>
  <c r="Y75" i="5"/>
  <c r="X75" i="5"/>
  <c r="W75" i="5"/>
  <c r="V75" i="5"/>
  <c r="S75" i="5"/>
  <c r="Q75" i="5"/>
  <c r="T75" i="5"/>
  <c r="Q74" i="5"/>
  <c r="R75" i="5"/>
  <c r="P75" i="5"/>
  <c r="AK74" i="5"/>
  <c r="AL74" i="5"/>
  <c r="AM74" i="5"/>
  <c r="AN74" i="5"/>
  <c r="AO74" i="5"/>
  <c r="Y74" i="5"/>
  <c r="X74" i="5"/>
  <c r="W74" i="5"/>
  <c r="V74" i="5"/>
  <c r="T74" i="5"/>
  <c r="Q73" i="5"/>
  <c r="R74" i="5"/>
  <c r="P74" i="5"/>
  <c r="AK73" i="5"/>
  <c r="AL73" i="5"/>
  <c r="AM73" i="5"/>
  <c r="AN73" i="5"/>
  <c r="AO73" i="5"/>
  <c r="Y73" i="5"/>
  <c r="X73" i="5"/>
  <c r="W73" i="5"/>
  <c r="V73" i="5"/>
  <c r="T73" i="5"/>
  <c r="Q72" i="5"/>
  <c r="R73" i="5"/>
  <c r="P73" i="5"/>
  <c r="AK72" i="5"/>
  <c r="AL72" i="5"/>
  <c r="AM72" i="5"/>
  <c r="AN72" i="5"/>
  <c r="AO72" i="5"/>
  <c r="Y72" i="5"/>
  <c r="X72" i="5"/>
  <c r="W72" i="5"/>
  <c r="V72" i="5"/>
  <c r="T72" i="5"/>
  <c r="Q71" i="5"/>
  <c r="R72" i="5"/>
  <c r="P72" i="5"/>
  <c r="AK71" i="5"/>
  <c r="AL71" i="5"/>
  <c r="AM71" i="5"/>
  <c r="AN71" i="5"/>
  <c r="AO71" i="5"/>
  <c r="Y71" i="5"/>
  <c r="X71" i="5"/>
  <c r="W71" i="5"/>
  <c r="V71" i="5"/>
  <c r="T71" i="5"/>
  <c r="Q70" i="5"/>
  <c r="R71" i="5"/>
  <c r="P71" i="5"/>
  <c r="AK70" i="5"/>
  <c r="AL70" i="5"/>
  <c r="AM70" i="5"/>
  <c r="AN70" i="5"/>
  <c r="AO70" i="5"/>
  <c r="Y70" i="5"/>
  <c r="X70" i="5"/>
  <c r="W70" i="5"/>
  <c r="V70" i="5"/>
  <c r="T70" i="5"/>
  <c r="Q69" i="5"/>
  <c r="R70" i="5"/>
  <c r="P70" i="5"/>
  <c r="AK69" i="5"/>
  <c r="AL69" i="5"/>
  <c r="AM69" i="5"/>
  <c r="AN69" i="5"/>
  <c r="AO69" i="5"/>
  <c r="Y69" i="5"/>
  <c r="X69" i="5"/>
  <c r="W69" i="5"/>
  <c r="V69" i="5"/>
  <c r="T69" i="5"/>
  <c r="Q68" i="5"/>
  <c r="R69" i="5"/>
  <c r="P69" i="5"/>
  <c r="AK68" i="5"/>
  <c r="AL68" i="5"/>
  <c r="AM68" i="5"/>
  <c r="AN68" i="5"/>
  <c r="AO68" i="5"/>
  <c r="Y68" i="5"/>
  <c r="X68" i="5"/>
  <c r="W68" i="5"/>
  <c r="V68" i="5"/>
  <c r="T68" i="5"/>
  <c r="Q67" i="5"/>
  <c r="R68" i="5"/>
  <c r="P68" i="5"/>
  <c r="AK67" i="5"/>
  <c r="AL67" i="5"/>
  <c r="AM67" i="5"/>
  <c r="AN67" i="5"/>
  <c r="AO67" i="5"/>
  <c r="Y67" i="5"/>
  <c r="X67" i="5"/>
  <c r="W67" i="5"/>
  <c r="V67" i="5"/>
  <c r="T67" i="5"/>
  <c r="Q66" i="5"/>
  <c r="R67" i="5"/>
  <c r="P67" i="5"/>
  <c r="AK66" i="5"/>
  <c r="AL66" i="5"/>
  <c r="AM66" i="5"/>
  <c r="AN66" i="5"/>
  <c r="AO66" i="5"/>
  <c r="Y66" i="5"/>
  <c r="X66" i="5"/>
  <c r="W66" i="5"/>
  <c r="V66" i="5"/>
  <c r="T66" i="5"/>
  <c r="Q65" i="5"/>
  <c r="R66" i="5"/>
  <c r="P66" i="5"/>
  <c r="AK65" i="5"/>
  <c r="AL65" i="5"/>
  <c r="AM65" i="5"/>
  <c r="AN65" i="5"/>
  <c r="AO65" i="5"/>
  <c r="Y65" i="5"/>
  <c r="X65" i="5"/>
  <c r="W65" i="5"/>
  <c r="V65" i="5"/>
  <c r="T65" i="5"/>
  <c r="Q64" i="5"/>
  <c r="R65" i="5"/>
  <c r="P65" i="5"/>
  <c r="AK64" i="5"/>
  <c r="AL64" i="5"/>
  <c r="AM64" i="5"/>
  <c r="AN64" i="5"/>
  <c r="AO64" i="5"/>
  <c r="Y64" i="5"/>
  <c r="X64" i="5"/>
  <c r="W64" i="5"/>
  <c r="V64" i="5"/>
  <c r="T64" i="5"/>
  <c r="Q63" i="5"/>
  <c r="R64" i="5"/>
  <c r="P64" i="5"/>
  <c r="AK63" i="5"/>
  <c r="AL63" i="5"/>
  <c r="AM63" i="5"/>
  <c r="AN63" i="5"/>
  <c r="AO63" i="5"/>
  <c r="Y63" i="5"/>
  <c r="X63" i="5"/>
  <c r="W63" i="5"/>
  <c r="V63" i="5"/>
  <c r="T63" i="5"/>
  <c r="Q62" i="5"/>
  <c r="R63" i="5"/>
  <c r="P63" i="5"/>
  <c r="AK62" i="5"/>
  <c r="AL62" i="5"/>
  <c r="AM62" i="5"/>
  <c r="AN62" i="5"/>
  <c r="AO62" i="5"/>
  <c r="Y62" i="5"/>
  <c r="X62" i="5"/>
  <c r="W62" i="5"/>
  <c r="V62" i="5"/>
  <c r="T62" i="5"/>
  <c r="Q61" i="5"/>
  <c r="R62" i="5"/>
  <c r="P62" i="5"/>
  <c r="AK61" i="5"/>
  <c r="AL61" i="5"/>
  <c r="AM61" i="5"/>
  <c r="AN61" i="5"/>
  <c r="AO61" i="5"/>
  <c r="Y61" i="5"/>
  <c r="X61" i="5"/>
  <c r="W61" i="5"/>
  <c r="V61" i="5"/>
  <c r="T61" i="5"/>
  <c r="Q60" i="5"/>
  <c r="R61" i="5"/>
  <c r="P61" i="5"/>
  <c r="AK60" i="5"/>
  <c r="AL60" i="5"/>
  <c r="AM60" i="5"/>
  <c r="AN60" i="5"/>
  <c r="AO60" i="5"/>
  <c r="Y60" i="5"/>
  <c r="X60" i="5"/>
  <c r="W60" i="5"/>
  <c r="V60" i="5"/>
  <c r="T60" i="5"/>
  <c r="Q59" i="5"/>
  <c r="R60" i="5"/>
  <c r="P60" i="5"/>
  <c r="AK59" i="5"/>
  <c r="AL59" i="5"/>
  <c r="AM59" i="5"/>
  <c r="AN59" i="5"/>
  <c r="AO59" i="5"/>
  <c r="Y59" i="5"/>
  <c r="X59" i="5"/>
  <c r="W59" i="5"/>
  <c r="V59" i="5"/>
  <c r="T59" i="5"/>
  <c r="Q58" i="5"/>
  <c r="R59" i="5"/>
  <c r="P59" i="5"/>
  <c r="AK58" i="5"/>
  <c r="AL58" i="5"/>
  <c r="AM58" i="5"/>
  <c r="AN58" i="5"/>
  <c r="AO58" i="5"/>
  <c r="Y58" i="5"/>
  <c r="X58" i="5"/>
  <c r="W58" i="5"/>
  <c r="V58" i="5"/>
  <c r="T58" i="5"/>
  <c r="Q57" i="5"/>
  <c r="R58" i="5"/>
  <c r="P58" i="5"/>
  <c r="AK57" i="5"/>
  <c r="AL57" i="5"/>
  <c r="AM57" i="5"/>
  <c r="AN57" i="5"/>
  <c r="AO57" i="5"/>
  <c r="Y57" i="5"/>
  <c r="X57" i="5"/>
  <c r="W57" i="5"/>
  <c r="V57" i="5"/>
  <c r="T57" i="5"/>
  <c r="Q56" i="5"/>
  <c r="R57" i="5"/>
  <c r="P57" i="5"/>
  <c r="AK56" i="5"/>
  <c r="AL56" i="5"/>
  <c r="AM56" i="5"/>
  <c r="AN56" i="5"/>
  <c r="AO56" i="5"/>
  <c r="Y56" i="5"/>
  <c r="X56" i="5"/>
  <c r="W56" i="5"/>
  <c r="V56" i="5"/>
  <c r="T56" i="5"/>
  <c r="Q55" i="5"/>
  <c r="R56" i="5"/>
  <c r="P56" i="5"/>
  <c r="AK55" i="5"/>
  <c r="AL55" i="5"/>
  <c r="AM55" i="5"/>
  <c r="AN55" i="5"/>
  <c r="AO55" i="5"/>
  <c r="Y55" i="5"/>
  <c r="X55" i="5"/>
  <c r="W55" i="5"/>
  <c r="V55" i="5"/>
  <c r="T55" i="5"/>
  <c r="Q54" i="5"/>
  <c r="R55" i="5"/>
  <c r="P55" i="5"/>
  <c r="AK54" i="5"/>
  <c r="AL54" i="5"/>
  <c r="AM54" i="5"/>
  <c r="AN54" i="5"/>
  <c r="AO54" i="5"/>
  <c r="Y54" i="5"/>
  <c r="X54" i="5"/>
  <c r="W54" i="5"/>
  <c r="V54" i="5"/>
  <c r="T54" i="5"/>
  <c r="Q53" i="5"/>
  <c r="R54" i="5"/>
  <c r="P54" i="5"/>
  <c r="AK53" i="5"/>
  <c r="AL53" i="5"/>
  <c r="AM53" i="5"/>
  <c r="AN53" i="5"/>
  <c r="AO53" i="5"/>
  <c r="Y53" i="5"/>
  <c r="X53" i="5"/>
  <c r="W53" i="5"/>
  <c r="V53" i="5"/>
  <c r="T53" i="5"/>
  <c r="Q52" i="5"/>
  <c r="R53" i="5"/>
  <c r="P53" i="5"/>
  <c r="AK52" i="5"/>
  <c r="AL52" i="5"/>
  <c r="M51" i="5"/>
  <c r="AM52" i="5"/>
  <c r="AN52" i="5"/>
  <c r="AO52" i="5"/>
  <c r="Y52" i="5"/>
  <c r="X52" i="5"/>
  <c r="W52" i="5"/>
  <c r="V52" i="5"/>
  <c r="T52" i="5"/>
  <c r="Q51" i="5"/>
  <c r="R52" i="5"/>
  <c r="P52" i="5"/>
  <c r="AO51" i="5"/>
  <c r="AH51" i="5"/>
  <c r="AI51" i="5"/>
  <c r="AF51" i="5"/>
  <c r="AG51" i="5"/>
  <c r="AJ51" i="5"/>
  <c r="Y51" i="5"/>
  <c r="X51" i="5"/>
  <c r="W51" i="5"/>
  <c r="V51" i="5"/>
  <c r="T51" i="5"/>
  <c r="S18" i="5"/>
  <c r="J18" i="5"/>
  <c r="AH19" i="5"/>
  <c r="AI19" i="5"/>
  <c r="G18" i="5"/>
  <c r="AF19" i="5"/>
  <c r="AG19" i="5"/>
  <c r="AJ19" i="5"/>
  <c r="F19" i="5"/>
  <c r="S19" i="5"/>
  <c r="L18" i="5"/>
  <c r="J19" i="5"/>
  <c r="AH20" i="5"/>
  <c r="AI20" i="5"/>
  <c r="I18" i="5"/>
  <c r="G19" i="5"/>
  <c r="AF20" i="5"/>
  <c r="AG20" i="5"/>
  <c r="AJ20" i="5"/>
  <c r="F20" i="5"/>
  <c r="S20" i="5"/>
  <c r="L19" i="5"/>
  <c r="J20" i="5"/>
  <c r="AH21" i="5"/>
  <c r="AI21" i="5"/>
  <c r="I19" i="5"/>
  <c r="G20" i="5"/>
  <c r="AF21" i="5"/>
  <c r="AG21" i="5"/>
  <c r="AJ21" i="5"/>
  <c r="F21" i="5"/>
  <c r="S21" i="5"/>
  <c r="M19" i="5"/>
  <c r="N18" i="5"/>
  <c r="AA19" i="5"/>
  <c r="AC19" i="5"/>
  <c r="AE19" i="5"/>
  <c r="L20" i="5"/>
  <c r="J21" i="5"/>
  <c r="AH22" i="5"/>
  <c r="AI22" i="5"/>
  <c r="AB19" i="5"/>
  <c r="AD19" i="5"/>
  <c r="I20" i="5"/>
  <c r="G21" i="5"/>
  <c r="AF22" i="5"/>
  <c r="AG22" i="5"/>
  <c r="AJ22" i="5"/>
  <c r="F22" i="5"/>
  <c r="S22" i="5"/>
  <c r="M20" i="5"/>
  <c r="N19" i="5"/>
  <c r="AA20" i="5"/>
  <c r="AC20" i="5"/>
  <c r="AE20" i="5"/>
  <c r="L21" i="5"/>
  <c r="J22" i="5"/>
  <c r="AH23" i="5"/>
  <c r="AI23" i="5"/>
  <c r="AB20" i="5"/>
  <c r="AD20" i="5"/>
  <c r="I21" i="5"/>
  <c r="G22" i="5"/>
  <c r="AF23" i="5"/>
  <c r="AG23" i="5"/>
  <c r="AJ23" i="5"/>
  <c r="F23" i="5"/>
  <c r="S23" i="5"/>
  <c r="M21" i="5"/>
  <c r="N20" i="5"/>
  <c r="AA21" i="5"/>
  <c r="AC21" i="5"/>
  <c r="AE21" i="5"/>
  <c r="L22" i="5"/>
  <c r="J23" i="5"/>
  <c r="AH24" i="5"/>
  <c r="AI24" i="5"/>
  <c r="AB21" i="5"/>
  <c r="AD21" i="5"/>
  <c r="I22" i="5"/>
  <c r="G23" i="5"/>
  <c r="AF24" i="5"/>
  <c r="AG24" i="5"/>
  <c r="AJ24" i="5"/>
  <c r="F24" i="5"/>
  <c r="S24" i="5"/>
  <c r="M22" i="5"/>
  <c r="N21" i="5"/>
  <c r="AA22" i="5"/>
  <c r="AC22" i="5"/>
  <c r="AE22" i="5"/>
  <c r="L23" i="5"/>
  <c r="J24" i="5"/>
  <c r="AH25" i="5"/>
  <c r="AI25" i="5"/>
  <c r="AB22" i="5"/>
  <c r="AD22" i="5"/>
  <c r="I23" i="5"/>
  <c r="G24" i="5"/>
  <c r="AF25" i="5"/>
  <c r="AG25" i="5"/>
  <c r="AJ25" i="5"/>
  <c r="F25" i="5"/>
  <c r="S25" i="5"/>
  <c r="M23" i="5"/>
  <c r="N22" i="5"/>
  <c r="AA23" i="5"/>
  <c r="AC23" i="5"/>
  <c r="AE23" i="5"/>
  <c r="L24" i="5"/>
  <c r="J25" i="5"/>
  <c r="AH26" i="5"/>
  <c r="AI26" i="5"/>
  <c r="AB23" i="5"/>
  <c r="AD23" i="5"/>
  <c r="I24" i="5"/>
  <c r="G25" i="5"/>
  <c r="AF26" i="5"/>
  <c r="AG26" i="5"/>
  <c r="AJ26" i="5"/>
  <c r="F26" i="5"/>
  <c r="S26" i="5"/>
  <c r="M24" i="5"/>
  <c r="N23" i="5"/>
  <c r="AA24" i="5"/>
  <c r="AC24" i="5"/>
  <c r="AE24" i="5"/>
  <c r="L25" i="5"/>
  <c r="J26" i="5"/>
  <c r="AH27" i="5"/>
  <c r="AI27" i="5"/>
  <c r="AB24" i="5"/>
  <c r="AD24" i="5"/>
  <c r="I25" i="5"/>
  <c r="G26" i="5"/>
  <c r="AF27" i="5"/>
  <c r="AG27" i="5"/>
  <c r="AJ27" i="5"/>
  <c r="F27" i="5"/>
  <c r="S27" i="5"/>
  <c r="M25" i="5"/>
  <c r="N24" i="5"/>
  <c r="AA25" i="5"/>
  <c r="AC25" i="5"/>
  <c r="AE25" i="5"/>
  <c r="L26" i="5"/>
  <c r="J27" i="5"/>
  <c r="AH28" i="5"/>
  <c r="AI28" i="5"/>
  <c r="AB25" i="5"/>
  <c r="AD25" i="5"/>
  <c r="I26" i="5"/>
  <c r="G27" i="5"/>
  <c r="AF28" i="5"/>
  <c r="AG28" i="5"/>
  <c r="AJ28" i="5"/>
  <c r="F28" i="5"/>
  <c r="S28" i="5"/>
  <c r="M26" i="5"/>
  <c r="N25" i="5"/>
  <c r="AA26" i="5"/>
  <c r="AC26" i="5"/>
  <c r="AE26" i="5"/>
  <c r="L27" i="5"/>
  <c r="J28" i="5"/>
  <c r="AH29" i="5"/>
  <c r="AI29" i="5"/>
  <c r="AB26" i="5"/>
  <c r="AD26" i="5"/>
  <c r="I27" i="5"/>
  <c r="G28" i="5"/>
  <c r="AF29" i="5"/>
  <c r="AG29" i="5"/>
  <c r="AJ29" i="5"/>
  <c r="F29" i="5"/>
  <c r="S29" i="5"/>
  <c r="M27" i="5"/>
  <c r="N26" i="5"/>
  <c r="AA27" i="5"/>
  <c r="AC27" i="5"/>
  <c r="AE27" i="5"/>
  <c r="L28" i="5"/>
  <c r="J29" i="5"/>
  <c r="AH30" i="5"/>
  <c r="AI30" i="5"/>
  <c r="AB27" i="5"/>
  <c r="AD27" i="5"/>
  <c r="I28" i="5"/>
  <c r="G29" i="5"/>
  <c r="AF30" i="5"/>
  <c r="AG30" i="5"/>
  <c r="AJ30" i="5"/>
  <c r="F30" i="5"/>
  <c r="S30" i="5"/>
  <c r="M28" i="5"/>
  <c r="N27" i="5"/>
  <c r="AA28" i="5"/>
  <c r="AC28" i="5"/>
  <c r="AE28" i="5"/>
  <c r="L29" i="5"/>
  <c r="J30" i="5"/>
  <c r="AH31" i="5"/>
  <c r="AI31" i="5"/>
  <c r="AB28" i="5"/>
  <c r="AD28" i="5"/>
  <c r="I29" i="5"/>
  <c r="G30" i="5"/>
  <c r="AF31" i="5"/>
  <c r="AG31" i="5"/>
  <c r="AJ31" i="5"/>
  <c r="F31" i="5"/>
  <c r="S31" i="5"/>
  <c r="M29" i="5"/>
  <c r="N28" i="5"/>
  <c r="AA29" i="5"/>
  <c r="AC29" i="5"/>
  <c r="AE29" i="5"/>
  <c r="L30" i="5"/>
  <c r="J31" i="5"/>
  <c r="AH32" i="5"/>
  <c r="AI32" i="5"/>
  <c r="AB29" i="5"/>
  <c r="AD29" i="5"/>
  <c r="I30" i="5"/>
  <c r="G31" i="5"/>
  <c r="AF32" i="5"/>
  <c r="AG32" i="5"/>
  <c r="AJ32" i="5"/>
  <c r="F32" i="5"/>
  <c r="S32" i="5"/>
  <c r="M30" i="5"/>
  <c r="N29" i="5"/>
  <c r="AA30" i="5"/>
  <c r="AC30" i="5"/>
  <c r="AE30" i="5"/>
  <c r="L31" i="5"/>
  <c r="J32" i="5"/>
  <c r="AH33" i="5"/>
  <c r="AI33" i="5"/>
  <c r="AB30" i="5"/>
  <c r="AD30" i="5"/>
  <c r="I31" i="5"/>
  <c r="G32" i="5"/>
  <c r="AF33" i="5"/>
  <c r="AG33" i="5"/>
  <c r="AJ33" i="5"/>
  <c r="F33" i="5"/>
  <c r="S33" i="5"/>
  <c r="M31" i="5"/>
  <c r="N30" i="5"/>
  <c r="AA31" i="5"/>
  <c r="AC31" i="5"/>
  <c r="AE31" i="5"/>
  <c r="L32" i="5"/>
  <c r="J33" i="5"/>
  <c r="AH34" i="5"/>
  <c r="AI34" i="5"/>
  <c r="AB31" i="5"/>
  <c r="AD31" i="5"/>
  <c r="I32" i="5"/>
  <c r="G33" i="5"/>
  <c r="AF34" i="5"/>
  <c r="AG34" i="5"/>
  <c r="AJ34" i="5"/>
  <c r="F34" i="5"/>
  <c r="S34" i="5"/>
  <c r="M32" i="5"/>
  <c r="N31" i="5"/>
  <c r="AA32" i="5"/>
  <c r="AC32" i="5"/>
  <c r="AE32" i="5"/>
  <c r="L33" i="5"/>
  <c r="J34" i="5"/>
  <c r="AH35" i="5"/>
  <c r="AI35" i="5"/>
  <c r="AB32" i="5"/>
  <c r="AD32" i="5"/>
  <c r="I33" i="5"/>
  <c r="G34" i="5"/>
  <c r="AF35" i="5"/>
  <c r="AG35" i="5"/>
  <c r="AJ35" i="5"/>
  <c r="F35" i="5"/>
  <c r="S35" i="5"/>
  <c r="M33" i="5"/>
  <c r="N32" i="5"/>
  <c r="AA33" i="5"/>
  <c r="AC33" i="5"/>
  <c r="AE33" i="5"/>
  <c r="L34" i="5"/>
  <c r="J35" i="5"/>
  <c r="AH36" i="5"/>
  <c r="AI36" i="5"/>
  <c r="AB33" i="5"/>
  <c r="AD33" i="5"/>
  <c r="I34" i="5"/>
  <c r="G35" i="5"/>
  <c r="AF36" i="5"/>
  <c r="AG36" i="5"/>
  <c r="AJ36" i="5"/>
  <c r="F36" i="5"/>
  <c r="S36" i="5"/>
  <c r="M34" i="5"/>
  <c r="N33" i="5"/>
  <c r="AA34" i="5"/>
  <c r="AC34" i="5"/>
  <c r="AE34" i="5"/>
  <c r="L35" i="5"/>
  <c r="J36" i="5"/>
  <c r="AH37" i="5"/>
  <c r="AI37" i="5"/>
  <c r="AB34" i="5"/>
  <c r="AD34" i="5"/>
  <c r="I35" i="5"/>
  <c r="G36" i="5"/>
  <c r="AF37" i="5"/>
  <c r="AG37" i="5"/>
  <c r="AJ37" i="5"/>
  <c r="F37" i="5"/>
  <c r="S37" i="5"/>
  <c r="M35" i="5"/>
  <c r="N34" i="5"/>
  <c r="AA35" i="5"/>
  <c r="AC35" i="5"/>
  <c r="AE35" i="5"/>
  <c r="L36" i="5"/>
  <c r="J37" i="5"/>
  <c r="AH38" i="5"/>
  <c r="AI38" i="5"/>
  <c r="AB35" i="5"/>
  <c r="AD35" i="5"/>
  <c r="I36" i="5"/>
  <c r="G37" i="5"/>
  <c r="AF38" i="5"/>
  <c r="AG38" i="5"/>
  <c r="AJ38" i="5"/>
  <c r="F38" i="5"/>
  <c r="F39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D39" i="5"/>
  <c r="C39" i="5"/>
  <c r="M36" i="5"/>
  <c r="N35" i="5"/>
  <c r="AA36" i="5"/>
  <c r="AB36" i="5"/>
  <c r="AD36" i="5"/>
  <c r="I37" i="5"/>
  <c r="G38" i="5"/>
  <c r="M37" i="5"/>
  <c r="N36" i="5"/>
  <c r="AA37" i="5"/>
  <c r="AB37" i="5"/>
  <c r="AD37" i="5"/>
  <c r="I38" i="5"/>
  <c r="AK38" i="5"/>
  <c r="AL38" i="5"/>
  <c r="AC36" i="5"/>
  <c r="AE36" i="5"/>
  <c r="L37" i="5"/>
  <c r="J38" i="5"/>
  <c r="AC37" i="5"/>
  <c r="AE37" i="5"/>
  <c r="L38" i="5"/>
  <c r="N38" i="5"/>
  <c r="AM38" i="5"/>
  <c r="AN38" i="5"/>
  <c r="AO38" i="5"/>
  <c r="M38" i="5"/>
  <c r="N37" i="5"/>
  <c r="AA38" i="5"/>
  <c r="AC38" i="5"/>
  <c r="AE38" i="5"/>
  <c r="AB38" i="5"/>
  <c r="AD38" i="5"/>
  <c r="Y38" i="5"/>
  <c r="X38" i="5"/>
  <c r="W38" i="5"/>
  <c r="V38" i="5"/>
  <c r="S38" i="5"/>
  <c r="Q38" i="5"/>
  <c r="T38" i="5"/>
  <c r="Q37" i="5"/>
  <c r="R38" i="5"/>
  <c r="P38" i="5"/>
  <c r="AK37" i="5"/>
  <c r="AL37" i="5"/>
  <c r="AM37" i="5"/>
  <c r="AN37" i="5"/>
  <c r="AO37" i="5"/>
  <c r="Y37" i="5"/>
  <c r="X37" i="5"/>
  <c r="W37" i="5"/>
  <c r="V37" i="5"/>
  <c r="T37" i="5"/>
  <c r="Q36" i="5"/>
  <c r="R37" i="5"/>
  <c r="P37" i="5"/>
  <c r="AK36" i="5"/>
  <c r="AL36" i="5"/>
  <c r="AM36" i="5"/>
  <c r="AN36" i="5"/>
  <c r="AO36" i="5"/>
  <c r="Y36" i="5"/>
  <c r="X36" i="5"/>
  <c r="W36" i="5"/>
  <c r="V36" i="5"/>
  <c r="T36" i="5"/>
  <c r="Q35" i="5"/>
  <c r="R36" i="5"/>
  <c r="P36" i="5"/>
  <c r="AK35" i="5"/>
  <c r="AL35" i="5"/>
  <c r="AM35" i="5"/>
  <c r="AN35" i="5"/>
  <c r="AO35" i="5"/>
  <c r="Y35" i="5"/>
  <c r="X35" i="5"/>
  <c r="W35" i="5"/>
  <c r="V35" i="5"/>
  <c r="T35" i="5"/>
  <c r="Q34" i="5"/>
  <c r="R35" i="5"/>
  <c r="P35" i="5"/>
  <c r="AK34" i="5"/>
  <c r="AL34" i="5"/>
  <c r="AM34" i="5"/>
  <c r="AN34" i="5"/>
  <c r="AO34" i="5"/>
  <c r="Y34" i="5"/>
  <c r="X34" i="5"/>
  <c r="W34" i="5"/>
  <c r="V34" i="5"/>
  <c r="T34" i="5"/>
  <c r="Q33" i="5"/>
  <c r="R34" i="5"/>
  <c r="P34" i="5"/>
  <c r="AK33" i="5"/>
  <c r="AL33" i="5"/>
  <c r="AM33" i="5"/>
  <c r="AN33" i="5"/>
  <c r="AO33" i="5"/>
  <c r="Y33" i="5"/>
  <c r="X33" i="5"/>
  <c r="W33" i="5"/>
  <c r="V33" i="5"/>
  <c r="T33" i="5"/>
  <c r="Q32" i="5"/>
  <c r="R33" i="5"/>
  <c r="P33" i="5"/>
  <c r="AK32" i="5"/>
  <c r="AL32" i="5"/>
  <c r="AM32" i="5"/>
  <c r="AN32" i="5"/>
  <c r="AO32" i="5"/>
  <c r="Y32" i="5"/>
  <c r="X32" i="5"/>
  <c r="W32" i="5"/>
  <c r="V32" i="5"/>
  <c r="T32" i="5"/>
  <c r="Q31" i="5"/>
  <c r="R32" i="5"/>
  <c r="P32" i="5"/>
  <c r="AK31" i="5"/>
  <c r="AL31" i="5"/>
  <c r="AM31" i="5"/>
  <c r="AN31" i="5"/>
  <c r="AO31" i="5"/>
  <c r="Y31" i="5"/>
  <c r="X31" i="5"/>
  <c r="W31" i="5"/>
  <c r="V31" i="5"/>
  <c r="T31" i="5"/>
  <c r="Q30" i="5"/>
  <c r="R31" i="5"/>
  <c r="P31" i="5"/>
  <c r="AK30" i="5"/>
  <c r="AL30" i="5"/>
  <c r="AM30" i="5"/>
  <c r="AN30" i="5"/>
  <c r="AO30" i="5"/>
  <c r="Y30" i="5"/>
  <c r="X30" i="5"/>
  <c r="W30" i="5"/>
  <c r="V30" i="5"/>
  <c r="T30" i="5"/>
  <c r="Q29" i="5"/>
  <c r="R30" i="5"/>
  <c r="P30" i="5"/>
  <c r="AK29" i="5"/>
  <c r="AL29" i="5"/>
  <c r="AM29" i="5"/>
  <c r="AN29" i="5"/>
  <c r="AO29" i="5"/>
  <c r="Y29" i="5"/>
  <c r="X29" i="5"/>
  <c r="W29" i="5"/>
  <c r="V29" i="5"/>
  <c r="T29" i="5"/>
  <c r="Q28" i="5"/>
  <c r="R29" i="5"/>
  <c r="P29" i="5"/>
  <c r="AK28" i="5"/>
  <c r="AL28" i="5"/>
  <c r="AM28" i="5"/>
  <c r="AN28" i="5"/>
  <c r="AO28" i="5"/>
  <c r="Y28" i="5"/>
  <c r="X28" i="5"/>
  <c r="W28" i="5"/>
  <c r="V28" i="5"/>
  <c r="T28" i="5"/>
  <c r="Q27" i="5"/>
  <c r="R28" i="5"/>
  <c r="P28" i="5"/>
  <c r="AK27" i="5"/>
  <c r="AL27" i="5"/>
  <c r="AM27" i="5"/>
  <c r="AN27" i="5"/>
  <c r="AO27" i="5"/>
  <c r="Y27" i="5"/>
  <c r="X27" i="5"/>
  <c r="W27" i="5"/>
  <c r="V27" i="5"/>
  <c r="T27" i="5"/>
  <c r="Q26" i="5"/>
  <c r="R27" i="5"/>
  <c r="P27" i="5"/>
  <c r="AK26" i="5"/>
  <c r="AL26" i="5"/>
  <c r="AM26" i="5"/>
  <c r="AN26" i="5"/>
  <c r="AO26" i="5"/>
  <c r="Y26" i="5"/>
  <c r="X26" i="5"/>
  <c r="W26" i="5"/>
  <c r="V26" i="5"/>
  <c r="T26" i="5"/>
  <c r="Q25" i="5"/>
  <c r="R26" i="5"/>
  <c r="P26" i="5"/>
  <c r="AK25" i="5"/>
  <c r="AL25" i="5"/>
  <c r="AM25" i="5"/>
  <c r="AN25" i="5"/>
  <c r="AO25" i="5"/>
  <c r="Y25" i="5"/>
  <c r="X25" i="5"/>
  <c r="W25" i="5"/>
  <c r="V25" i="5"/>
  <c r="T25" i="5"/>
  <c r="Q24" i="5"/>
  <c r="R25" i="5"/>
  <c r="P25" i="5"/>
  <c r="AK24" i="5"/>
  <c r="AL24" i="5"/>
  <c r="AM24" i="5"/>
  <c r="AN24" i="5"/>
  <c r="AO24" i="5"/>
  <c r="Y24" i="5"/>
  <c r="X24" i="5"/>
  <c r="W24" i="5"/>
  <c r="V24" i="5"/>
  <c r="T24" i="5"/>
  <c r="Q23" i="5"/>
  <c r="R24" i="5"/>
  <c r="P24" i="5"/>
  <c r="AK23" i="5"/>
  <c r="AL23" i="5"/>
  <c r="AM23" i="5"/>
  <c r="AN23" i="5"/>
  <c r="AO23" i="5"/>
  <c r="Y23" i="5"/>
  <c r="X23" i="5"/>
  <c r="W23" i="5"/>
  <c r="V23" i="5"/>
  <c r="T23" i="5"/>
  <c r="Q22" i="5"/>
  <c r="R23" i="5"/>
  <c r="P23" i="5"/>
  <c r="AK22" i="5"/>
  <c r="AL22" i="5"/>
  <c r="AM22" i="5"/>
  <c r="AN22" i="5"/>
  <c r="AO22" i="5"/>
  <c r="Y22" i="5"/>
  <c r="X22" i="5"/>
  <c r="W22" i="5"/>
  <c r="V22" i="5"/>
  <c r="T22" i="5"/>
  <c r="Q21" i="5"/>
  <c r="R22" i="5"/>
  <c r="P22" i="5"/>
  <c r="AK21" i="5"/>
  <c r="AL21" i="5"/>
  <c r="AM21" i="5"/>
  <c r="AN21" i="5"/>
  <c r="AO21" i="5"/>
  <c r="Y21" i="5"/>
  <c r="X21" i="5"/>
  <c r="W21" i="5"/>
  <c r="V21" i="5"/>
  <c r="T21" i="5"/>
  <c r="Q20" i="5"/>
  <c r="R21" i="5"/>
  <c r="P21" i="5"/>
  <c r="AK20" i="5"/>
  <c r="AL20" i="5"/>
  <c r="AM20" i="5"/>
  <c r="AN20" i="5"/>
  <c r="AO20" i="5"/>
  <c r="Y20" i="5"/>
  <c r="X20" i="5"/>
  <c r="W20" i="5"/>
  <c r="V20" i="5"/>
  <c r="T20" i="5"/>
  <c r="Q19" i="5"/>
  <c r="R20" i="5"/>
  <c r="P20" i="5"/>
  <c r="AK19" i="5"/>
  <c r="AL19" i="5"/>
  <c r="M18" i="5"/>
  <c r="AM19" i="5"/>
  <c r="AN19" i="5"/>
  <c r="AO19" i="5"/>
  <c r="Y19" i="5"/>
  <c r="X19" i="5"/>
  <c r="W19" i="5"/>
  <c r="V19" i="5"/>
  <c r="T19" i="5"/>
  <c r="Q18" i="5"/>
  <c r="R19" i="5"/>
  <c r="P19" i="5"/>
  <c r="AO18" i="5"/>
  <c r="AH18" i="5"/>
  <c r="AI18" i="5"/>
  <c r="AF18" i="5"/>
  <c r="AG18" i="5"/>
  <c r="AJ18" i="5"/>
  <c r="Y18" i="5"/>
  <c r="X18" i="5"/>
  <c r="W18" i="5"/>
  <c r="V18" i="5"/>
  <c r="T18" i="5"/>
  <c r="E87" i="3"/>
  <c r="E88" i="3"/>
  <c r="E90" i="3"/>
  <c r="E92" i="3"/>
  <c r="E94" i="3"/>
  <c r="E95" i="3"/>
  <c r="E96" i="3"/>
  <c r="E98" i="3"/>
  <c r="E99" i="3"/>
  <c r="E100" i="3"/>
  <c r="E102" i="3"/>
  <c r="E103" i="3"/>
  <c r="E104" i="3"/>
  <c r="E106" i="3"/>
  <c r="E108" i="3"/>
  <c r="E110" i="3"/>
  <c r="E111" i="3"/>
  <c r="E112" i="3"/>
  <c r="E114" i="3"/>
  <c r="E116" i="3"/>
  <c r="E118" i="3"/>
  <c r="E119" i="3"/>
  <c r="E120" i="3"/>
  <c r="E122" i="3"/>
  <c r="E123" i="3"/>
  <c r="E124" i="3"/>
  <c r="E125" i="3"/>
  <c r="D125" i="3"/>
  <c r="C125" i="3"/>
  <c r="E53" i="3"/>
  <c r="E55" i="3"/>
  <c r="E57" i="3"/>
  <c r="E59" i="3"/>
  <c r="E61" i="3"/>
  <c r="E63" i="3"/>
  <c r="E65" i="3"/>
  <c r="E67" i="3"/>
  <c r="E69" i="3"/>
  <c r="E71" i="3"/>
  <c r="E73" i="3"/>
  <c r="E75" i="3"/>
  <c r="E76" i="3"/>
  <c r="D76" i="3"/>
  <c r="C76" i="3"/>
  <c r="E19" i="3"/>
  <c r="E20" i="3"/>
  <c r="E22" i="3"/>
  <c r="E23" i="3"/>
  <c r="E24" i="3"/>
  <c r="E25" i="3"/>
  <c r="E26" i="3"/>
  <c r="E27" i="3"/>
  <c r="E28" i="3"/>
  <c r="E30" i="3"/>
  <c r="E31" i="3"/>
  <c r="E32" i="3"/>
  <c r="E34" i="3"/>
  <c r="E35" i="3"/>
  <c r="E36" i="3"/>
  <c r="E37" i="3"/>
  <c r="E38" i="3"/>
  <c r="E39" i="3"/>
  <c r="D39" i="3"/>
  <c r="C39" i="3"/>
  <c r="B52" i="3"/>
  <c r="B54" i="3"/>
  <c r="B56" i="3"/>
  <c r="B58" i="3"/>
  <c r="B60" i="3"/>
  <c r="B62" i="3"/>
  <c r="B64" i="3"/>
  <c r="B66" i="3"/>
  <c r="C66" i="3"/>
  <c r="B68" i="3"/>
  <c r="C68" i="3"/>
  <c r="B70" i="3"/>
  <c r="C70" i="3"/>
  <c r="B72" i="3"/>
  <c r="C72" i="3"/>
  <c r="B74" i="3"/>
  <c r="C74" i="3"/>
  <c r="C56" i="3"/>
  <c r="C58" i="3"/>
  <c r="C60" i="3"/>
  <c r="C62" i="3"/>
  <c r="C64" i="3"/>
  <c r="C54" i="3"/>
  <c r="B89" i="3"/>
  <c r="C52" i="3"/>
  <c r="C4" i="3"/>
  <c r="S86" i="3"/>
  <c r="D10" i="3"/>
  <c r="D11" i="3"/>
  <c r="J86" i="3"/>
  <c r="AH87" i="3"/>
  <c r="AI87" i="3"/>
  <c r="C10" i="3"/>
  <c r="C11" i="3"/>
  <c r="G86" i="3"/>
  <c r="AF87" i="3"/>
  <c r="AG87" i="3"/>
  <c r="AJ87" i="3"/>
  <c r="F87" i="3"/>
  <c r="S87" i="3"/>
  <c r="L86" i="3"/>
  <c r="J87" i="3"/>
  <c r="AH88" i="3"/>
  <c r="AI88" i="3"/>
  <c r="I86" i="3"/>
  <c r="G87" i="3"/>
  <c r="AF88" i="3"/>
  <c r="AG88" i="3"/>
  <c r="AJ88" i="3"/>
  <c r="F88" i="3"/>
  <c r="S88" i="3"/>
  <c r="O86" i="3"/>
  <c r="K87" i="3"/>
  <c r="L87" i="3"/>
  <c r="J88" i="3"/>
  <c r="AH89" i="3"/>
  <c r="AI89" i="3"/>
  <c r="C89" i="3"/>
  <c r="H87" i="3"/>
  <c r="I87" i="3"/>
  <c r="G88" i="3"/>
  <c r="AF89" i="3"/>
  <c r="AG89" i="3"/>
  <c r="AJ89" i="3"/>
  <c r="F89" i="3"/>
  <c r="S89" i="3"/>
  <c r="N86" i="3"/>
  <c r="D8" i="3"/>
  <c r="AB87" i="3"/>
  <c r="C8" i="3"/>
  <c r="AB88" i="3"/>
  <c r="B93" i="3"/>
  <c r="C93" i="3"/>
  <c r="B97" i="3"/>
  <c r="C97" i="3"/>
  <c r="B101" i="3"/>
  <c r="C101" i="3"/>
  <c r="B105" i="3"/>
  <c r="C105" i="3"/>
  <c r="B109" i="3"/>
  <c r="C109" i="3"/>
  <c r="B113" i="3"/>
  <c r="C113" i="3"/>
  <c r="B117" i="3"/>
  <c r="C117" i="3"/>
  <c r="B121" i="3"/>
  <c r="C121" i="3"/>
  <c r="F125" i="3"/>
  <c r="M122" i="3"/>
  <c r="N121" i="3"/>
  <c r="AA122" i="3"/>
  <c r="AB122" i="3"/>
  <c r="AD122" i="3"/>
  <c r="H123" i="3"/>
  <c r="I123" i="3"/>
  <c r="G124" i="3"/>
  <c r="M123" i="3"/>
  <c r="N122" i="3"/>
  <c r="AA123" i="3"/>
  <c r="AB123" i="3"/>
  <c r="AD123" i="3"/>
  <c r="H124" i="3"/>
  <c r="I124" i="3"/>
  <c r="AK124" i="3"/>
  <c r="AL124" i="3"/>
  <c r="AC122" i="3"/>
  <c r="AE122" i="3"/>
  <c r="K123" i="3"/>
  <c r="L123" i="3"/>
  <c r="J124" i="3"/>
  <c r="AC123" i="3"/>
  <c r="AE123" i="3"/>
  <c r="K124" i="3"/>
  <c r="L124" i="3"/>
  <c r="N124" i="3"/>
  <c r="AM124" i="3"/>
  <c r="AN124" i="3"/>
  <c r="AO124" i="3"/>
  <c r="M124" i="3"/>
  <c r="N123" i="3"/>
  <c r="AA124" i="3"/>
  <c r="AC124" i="3"/>
  <c r="AE124" i="3"/>
  <c r="AB124" i="3"/>
  <c r="AD124" i="3"/>
  <c r="Y124" i="3"/>
  <c r="X124" i="3"/>
  <c r="W124" i="3"/>
  <c r="V124" i="3"/>
  <c r="S124" i="3"/>
  <c r="Q124" i="3"/>
  <c r="T124" i="3"/>
  <c r="Q123" i="3"/>
  <c r="R124" i="3"/>
  <c r="P124" i="3"/>
  <c r="AK123" i="3"/>
  <c r="AL123" i="3"/>
  <c r="AM123" i="3"/>
  <c r="AN123" i="3"/>
  <c r="AO123" i="3"/>
  <c r="Y123" i="3"/>
  <c r="X123" i="3"/>
  <c r="W123" i="3"/>
  <c r="V123" i="3"/>
  <c r="T123" i="3"/>
  <c r="Q122" i="3"/>
  <c r="R123" i="3"/>
  <c r="P123" i="3"/>
  <c r="AK122" i="3"/>
  <c r="AL122" i="3"/>
  <c r="AM122" i="3"/>
  <c r="AN122" i="3"/>
  <c r="AO122" i="3"/>
  <c r="Y122" i="3"/>
  <c r="X122" i="3"/>
  <c r="W122" i="3"/>
  <c r="V122" i="3"/>
  <c r="T122" i="3"/>
  <c r="Q121" i="3"/>
  <c r="R122" i="3"/>
  <c r="P122" i="3"/>
  <c r="AK121" i="3"/>
  <c r="AL121" i="3"/>
  <c r="AM121" i="3"/>
  <c r="AN121" i="3"/>
  <c r="AO121" i="3"/>
  <c r="Y121" i="3"/>
  <c r="X121" i="3"/>
  <c r="W121" i="3"/>
  <c r="V121" i="3"/>
  <c r="T121" i="3"/>
  <c r="Q120" i="3"/>
  <c r="R121" i="3"/>
  <c r="E121" i="3"/>
  <c r="P121" i="3"/>
  <c r="AK120" i="3"/>
  <c r="AL120" i="3"/>
  <c r="AM120" i="3"/>
  <c r="AN120" i="3"/>
  <c r="AO120" i="3"/>
  <c r="Y120" i="3"/>
  <c r="X120" i="3"/>
  <c r="W120" i="3"/>
  <c r="V120" i="3"/>
  <c r="T120" i="3"/>
  <c r="Q119" i="3"/>
  <c r="R120" i="3"/>
  <c r="P120" i="3"/>
  <c r="AK119" i="3"/>
  <c r="AL119" i="3"/>
  <c r="AM119" i="3"/>
  <c r="AN119" i="3"/>
  <c r="AO119" i="3"/>
  <c r="Y119" i="3"/>
  <c r="X119" i="3"/>
  <c r="W119" i="3"/>
  <c r="V119" i="3"/>
  <c r="T119" i="3"/>
  <c r="Q118" i="3"/>
  <c r="R119" i="3"/>
  <c r="P119" i="3"/>
  <c r="AK118" i="3"/>
  <c r="AL118" i="3"/>
  <c r="AM118" i="3"/>
  <c r="AN118" i="3"/>
  <c r="AO118" i="3"/>
  <c r="Y118" i="3"/>
  <c r="X118" i="3"/>
  <c r="W118" i="3"/>
  <c r="V118" i="3"/>
  <c r="T118" i="3"/>
  <c r="Q117" i="3"/>
  <c r="R118" i="3"/>
  <c r="P118" i="3"/>
  <c r="AK117" i="3"/>
  <c r="AL117" i="3"/>
  <c r="AM117" i="3"/>
  <c r="AN117" i="3"/>
  <c r="AO117" i="3"/>
  <c r="Y117" i="3"/>
  <c r="X117" i="3"/>
  <c r="W117" i="3"/>
  <c r="V117" i="3"/>
  <c r="T117" i="3"/>
  <c r="Q116" i="3"/>
  <c r="R117" i="3"/>
  <c r="E117" i="3"/>
  <c r="P117" i="3"/>
  <c r="AK116" i="3"/>
  <c r="AL116" i="3"/>
  <c r="AM116" i="3"/>
  <c r="AN116" i="3"/>
  <c r="AO116" i="3"/>
  <c r="Y116" i="3"/>
  <c r="X116" i="3"/>
  <c r="W116" i="3"/>
  <c r="V116" i="3"/>
  <c r="T116" i="3"/>
  <c r="Q115" i="3"/>
  <c r="R116" i="3"/>
  <c r="P116" i="3"/>
  <c r="AK115" i="3"/>
  <c r="AL115" i="3"/>
  <c r="AM115" i="3"/>
  <c r="AN115" i="3"/>
  <c r="AO115" i="3"/>
  <c r="Y115" i="3"/>
  <c r="X115" i="3"/>
  <c r="W115" i="3"/>
  <c r="V115" i="3"/>
  <c r="T115" i="3"/>
  <c r="Q114" i="3"/>
  <c r="R115" i="3"/>
  <c r="E115" i="3"/>
  <c r="P115" i="3"/>
  <c r="AK114" i="3"/>
  <c r="AL114" i="3"/>
  <c r="AM114" i="3"/>
  <c r="AN114" i="3"/>
  <c r="AO114" i="3"/>
  <c r="Y114" i="3"/>
  <c r="X114" i="3"/>
  <c r="W114" i="3"/>
  <c r="V114" i="3"/>
  <c r="T114" i="3"/>
  <c r="Q113" i="3"/>
  <c r="R114" i="3"/>
  <c r="P114" i="3"/>
  <c r="AK113" i="3"/>
  <c r="AL113" i="3"/>
  <c r="AM113" i="3"/>
  <c r="AN113" i="3"/>
  <c r="AO113" i="3"/>
  <c r="Y113" i="3"/>
  <c r="X113" i="3"/>
  <c r="W113" i="3"/>
  <c r="V113" i="3"/>
  <c r="T113" i="3"/>
  <c r="Q112" i="3"/>
  <c r="R113" i="3"/>
  <c r="E113" i="3"/>
  <c r="P113" i="3"/>
  <c r="AK112" i="3"/>
  <c r="AL112" i="3"/>
  <c r="AM112" i="3"/>
  <c r="AN112" i="3"/>
  <c r="AO112" i="3"/>
  <c r="Y112" i="3"/>
  <c r="X112" i="3"/>
  <c r="W112" i="3"/>
  <c r="V112" i="3"/>
  <c r="T112" i="3"/>
  <c r="Q111" i="3"/>
  <c r="R112" i="3"/>
  <c r="P112" i="3"/>
  <c r="AK111" i="3"/>
  <c r="AL111" i="3"/>
  <c r="AM111" i="3"/>
  <c r="AN111" i="3"/>
  <c r="AO111" i="3"/>
  <c r="Y111" i="3"/>
  <c r="X111" i="3"/>
  <c r="W111" i="3"/>
  <c r="V111" i="3"/>
  <c r="T111" i="3"/>
  <c r="Q110" i="3"/>
  <c r="R111" i="3"/>
  <c r="P111" i="3"/>
  <c r="AK110" i="3"/>
  <c r="AL110" i="3"/>
  <c r="AM110" i="3"/>
  <c r="AN110" i="3"/>
  <c r="AO110" i="3"/>
  <c r="Y110" i="3"/>
  <c r="X110" i="3"/>
  <c r="W110" i="3"/>
  <c r="V110" i="3"/>
  <c r="T110" i="3"/>
  <c r="Q109" i="3"/>
  <c r="R110" i="3"/>
  <c r="P110" i="3"/>
  <c r="AK109" i="3"/>
  <c r="AL109" i="3"/>
  <c r="AM109" i="3"/>
  <c r="AN109" i="3"/>
  <c r="AO109" i="3"/>
  <c r="Y109" i="3"/>
  <c r="X109" i="3"/>
  <c r="W109" i="3"/>
  <c r="V109" i="3"/>
  <c r="T109" i="3"/>
  <c r="Q108" i="3"/>
  <c r="R109" i="3"/>
  <c r="E109" i="3"/>
  <c r="P109" i="3"/>
  <c r="AK108" i="3"/>
  <c r="AL108" i="3"/>
  <c r="AM108" i="3"/>
  <c r="AN108" i="3"/>
  <c r="AO108" i="3"/>
  <c r="Y108" i="3"/>
  <c r="X108" i="3"/>
  <c r="W108" i="3"/>
  <c r="V108" i="3"/>
  <c r="T108" i="3"/>
  <c r="Q107" i="3"/>
  <c r="R108" i="3"/>
  <c r="P108" i="3"/>
  <c r="AK107" i="3"/>
  <c r="AL107" i="3"/>
  <c r="AM107" i="3"/>
  <c r="AN107" i="3"/>
  <c r="AO107" i="3"/>
  <c r="Y107" i="3"/>
  <c r="X107" i="3"/>
  <c r="W107" i="3"/>
  <c r="V107" i="3"/>
  <c r="T107" i="3"/>
  <c r="Q106" i="3"/>
  <c r="R107" i="3"/>
  <c r="E107" i="3"/>
  <c r="P107" i="3"/>
  <c r="AK106" i="3"/>
  <c r="AL106" i="3"/>
  <c r="AM106" i="3"/>
  <c r="AN106" i="3"/>
  <c r="AO106" i="3"/>
  <c r="Y106" i="3"/>
  <c r="X106" i="3"/>
  <c r="W106" i="3"/>
  <c r="V106" i="3"/>
  <c r="T106" i="3"/>
  <c r="Q105" i="3"/>
  <c r="R106" i="3"/>
  <c r="P106" i="3"/>
  <c r="AK105" i="3"/>
  <c r="AL105" i="3"/>
  <c r="AM105" i="3"/>
  <c r="AN105" i="3"/>
  <c r="AO105" i="3"/>
  <c r="Y105" i="3"/>
  <c r="X105" i="3"/>
  <c r="W105" i="3"/>
  <c r="V105" i="3"/>
  <c r="T105" i="3"/>
  <c r="Q104" i="3"/>
  <c r="R105" i="3"/>
  <c r="E105" i="3"/>
  <c r="P105" i="3"/>
  <c r="AK104" i="3"/>
  <c r="AL104" i="3"/>
  <c r="AM104" i="3"/>
  <c r="AN104" i="3"/>
  <c r="AO104" i="3"/>
  <c r="Y104" i="3"/>
  <c r="X104" i="3"/>
  <c r="W104" i="3"/>
  <c r="V104" i="3"/>
  <c r="T104" i="3"/>
  <c r="Q103" i="3"/>
  <c r="R104" i="3"/>
  <c r="P104" i="3"/>
  <c r="AK103" i="3"/>
  <c r="AL103" i="3"/>
  <c r="AM103" i="3"/>
  <c r="AN103" i="3"/>
  <c r="AO103" i="3"/>
  <c r="Y103" i="3"/>
  <c r="X103" i="3"/>
  <c r="W103" i="3"/>
  <c r="V103" i="3"/>
  <c r="T103" i="3"/>
  <c r="Q102" i="3"/>
  <c r="R103" i="3"/>
  <c r="P103" i="3"/>
  <c r="AK102" i="3"/>
  <c r="AL102" i="3"/>
  <c r="AM102" i="3"/>
  <c r="AN102" i="3"/>
  <c r="AO102" i="3"/>
  <c r="Y102" i="3"/>
  <c r="X102" i="3"/>
  <c r="W102" i="3"/>
  <c r="V102" i="3"/>
  <c r="T102" i="3"/>
  <c r="Q101" i="3"/>
  <c r="R102" i="3"/>
  <c r="P102" i="3"/>
  <c r="AK101" i="3"/>
  <c r="AL101" i="3"/>
  <c r="AM101" i="3"/>
  <c r="AN101" i="3"/>
  <c r="AO101" i="3"/>
  <c r="Y101" i="3"/>
  <c r="X101" i="3"/>
  <c r="W101" i="3"/>
  <c r="V101" i="3"/>
  <c r="T101" i="3"/>
  <c r="Q100" i="3"/>
  <c r="R101" i="3"/>
  <c r="E101" i="3"/>
  <c r="P101" i="3"/>
  <c r="AK100" i="3"/>
  <c r="AL100" i="3"/>
  <c r="AM100" i="3"/>
  <c r="AN100" i="3"/>
  <c r="AO100" i="3"/>
  <c r="Y100" i="3"/>
  <c r="X100" i="3"/>
  <c r="W100" i="3"/>
  <c r="V100" i="3"/>
  <c r="T100" i="3"/>
  <c r="Q99" i="3"/>
  <c r="R100" i="3"/>
  <c r="P100" i="3"/>
  <c r="AK99" i="3"/>
  <c r="AL99" i="3"/>
  <c r="AM99" i="3"/>
  <c r="AN99" i="3"/>
  <c r="AO99" i="3"/>
  <c r="Y99" i="3"/>
  <c r="X99" i="3"/>
  <c r="W99" i="3"/>
  <c r="V99" i="3"/>
  <c r="T99" i="3"/>
  <c r="Q98" i="3"/>
  <c r="R99" i="3"/>
  <c r="P99" i="3"/>
  <c r="AK98" i="3"/>
  <c r="AL98" i="3"/>
  <c r="AM98" i="3"/>
  <c r="AN98" i="3"/>
  <c r="AO98" i="3"/>
  <c r="Y98" i="3"/>
  <c r="X98" i="3"/>
  <c r="W98" i="3"/>
  <c r="V98" i="3"/>
  <c r="T98" i="3"/>
  <c r="Q97" i="3"/>
  <c r="R98" i="3"/>
  <c r="P98" i="3"/>
  <c r="AK97" i="3"/>
  <c r="AL97" i="3"/>
  <c r="AM97" i="3"/>
  <c r="AN97" i="3"/>
  <c r="AO97" i="3"/>
  <c r="Y97" i="3"/>
  <c r="X97" i="3"/>
  <c r="W97" i="3"/>
  <c r="V97" i="3"/>
  <c r="T97" i="3"/>
  <c r="Q96" i="3"/>
  <c r="R97" i="3"/>
  <c r="E97" i="3"/>
  <c r="P97" i="3"/>
  <c r="AK96" i="3"/>
  <c r="AL96" i="3"/>
  <c r="AM96" i="3"/>
  <c r="AN96" i="3"/>
  <c r="AO96" i="3"/>
  <c r="Y96" i="3"/>
  <c r="X96" i="3"/>
  <c r="W96" i="3"/>
  <c r="V96" i="3"/>
  <c r="T96" i="3"/>
  <c r="Q95" i="3"/>
  <c r="R96" i="3"/>
  <c r="P96" i="3"/>
  <c r="AK95" i="3"/>
  <c r="AL95" i="3"/>
  <c r="AM95" i="3"/>
  <c r="AN95" i="3"/>
  <c r="AO95" i="3"/>
  <c r="Y95" i="3"/>
  <c r="X95" i="3"/>
  <c r="W95" i="3"/>
  <c r="V95" i="3"/>
  <c r="T95" i="3"/>
  <c r="Q94" i="3"/>
  <c r="R95" i="3"/>
  <c r="P95" i="3"/>
  <c r="AK94" i="3"/>
  <c r="AL94" i="3"/>
  <c r="AM94" i="3"/>
  <c r="AN94" i="3"/>
  <c r="AO94" i="3"/>
  <c r="Y94" i="3"/>
  <c r="X94" i="3"/>
  <c r="W94" i="3"/>
  <c r="V94" i="3"/>
  <c r="T94" i="3"/>
  <c r="Q93" i="3"/>
  <c r="R94" i="3"/>
  <c r="P94" i="3"/>
  <c r="AK93" i="3"/>
  <c r="AL93" i="3"/>
  <c r="AM93" i="3"/>
  <c r="AN93" i="3"/>
  <c r="AO93" i="3"/>
  <c r="Y93" i="3"/>
  <c r="X93" i="3"/>
  <c r="W93" i="3"/>
  <c r="V93" i="3"/>
  <c r="T93" i="3"/>
  <c r="Q92" i="3"/>
  <c r="R93" i="3"/>
  <c r="E93" i="3"/>
  <c r="P93" i="3"/>
  <c r="AK92" i="3"/>
  <c r="AL92" i="3"/>
  <c r="AM92" i="3"/>
  <c r="AN92" i="3"/>
  <c r="AO92" i="3"/>
  <c r="Y92" i="3"/>
  <c r="X92" i="3"/>
  <c r="W92" i="3"/>
  <c r="V92" i="3"/>
  <c r="T92" i="3"/>
  <c r="Q91" i="3"/>
  <c r="R92" i="3"/>
  <c r="P92" i="3"/>
  <c r="AK91" i="3"/>
  <c r="AL91" i="3"/>
  <c r="AM91" i="3"/>
  <c r="AN91" i="3"/>
  <c r="AO91" i="3"/>
  <c r="Y91" i="3"/>
  <c r="X91" i="3"/>
  <c r="W91" i="3"/>
  <c r="V91" i="3"/>
  <c r="T91" i="3"/>
  <c r="Q90" i="3"/>
  <c r="R91" i="3"/>
  <c r="E91" i="3"/>
  <c r="P91" i="3"/>
  <c r="AK90" i="3"/>
  <c r="AL90" i="3"/>
  <c r="AM90" i="3"/>
  <c r="AN90" i="3"/>
  <c r="AO90" i="3"/>
  <c r="Y90" i="3"/>
  <c r="X90" i="3"/>
  <c r="W90" i="3"/>
  <c r="V90" i="3"/>
  <c r="T90" i="3"/>
  <c r="Q89" i="3"/>
  <c r="R90" i="3"/>
  <c r="P90" i="3"/>
  <c r="AK89" i="3"/>
  <c r="AL89" i="3"/>
  <c r="AM89" i="3"/>
  <c r="AN89" i="3"/>
  <c r="AO89" i="3"/>
  <c r="Y89" i="3"/>
  <c r="X89" i="3"/>
  <c r="W89" i="3"/>
  <c r="V89" i="3"/>
  <c r="T89" i="3"/>
  <c r="Q88" i="3"/>
  <c r="R89" i="3"/>
  <c r="E89" i="3"/>
  <c r="P89" i="3"/>
  <c r="AK88" i="3"/>
  <c r="AL88" i="3"/>
  <c r="AM88" i="3"/>
  <c r="AN88" i="3"/>
  <c r="AO88" i="3"/>
  <c r="Y88" i="3"/>
  <c r="X88" i="3"/>
  <c r="W88" i="3"/>
  <c r="V88" i="3"/>
  <c r="T88" i="3"/>
  <c r="Q87" i="3"/>
  <c r="R88" i="3"/>
  <c r="P88" i="3"/>
  <c r="AK87" i="3"/>
  <c r="AL87" i="3"/>
  <c r="M86" i="3"/>
  <c r="AM87" i="3"/>
  <c r="AN87" i="3"/>
  <c r="AO87" i="3"/>
  <c r="Y87" i="3"/>
  <c r="X87" i="3"/>
  <c r="W87" i="3"/>
  <c r="V87" i="3"/>
  <c r="T87" i="3"/>
  <c r="Q86" i="3"/>
  <c r="R87" i="3"/>
  <c r="P87" i="3"/>
  <c r="AO86" i="3"/>
  <c r="AH86" i="3"/>
  <c r="AI86" i="3"/>
  <c r="AF86" i="3"/>
  <c r="AG86" i="3"/>
  <c r="AJ86" i="3"/>
  <c r="Y86" i="3"/>
  <c r="X86" i="3"/>
  <c r="W86" i="3"/>
  <c r="V86" i="3"/>
  <c r="T86" i="3"/>
  <c r="E86" i="3"/>
  <c r="S51" i="3"/>
  <c r="J51" i="3"/>
  <c r="AH52" i="3"/>
  <c r="AI52" i="3"/>
  <c r="G51" i="3"/>
  <c r="AF52" i="3"/>
  <c r="AG52" i="3"/>
  <c r="AJ52" i="3"/>
  <c r="F52" i="3"/>
  <c r="O51" i="3"/>
  <c r="S52" i="3"/>
  <c r="L51" i="3"/>
  <c r="J52" i="3"/>
  <c r="AH53" i="3"/>
  <c r="AI53" i="3"/>
  <c r="I51" i="3"/>
  <c r="G52" i="3"/>
  <c r="AF53" i="3"/>
  <c r="AG53" i="3"/>
  <c r="AJ53" i="3"/>
  <c r="F53" i="3"/>
  <c r="H52" i="3"/>
  <c r="I52" i="3"/>
  <c r="G53" i="3"/>
  <c r="AF54" i="3"/>
  <c r="AG54" i="3"/>
  <c r="K52" i="3"/>
  <c r="L52" i="3"/>
  <c r="J53" i="3"/>
  <c r="AH54" i="3"/>
  <c r="AI54" i="3"/>
  <c r="AJ54" i="3"/>
  <c r="S53" i="3"/>
  <c r="F54" i="3"/>
  <c r="N51" i="3"/>
  <c r="AB52" i="3"/>
  <c r="S54" i="3"/>
  <c r="AB53" i="3"/>
  <c r="S75" i="3"/>
  <c r="M73" i="3"/>
  <c r="N72" i="3"/>
  <c r="AA73" i="3"/>
  <c r="AC73" i="3"/>
  <c r="AE73" i="3"/>
  <c r="K74" i="3"/>
  <c r="L74" i="3"/>
  <c r="J75" i="3"/>
  <c r="AB73" i="3"/>
  <c r="AD73" i="3"/>
  <c r="H74" i="3"/>
  <c r="I74" i="3"/>
  <c r="G75" i="3"/>
  <c r="M74" i="3"/>
  <c r="N73" i="3"/>
  <c r="AA74" i="3"/>
  <c r="AC74" i="3"/>
  <c r="AE74" i="3"/>
  <c r="K75" i="3"/>
  <c r="L75" i="3"/>
  <c r="AB74" i="3"/>
  <c r="AD74" i="3"/>
  <c r="H75" i="3"/>
  <c r="I75" i="3"/>
  <c r="M75" i="3"/>
  <c r="N74" i="3"/>
  <c r="AA75" i="3"/>
  <c r="AB75" i="3"/>
  <c r="AD75" i="3"/>
  <c r="N75" i="3"/>
  <c r="AC75" i="3"/>
  <c r="AE75" i="3"/>
  <c r="E54" i="3"/>
  <c r="P54" i="3"/>
  <c r="Q54" i="3"/>
  <c r="Q53" i="3"/>
  <c r="R54" i="3"/>
  <c r="T54" i="3"/>
  <c r="V54" i="3"/>
  <c r="W54" i="3"/>
  <c r="X54" i="3"/>
  <c r="Y54" i="3"/>
  <c r="AK54" i="3"/>
  <c r="AL54" i="3"/>
  <c r="AM54" i="3"/>
  <c r="AN54" i="3"/>
  <c r="AO54" i="3"/>
  <c r="P55" i="3"/>
  <c r="Q55" i="3"/>
  <c r="R55" i="3"/>
  <c r="T55" i="3"/>
  <c r="V55" i="3"/>
  <c r="W55" i="3"/>
  <c r="X55" i="3"/>
  <c r="Y55" i="3"/>
  <c r="AK55" i="3"/>
  <c r="AL55" i="3"/>
  <c r="AM55" i="3"/>
  <c r="AN55" i="3"/>
  <c r="AO55" i="3"/>
  <c r="E56" i="3"/>
  <c r="P56" i="3"/>
  <c r="Q56" i="3"/>
  <c r="R56" i="3"/>
  <c r="T56" i="3"/>
  <c r="V56" i="3"/>
  <c r="W56" i="3"/>
  <c r="X56" i="3"/>
  <c r="Y56" i="3"/>
  <c r="AK56" i="3"/>
  <c r="AL56" i="3"/>
  <c r="AM56" i="3"/>
  <c r="AN56" i="3"/>
  <c r="AO56" i="3"/>
  <c r="P57" i="3"/>
  <c r="Q57" i="3"/>
  <c r="R57" i="3"/>
  <c r="T57" i="3"/>
  <c r="V57" i="3"/>
  <c r="W57" i="3"/>
  <c r="X57" i="3"/>
  <c r="Y57" i="3"/>
  <c r="AK57" i="3"/>
  <c r="AL57" i="3"/>
  <c r="AM57" i="3"/>
  <c r="AN57" i="3"/>
  <c r="AO57" i="3"/>
  <c r="E58" i="3"/>
  <c r="P58" i="3"/>
  <c r="Q58" i="3"/>
  <c r="R58" i="3"/>
  <c r="T58" i="3"/>
  <c r="V58" i="3"/>
  <c r="W58" i="3"/>
  <c r="X58" i="3"/>
  <c r="Y58" i="3"/>
  <c r="AK58" i="3"/>
  <c r="AL58" i="3"/>
  <c r="AM58" i="3"/>
  <c r="AN58" i="3"/>
  <c r="AO58" i="3"/>
  <c r="P59" i="3"/>
  <c r="Q59" i="3"/>
  <c r="R59" i="3"/>
  <c r="T59" i="3"/>
  <c r="V59" i="3"/>
  <c r="W59" i="3"/>
  <c r="X59" i="3"/>
  <c r="Y59" i="3"/>
  <c r="AK59" i="3"/>
  <c r="AL59" i="3"/>
  <c r="AM59" i="3"/>
  <c r="AN59" i="3"/>
  <c r="AO59" i="3"/>
  <c r="E60" i="3"/>
  <c r="P60" i="3"/>
  <c r="Q60" i="3"/>
  <c r="R60" i="3"/>
  <c r="T60" i="3"/>
  <c r="V60" i="3"/>
  <c r="W60" i="3"/>
  <c r="X60" i="3"/>
  <c r="Y60" i="3"/>
  <c r="AK60" i="3"/>
  <c r="AL60" i="3"/>
  <c r="AM60" i="3"/>
  <c r="AN60" i="3"/>
  <c r="AO60" i="3"/>
  <c r="P61" i="3"/>
  <c r="Q61" i="3"/>
  <c r="R61" i="3"/>
  <c r="T61" i="3"/>
  <c r="V61" i="3"/>
  <c r="W61" i="3"/>
  <c r="X61" i="3"/>
  <c r="Y61" i="3"/>
  <c r="AK61" i="3"/>
  <c r="AL61" i="3"/>
  <c r="AM61" i="3"/>
  <c r="AN61" i="3"/>
  <c r="AO61" i="3"/>
  <c r="E62" i="3"/>
  <c r="P62" i="3"/>
  <c r="Q62" i="3"/>
  <c r="R62" i="3"/>
  <c r="T62" i="3"/>
  <c r="V62" i="3"/>
  <c r="W62" i="3"/>
  <c r="X62" i="3"/>
  <c r="Y62" i="3"/>
  <c r="AK62" i="3"/>
  <c r="AL62" i="3"/>
  <c r="AM62" i="3"/>
  <c r="AN62" i="3"/>
  <c r="AO62" i="3"/>
  <c r="P63" i="3"/>
  <c r="Q63" i="3"/>
  <c r="R63" i="3"/>
  <c r="T63" i="3"/>
  <c r="V63" i="3"/>
  <c r="W63" i="3"/>
  <c r="X63" i="3"/>
  <c r="Y63" i="3"/>
  <c r="AK63" i="3"/>
  <c r="AL63" i="3"/>
  <c r="AM63" i="3"/>
  <c r="AN63" i="3"/>
  <c r="AO63" i="3"/>
  <c r="E64" i="3"/>
  <c r="P64" i="3"/>
  <c r="Q64" i="3"/>
  <c r="R64" i="3"/>
  <c r="T64" i="3"/>
  <c r="V64" i="3"/>
  <c r="W64" i="3"/>
  <c r="X64" i="3"/>
  <c r="Y64" i="3"/>
  <c r="AK64" i="3"/>
  <c r="AL64" i="3"/>
  <c r="AM64" i="3"/>
  <c r="AN64" i="3"/>
  <c r="AO64" i="3"/>
  <c r="P65" i="3"/>
  <c r="Q65" i="3"/>
  <c r="R65" i="3"/>
  <c r="T65" i="3"/>
  <c r="V65" i="3"/>
  <c r="W65" i="3"/>
  <c r="X65" i="3"/>
  <c r="Y65" i="3"/>
  <c r="AK65" i="3"/>
  <c r="AL65" i="3"/>
  <c r="AM65" i="3"/>
  <c r="AN65" i="3"/>
  <c r="AO65" i="3"/>
  <c r="E66" i="3"/>
  <c r="P66" i="3"/>
  <c r="Q66" i="3"/>
  <c r="R66" i="3"/>
  <c r="T66" i="3"/>
  <c r="V66" i="3"/>
  <c r="W66" i="3"/>
  <c r="X66" i="3"/>
  <c r="Y66" i="3"/>
  <c r="AK66" i="3"/>
  <c r="AL66" i="3"/>
  <c r="AM66" i="3"/>
  <c r="AN66" i="3"/>
  <c r="AO66" i="3"/>
  <c r="P67" i="3"/>
  <c r="Q67" i="3"/>
  <c r="R67" i="3"/>
  <c r="T67" i="3"/>
  <c r="V67" i="3"/>
  <c r="W67" i="3"/>
  <c r="X67" i="3"/>
  <c r="Y67" i="3"/>
  <c r="AK67" i="3"/>
  <c r="AL67" i="3"/>
  <c r="AM67" i="3"/>
  <c r="AN67" i="3"/>
  <c r="AO67" i="3"/>
  <c r="E68" i="3"/>
  <c r="P68" i="3"/>
  <c r="Q68" i="3"/>
  <c r="R68" i="3"/>
  <c r="T68" i="3"/>
  <c r="V68" i="3"/>
  <c r="W68" i="3"/>
  <c r="X68" i="3"/>
  <c r="Y68" i="3"/>
  <c r="AK68" i="3"/>
  <c r="AL68" i="3"/>
  <c r="AM68" i="3"/>
  <c r="AN68" i="3"/>
  <c r="AO68" i="3"/>
  <c r="P69" i="3"/>
  <c r="Q69" i="3"/>
  <c r="R69" i="3"/>
  <c r="T69" i="3"/>
  <c r="V69" i="3"/>
  <c r="W69" i="3"/>
  <c r="X69" i="3"/>
  <c r="Y69" i="3"/>
  <c r="AK69" i="3"/>
  <c r="AL69" i="3"/>
  <c r="AM69" i="3"/>
  <c r="AN69" i="3"/>
  <c r="AO69" i="3"/>
  <c r="E70" i="3"/>
  <c r="P70" i="3"/>
  <c r="Q70" i="3"/>
  <c r="R70" i="3"/>
  <c r="T70" i="3"/>
  <c r="V70" i="3"/>
  <c r="W70" i="3"/>
  <c r="X70" i="3"/>
  <c r="Y70" i="3"/>
  <c r="AK70" i="3"/>
  <c r="AL70" i="3"/>
  <c r="AM70" i="3"/>
  <c r="AN70" i="3"/>
  <c r="AO70" i="3"/>
  <c r="P71" i="3"/>
  <c r="Q71" i="3"/>
  <c r="R71" i="3"/>
  <c r="T71" i="3"/>
  <c r="V71" i="3"/>
  <c r="W71" i="3"/>
  <c r="X71" i="3"/>
  <c r="Y71" i="3"/>
  <c r="AK71" i="3"/>
  <c r="AL71" i="3"/>
  <c r="AM71" i="3"/>
  <c r="AN71" i="3"/>
  <c r="AO71" i="3"/>
  <c r="E72" i="3"/>
  <c r="P72" i="3"/>
  <c r="Q72" i="3"/>
  <c r="R72" i="3"/>
  <c r="T72" i="3"/>
  <c r="V72" i="3"/>
  <c r="W72" i="3"/>
  <c r="X72" i="3"/>
  <c r="Y72" i="3"/>
  <c r="AK72" i="3"/>
  <c r="AL72" i="3"/>
  <c r="AM72" i="3"/>
  <c r="AN72" i="3"/>
  <c r="AO72" i="3"/>
  <c r="P73" i="3"/>
  <c r="Q73" i="3"/>
  <c r="R73" i="3"/>
  <c r="T73" i="3"/>
  <c r="V73" i="3"/>
  <c r="W73" i="3"/>
  <c r="X73" i="3"/>
  <c r="Y73" i="3"/>
  <c r="AK73" i="3"/>
  <c r="AL73" i="3"/>
  <c r="AM73" i="3"/>
  <c r="AN73" i="3"/>
  <c r="AO73" i="3"/>
  <c r="E74" i="3"/>
  <c r="P74" i="3"/>
  <c r="Q74" i="3"/>
  <c r="R74" i="3"/>
  <c r="T74" i="3"/>
  <c r="V74" i="3"/>
  <c r="W74" i="3"/>
  <c r="X74" i="3"/>
  <c r="Y74" i="3"/>
  <c r="AK74" i="3"/>
  <c r="AL74" i="3"/>
  <c r="AM74" i="3"/>
  <c r="AN74" i="3"/>
  <c r="AO74" i="3"/>
  <c r="P75" i="3"/>
  <c r="Q75" i="3"/>
  <c r="R75" i="3"/>
  <c r="T75" i="3"/>
  <c r="V75" i="3"/>
  <c r="W75" i="3"/>
  <c r="X75" i="3"/>
  <c r="Y75" i="3"/>
  <c r="AK75" i="3"/>
  <c r="AL75" i="3"/>
  <c r="AM75" i="3"/>
  <c r="AN75" i="3"/>
  <c r="AO75" i="3"/>
  <c r="J18" i="3"/>
  <c r="E52" i="3"/>
  <c r="F76" i="3"/>
  <c r="AK53" i="3"/>
  <c r="AL53" i="3"/>
  <c r="AM53" i="3"/>
  <c r="AN53" i="3"/>
  <c r="AO53" i="3"/>
  <c r="Y53" i="3"/>
  <c r="X53" i="3"/>
  <c r="W53" i="3"/>
  <c r="V53" i="3"/>
  <c r="T53" i="3"/>
  <c r="Q52" i="3"/>
  <c r="R53" i="3"/>
  <c r="P53" i="3"/>
  <c r="AK52" i="3"/>
  <c r="AL52" i="3"/>
  <c r="M51" i="3"/>
  <c r="AM52" i="3"/>
  <c r="AN52" i="3"/>
  <c r="AO52" i="3"/>
  <c r="Y52" i="3"/>
  <c r="X52" i="3"/>
  <c r="W52" i="3"/>
  <c r="V52" i="3"/>
  <c r="T52" i="3"/>
  <c r="Q51" i="3"/>
  <c r="R52" i="3"/>
  <c r="P52" i="3"/>
  <c r="AO51" i="3"/>
  <c r="AH51" i="3"/>
  <c r="AI51" i="3"/>
  <c r="AF51" i="3"/>
  <c r="AG51" i="3"/>
  <c r="AJ51" i="3"/>
  <c r="Y51" i="3"/>
  <c r="X51" i="3"/>
  <c r="W51" i="3"/>
  <c r="V51" i="3"/>
  <c r="T51" i="3"/>
  <c r="E51" i="3"/>
  <c r="AH19" i="3"/>
  <c r="AI19" i="3"/>
  <c r="G18" i="3"/>
  <c r="AF19" i="3"/>
  <c r="AG19" i="3"/>
  <c r="AJ19" i="3"/>
  <c r="S18" i="3"/>
  <c r="F19" i="3"/>
  <c r="O18" i="3"/>
  <c r="L18" i="3"/>
  <c r="J19" i="3"/>
  <c r="N18" i="3"/>
  <c r="I18" i="3"/>
  <c r="G19" i="3"/>
  <c r="K19" i="3"/>
  <c r="L19" i="3"/>
  <c r="J20" i="3"/>
  <c r="AB19" i="3"/>
  <c r="H19" i="3"/>
  <c r="I19" i="3"/>
  <c r="G20" i="3"/>
  <c r="S19" i="3"/>
  <c r="AH20" i="3"/>
  <c r="AI20" i="3"/>
  <c r="AF20" i="3"/>
  <c r="AG20" i="3"/>
  <c r="AJ20" i="3"/>
  <c r="F20" i="3"/>
  <c r="S20" i="3"/>
  <c r="AH21" i="3"/>
  <c r="AI21" i="3"/>
  <c r="AF21" i="3"/>
  <c r="AG21" i="3"/>
  <c r="AJ21" i="3"/>
  <c r="F21" i="3"/>
  <c r="S21" i="3"/>
  <c r="AB20" i="3"/>
  <c r="F39" i="3"/>
  <c r="X18" i="3"/>
  <c r="Q18" i="3"/>
  <c r="M36" i="3"/>
  <c r="N35" i="3"/>
  <c r="AA36" i="3"/>
  <c r="AC36" i="3"/>
  <c r="AE36" i="3"/>
  <c r="K37" i="3"/>
  <c r="L37" i="3"/>
  <c r="J38" i="3"/>
  <c r="M37" i="3"/>
  <c r="N36" i="3"/>
  <c r="AA37" i="3"/>
  <c r="AC37" i="3"/>
  <c r="AE37" i="3"/>
  <c r="K38" i="3"/>
  <c r="L38" i="3"/>
  <c r="AB36" i="3"/>
  <c r="AD36" i="3"/>
  <c r="H37" i="3"/>
  <c r="I37" i="3"/>
  <c r="G38" i="3"/>
  <c r="AB37" i="3"/>
  <c r="AD37" i="3"/>
  <c r="H38" i="3"/>
  <c r="I38" i="3"/>
  <c r="AK20" i="3"/>
  <c r="AL20" i="3"/>
  <c r="AM20" i="3"/>
  <c r="AN20" i="3"/>
  <c r="AO20" i="3"/>
  <c r="AK21" i="3"/>
  <c r="AL21" i="3"/>
  <c r="AM21" i="3"/>
  <c r="AN21" i="3"/>
  <c r="AO21" i="3"/>
  <c r="AK22" i="3"/>
  <c r="AL22" i="3"/>
  <c r="AM22" i="3"/>
  <c r="AN22" i="3"/>
  <c r="AO22" i="3"/>
  <c r="AK23" i="3"/>
  <c r="AL23" i="3"/>
  <c r="AM23" i="3"/>
  <c r="AN23" i="3"/>
  <c r="AO23" i="3"/>
  <c r="AK24" i="3"/>
  <c r="AL24" i="3"/>
  <c r="AM24" i="3"/>
  <c r="AN24" i="3"/>
  <c r="AO24" i="3"/>
  <c r="AK25" i="3"/>
  <c r="AL25" i="3"/>
  <c r="AM25" i="3"/>
  <c r="AN25" i="3"/>
  <c r="AO25" i="3"/>
  <c r="AK26" i="3"/>
  <c r="AL26" i="3"/>
  <c r="AM26" i="3"/>
  <c r="AN26" i="3"/>
  <c r="AO26" i="3"/>
  <c r="AK27" i="3"/>
  <c r="AL27" i="3"/>
  <c r="AM27" i="3"/>
  <c r="AN27" i="3"/>
  <c r="AO27" i="3"/>
  <c r="AK28" i="3"/>
  <c r="AL28" i="3"/>
  <c r="AM28" i="3"/>
  <c r="AN28" i="3"/>
  <c r="AO28" i="3"/>
  <c r="AK29" i="3"/>
  <c r="AL29" i="3"/>
  <c r="AM29" i="3"/>
  <c r="AN29" i="3"/>
  <c r="AO29" i="3"/>
  <c r="AK30" i="3"/>
  <c r="AL30" i="3"/>
  <c r="AM30" i="3"/>
  <c r="AN30" i="3"/>
  <c r="AO30" i="3"/>
  <c r="AK31" i="3"/>
  <c r="AL31" i="3"/>
  <c r="AM31" i="3"/>
  <c r="AN31" i="3"/>
  <c r="AO31" i="3"/>
  <c r="AK32" i="3"/>
  <c r="AL32" i="3"/>
  <c r="AM32" i="3"/>
  <c r="AN32" i="3"/>
  <c r="AO32" i="3"/>
  <c r="AK33" i="3"/>
  <c r="AL33" i="3"/>
  <c r="AM33" i="3"/>
  <c r="AN33" i="3"/>
  <c r="AO33" i="3"/>
  <c r="AK34" i="3"/>
  <c r="AL34" i="3"/>
  <c r="AM34" i="3"/>
  <c r="AN34" i="3"/>
  <c r="AO34" i="3"/>
  <c r="AK35" i="3"/>
  <c r="AL35" i="3"/>
  <c r="AM35" i="3"/>
  <c r="AN35" i="3"/>
  <c r="AO35" i="3"/>
  <c r="AK36" i="3"/>
  <c r="AL36" i="3"/>
  <c r="AM36" i="3"/>
  <c r="AN36" i="3"/>
  <c r="AO36" i="3"/>
  <c r="AK37" i="3"/>
  <c r="AL37" i="3"/>
  <c r="N37" i="3"/>
  <c r="AM37" i="3"/>
  <c r="AN37" i="3"/>
  <c r="AO37" i="3"/>
  <c r="AK38" i="3"/>
  <c r="AL38" i="3"/>
  <c r="N38" i="3"/>
  <c r="AM38" i="3"/>
  <c r="AN38" i="3"/>
  <c r="AO38" i="3"/>
  <c r="M18" i="3"/>
  <c r="AM19" i="3"/>
  <c r="AN19" i="3"/>
  <c r="AK19" i="3"/>
  <c r="AL19" i="3"/>
  <c r="AO19" i="3"/>
  <c r="AO18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S38" i="3"/>
  <c r="M38" i="3"/>
  <c r="Q38" i="3"/>
  <c r="Q19" i="3"/>
  <c r="E21" i="3"/>
  <c r="E29" i="3"/>
  <c r="E33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19" i="3"/>
  <c r="AC38" i="3"/>
  <c r="AB38" i="3"/>
  <c r="AA38" i="3"/>
  <c r="AE38" i="3"/>
  <c r="AD38" i="3"/>
  <c r="X20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18" i="3"/>
  <c r="X19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AH18" i="3"/>
  <c r="AI18" i="3"/>
  <c r="AF18" i="3"/>
  <c r="AG18" i="3"/>
  <c r="AJ18" i="3"/>
  <c r="W18" i="3"/>
  <c r="V18" i="3"/>
  <c r="T18" i="3"/>
  <c r="E18" i="3"/>
  <c r="J19" i="2"/>
  <c r="J20" i="2"/>
  <c r="J21" i="2"/>
  <c r="J22" i="2"/>
  <c r="J23" i="2"/>
  <c r="J24" i="2"/>
  <c r="J25" i="2"/>
  <c r="J26" i="2"/>
  <c r="J27" i="2"/>
  <c r="J28" i="2"/>
  <c r="J29" i="2"/>
  <c r="D11" i="2"/>
  <c r="D12" i="2"/>
  <c r="H19" i="2"/>
  <c r="H20" i="2"/>
  <c r="I20" i="2"/>
  <c r="C11" i="2"/>
  <c r="C12" i="2"/>
  <c r="G19" i="2"/>
  <c r="G20" i="2"/>
  <c r="S20" i="2"/>
  <c r="H21" i="2"/>
  <c r="I21" i="2"/>
  <c r="G21" i="2"/>
  <c r="S21" i="2"/>
  <c r="H22" i="2"/>
  <c r="I22" i="2"/>
  <c r="G22" i="2"/>
  <c r="S22" i="2"/>
  <c r="H23" i="2"/>
  <c r="I23" i="2"/>
  <c r="G23" i="2"/>
  <c r="S23" i="2"/>
  <c r="H24" i="2"/>
  <c r="I24" i="2"/>
  <c r="G24" i="2"/>
  <c r="S24" i="2"/>
  <c r="H25" i="2"/>
  <c r="I25" i="2"/>
  <c r="G25" i="2"/>
  <c r="S25" i="2"/>
  <c r="H26" i="2"/>
  <c r="I26" i="2"/>
  <c r="G26" i="2"/>
  <c r="S26" i="2"/>
  <c r="H27" i="2"/>
  <c r="I27" i="2"/>
  <c r="G27" i="2"/>
  <c r="S27" i="2"/>
  <c r="H28" i="2"/>
  <c r="I28" i="2"/>
  <c r="G28" i="2"/>
  <c r="S28" i="2"/>
  <c r="H29" i="2"/>
  <c r="I29" i="2"/>
  <c r="G29" i="2"/>
  <c r="S29" i="2"/>
  <c r="I19" i="2"/>
  <c r="S19" i="2"/>
  <c r="R20" i="2"/>
  <c r="R21" i="2"/>
  <c r="R22" i="2"/>
  <c r="R23" i="2"/>
  <c r="R24" i="2"/>
  <c r="R25" i="2"/>
  <c r="R26" i="2"/>
  <c r="R27" i="2"/>
  <c r="R28" i="2"/>
  <c r="R29" i="2"/>
  <c r="R19" i="2"/>
  <c r="C5" i="2"/>
  <c r="N19" i="2"/>
  <c r="W20" i="2"/>
  <c r="X20" i="2"/>
  <c r="U20" i="2"/>
  <c r="V20" i="2"/>
  <c r="Y20" i="2"/>
  <c r="F20" i="2"/>
  <c r="N20" i="2"/>
  <c r="C9" i="2"/>
  <c r="D9" i="2"/>
  <c r="L20" i="2"/>
  <c r="O20" i="2"/>
  <c r="W21" i="2"/>
  <c r="X21" i="2"/>
  <c r="U21" i="2"/>
  <c r="V21" i="2"/>
  <c r="Y21" i="2"/>
  <c r="F21" i="2"/>
  <c r="N21" i="2"/>
  <c r="L21" i="2"/>
  <c r="O21" i="2"/>
  <c r="W22" i="2"/>
  <c r="X22" i="2"/>
  <c r="U22" i="2"/>
  <c r="V22" i="2"/>
  <c r="Y22" i="2"/>
  <c r="F22" i="2"/>
  <c r="N22" i="2"/>
  <c r="L22" i="2"/>
  <c r="O22" i="2"/>
  <c r="W23" i="2"/>
  <c r="X23" i="2"/>
  <c r="U23" i="2"/>
  <c r="V23" i="2"/>
  <c r="Y23" i="2"/>
  <c r="F23" i="2"/>
  <c r="N23" i="2"/>
  <c r="L23" i="2"/>
  <c r="O23" i="2"/>
  <c r="W24" i="2"/>
  <c r="X24" i="2"/>
  <c r="U24" i="2"/>
  <c r="V24" i="2"/>
  <c r="Y24" i="2"/>
  <c r="F24" i="2"/>
  <c r="N24" i="2"/>
  <c r="L24" i="2"/>
  <c r="O24" i="2"/>
  <c r="W25" i="2"/>
  <c r="X25" i="2"/>
  <c r="U25" i="2"/>
  <c r="V25" i="2"/>
  <c r="Y25" i="2"/>
  <c r="F25" i="2"/>
  <c r="N25" i="2"/>
  <c r="L25" i="2"/>
  <c r="O25" i="2"/>
  <c r="W26" i="2"/>
  <c r="X26" i="2"/>
  <c r="U26" i="2"/>
  <c r="V26" i="2"/>
  <c r="Y26" i="2"/>
  <c r="F26" i="2"/>
  <c r="N26" i="2"/>
  <c r="L26" i="2"/>
  <c r="O26" i="2"/>
  <c r="W27" i="2"/>
  <c r="X27" i="2"/>
  <c r="U27" i="2"/>
  <c r="V27" i="2"/>
  <c r="Y27" i="2"/>
  <c r="F27" i="2"/>
  <c r="N27" i="2"/>
  <c r="L27" i="2"/>
  <c r="O27" i="2"/>
  <c r="W28" i="2"/>
  <c r="X28" i="2"/>
  <c r="U28" i="2"/>
  <c r="V28" i="2"/>
  <c r="Y28" i="2"/>
  <c r="F28" i="2"/>
  <c r="N28" i="2"/>
  <c r="L28" i="2"/>
  <c r="O28" i="2"/>
  <c r="W29" i="2"/>
  <c r="X29" i="2"/>
  <c r="U29" i="2"/>
  <c r="V29" i="2"/>
  <c r="Y29" i="2"/>
  <c r="F29" i="2"/>
  <c r="N29" i="2"/>
  <c r="L29" i="2"/>
  <c r="O29" i="2"/>
  <c r="L19" i="2"/>
  <c r="O19" i="2"/>
  <c r="E23" i="2"/>
  <c r="E24" i="2"/>
  <c r="E25" i="2"/>
  <c r="E26" i="2"/>
  <c r="E27" i="2"/>
  <c r="E28" i="2"/>
  <c r="E29" i="2"/>
  <c r="E21" i="2"/>
  <c r="K21" i="2"/>
  <c r="E22" i="2"/>
  <c r="K22" i="2"/>
  <c r="K23" i="2"/>
  <c r="K24" i="2"/>
  <c r="K25" i="2"/>
  <c r="K26" i="2"/>
  <c r="K27" i="2"/>
  <c r="K28" i="2"/>
  <c r="K29" i="2"/>
  <c r="E20" i="2"/>
  <c r="K20" i="2"/>
  <c r="E19" i="2"/>
  <c r="M22" i="2"/>
  <c r="M23" i="2"/>
  <c r="M24" i="2"/>
  <c r="M25" i="2"/>
  <c r="M26" i="2"/>
  <c r="M27" i="2"/>
  <c r="M28" i="2"/>
  <c r="M29" i="2"/>
  <c r="M21" i="2"/>
  <c r="W30" i="2"/>
  <c r="X30" i="2"/>
  <c r="U30" i="2"/>
  <c r="V30" i="2"/>
  <c r="Y30" i="2"/>
  <c r="W19" i="2"/>
  <c r="X19" i="2"/>
  <c r="U19" i="2"/>
  <c r="V19" i="2"/>
  <c r="Y19" i="2"/>
  <c r="E13" i="1"/>
  <c r="K13" i="1"/>
  <c r="M20" i="2"/>
  <c r="D28" i="1"/>
  <c r="E35" i="1"/>
  <c r="E37" i="1"/>
  <c r="E39" i="1"/>
  <c r="E41" i="1"/>
  <c r="L41" i="1"/>
  <c r="K34" i="1"/>
  <c r="E34" i="1"/>
  <c r="J36" i="1"/>
  <c r="K36" i="1"/>
  <c r="J39" i="1"/>
  <c r="K38" i="1"/>
  <c r="E36" i="1"/>
  <c r="E38" i="1"/>
  <c r="J40" i="1"/>
  <c r="K40" i="1"/>
  <c r="G41" i="1"/>
  <c r="G39" i="1"/>
  <c r="H41" i="1"/>
  <c r="E40" i="1"/>
  <c r="L40" i="1"/>
  <c r="G40" i="1"/>
  <c r="I40" i="1"/>
  <c r="G38" i="1"/>
  <c r="H40" i="1"/>
  <c r="F40" i="1"/>
  <c r="L39" i="1"/>
  <c r="G37" i="1"/>
  <c r="H39" i="1"/>
  <c r="F39" i="1"/>
  <c r="L38" i="1"/>
  <c r="I38" i="1"/>
  <c r="G36" i="1"/>
  <c r="H38" i="1"/>
  <c r="L37" i="1"/>
  <c r="G35" i="1"/>
  <c r="H37" i="1"/>
  <c r="L36" i="1"/>
  <c r="I36" i="1"/>
  <c r="G34" i="1"/>
  <c r="H36" i="1"/>
  <c r="F36" i="1"/>
  <c r="L35" i="1"/>
  <c r="L34" i="1"/>
  <c r="I34" i="1"/>
  <c r="E14" i="1"/>
  <c r="E15" i="1"/>
  <c r="E16" i="1"/>
  <c r="E17" i="1"/>
  <c r="K17" i="1"/>
  <c r="J13" i="1"/>
  <c r="I14" i="1"/>
  <c r="J14" i="1"/>
  <c r="I15" i="1"/>
  <c r="J15" i="1"/>
  <c r="I16" i="1"/>
  <c r="J16" i="1"/>
  <c r="I17" i="1"/>
  <c r="J17" i="1"/>
  <c r="G17" i="1"/>
  <c r="G16" i="1"/>
  <c r="H17" i="1"/>
  <c r="F17" i="1"/>
  <c r="K16" i="1"/>
  <c r="G15" i="1"/>
  <c r="H16" i="1"/>
  <c r="F16" i="1"/>
  <c r="K15" i="1"/>
  <c r="G14" i="1"/>
  <c r="H15" i="1"/>
  <c r="F15" i="1"/>
  <c r="K14" i="1"/>
  <c r="G13" i="1"/>
  <c r="H14" i="1"/>
  <c r="F14" i="1"/>
  <c r="R20" i="3"/>
  <c r="T20" i="3"/>
  <c r="V20" i="3"/>
  <c r="W20" i="3"/>
  <c r="R21" i="3"/>
  <c r="T21" i="3"/>
  <c r="V21" i="3"/>
  <c r="W21" i="3"/>
  <c r="R22" i="3"/>
  <c r="T22" i="3"/>
  <c r="V22" i="3"/>
  <c r="W22" i="3"/>
  <c r="R23" i="3"/>
  <c r="T23" i="3"/>
  <c r="V23" i="3"/>
  <c r="W23" i="3"/>
  <c r="R24" i="3"/>
  <c r="T24" i="3"/>
  <c r="V24" i="3"/>
  <c r="W24" i="3"/>
  <c r="R25" i="3"/>
  <c r="T25" i="3"/>
  <c r="V25" i="3"/>
  <c r="W25" i="3"/>
  <c r="R26" i="3"/>
  <c r="T26" i="3"/>
  <c r="V26" i="3"/>
  <c r="W26" i="3"/>
  <c r="R27" i="3"/>
  <c r="T27" i="3"/>
  <c r="V27" i="3"/>
  <c r="W27" i="3"/>
  <c r="R28" i="3"/>
  <c r="T28" i="3"/>
  <c r="V28" i="3"/>
  <c r="W28" i="3"/>
  <c r="R29" i="3"/>
  <c r="T29" i="3"/>
  <c r="V29" i="3"/>
  <c r="W29" i="3"/>
  <c r="R30" i="3"/>
  <c r="T30" i="3"/>
  <c r="V30" i="3"/>
  <c r="W30" i="3"/>
  <c r="R31" i="3"/>
  <c r="T31" i="3"/>
  <c r="V31" i="3"/>
  <c r="W31" i="3"/>
  <c r="R32" i="3"/>
  <c r="T32" i="3"/>
  <c r="V32" i="3"/>
  <c r="W32" i="3"/>
  <c r="R33" i="3"/>
  <c r="T33" i="3"/>
  <c r="V33" i="3"/>
  <c r="W33" i="3"/>
  <c r="R34" i="3"/>
  <c r="T34" i="3"/>
  <c r="V34" i="3"/>
  <c r="W34" i="3"/>
  <c r="R35" i="3"/>
  <c r="T35" i="3"/>
  <c r="V35" i="3"/>
  <c r="W35" i="3"/>
  <c r="R36" i="3"/>
  <c r="T36" i="3"/>
  <c r="V36" i="3"/>
  <c r="W36" i="3"/>
  <c r="R37" i="3"/>
  <c r="T37" i="3"/>
  <c r="V37" i="3"/>
  <c r="W37" i="3"/>
  <c r="R38" i="3"/>
  <c r="T38" i="3"/>
  <c r="V38" i="3"/>
  <c r="W38" i="3"/>
  <c r="W19" i="3"/>
  <c r="V19" i="3"/>
  <c r="T19" i="3"/>
  <c r="R19" i="3"/>
</calcChain>
</file>

<file path=xl/sharedStrings.xml><?xml version="1.0" encoding="utf-8"?>
<sst xmlns="http://schemas.openxmlformats.org/spreadsheetml/2006/main" count="674" uniqueCount="129">
  <si>
    <t>Smart Token Symbol</t>
  </si>
  <si>
    <t>BNT</t>
  </si>
  <si>
    <t>Reserve Token</t>
  </si>
  <si>
    <t>ETH (Ξ)</t>
  </si>
  <si>
    <t>Constant Reserve Ratio (CRR)</t>
  </si>
  <si>
    <t>Initial Token Price</t>
  </si>
  <si>
    <t>Crowdsale Proceeds</t>
  </si>
  <si>
    <t>Tokens Issued in the Crowdsale</t>
  </si>
  <si>
    <t>Activity</t>
  </si>
  <si>
    <t>RESERVE</t>
  </si>
  <si>
    <t>PRICING</t>
  </si>
  <si>
    <t>SMART TOKEN</t>
  </si>
  <si>
    <r>
      <t>ETH Recieved</t>
    </r>
    <r>
      <rPr>
        <sz val="10"/>
        <color rgb="FFFF0000"/>
        <rFont val="Arial"/>
      </rPr>
      <t xml:space="preserve"> (Paid-out)</t>
    </r>
  </si>
  <si>
    <t>ETH Reserve</t>
  </si>
  <si>
    <t>Effective BNT Price</t>
  </si>
  <si>
    <t>Resulting BNT Price</t>
  </si>
  <si>
    <t>Price Change</t>
  </si>
  <si>
    <t>BNT Issued (Destroyed)</t>
  </si>
  <si>
    <t>BNT Supply</t>
  </si>
  <si>
    <t>BNT Market-cap</t>
  </si>
  <si>
    <t>Post-crowdsale initial state</t>
  </si>
  <si>
    <t>300 ETH converted to BNT</t>
  </si>
  <si>
    <t>700 ETH converted to BNT</t>
  </si>
  <si>
    <t xml:space="preserve">1302 BNT converted to ETH </t>
  </si>
  <si>
    <t>100 ETH converted to BNT</t>
  </si>
  <si>
    <t xml:space="preserve"> Smart Token Symbol</t>
  </si>
  <si>
    <t>BNTGNO</t>
  </si>
  <si>
    <t>Reserve Tokens</t>
  </si>
  <si>
    <t>BNT + GNO</t>
  </si>
  <si>
    <t>GNO</t>
  </si>
  <si>
    <t>Deposited Reserves</t>
  </si>
  <si>
    <r>
      <t xml:space="preserve">Reserve Recieved </t>
    </r>
    <r>
      <rPr>
        <sz val="10"/>
        <color rgb="FFFF0000"/>
        <rFont val="Arial"/>
      </rPr>
      <t>(Paid-out)</t>
    </r>
  </si>
  <si>
    <t>Reserve Balances</t>
  </si>
  <si>
    <t>Effective BNTGNO Price</t>
  </si>
  <si>
    <t>Resulting BNTGNO Price</t>
  </si>
  <si>
    <t>BNTGNO Price Change</t>
  </si>
  <si>
    <t>1 BNT = GNO</t>
  </si>
  <si>
    <t>BNTGNO Issued (Destroyed)</t>
  </si>
  <si>
    <t>BNTGNO Supply</t>
  </si>
  <si>
    <t>BNTGNO Market-cap</t>
  </si>
  <si>
    <t>Initial State</t>
  </si>
  <si>
    <t>Buying BNTGNO for 30 BNT</t>
  </si>
  <si>
    <t>Converting 70 GNO to BNT  Step 1 (GNO-&gt;BNTGNO</t>
  </si>
  <si>
    <t>Converting 70 GNO to BNT  Step 2 (BNTGNO-&gt;BNT)</t>
  </si>
  <si>
    <t>AST</t>
  </si>
  <si>
    <t>USD ($)</t>
  </si>
  <si>
    <r>
      <t xml:space="preserve">Reserve Balance </t>
    </r>
    <r>
      <rPr>
        <b/>
        <i/>
        <sz val="10"/>
        <rFont val="Arial"/>
      </rPr>
      <t>R</t>
    </r>
  </si>
  <si>
    <r>
      <t xml:space="preserve">Reserve Value </t>
    </r>
    <r>
      <rPr>
        <b/>
        <i/>
        <sz val="10"/>
        <rFont val="Arial"/>
      </rPr>
      <t>V</t>
    </r>
  </si>
  <si>
    <r>
      <t>Reserve Currency Price</t>
    </r>
    <r>
      <rPr>
        <b/>
        <i/>
        <sz val="10"/>
        <rFont val="Arial"/>
      </rPr>
      <t xml:space="preserve"> C</t>
    </r>
  </si>
  <si>
    <t>Variable</t>
  </si>
  <si>
    <t>C</t>
  </si>
  <si>
    <t>V</t>
  </si>
  <si>
    <t>R</t>
  </si>
  <si>
    <t>P</t>
  </si>
  <si>
    <t>Astra Token Symbol</t>
  </si>
  <si>
    <t>Token Price</t>
  </si>
  <si>
    <t>S</t>
  </si>
  <si>
    <t>F</t>
  </si>
  <si>
    <t>i</t>
  </si>
  <si>
    <t>Target Reserve Balance Ratio</t>
  </si>
  <si>
    <t>G</t>
  </si>
  <si>
    <t>Value in (out) USD</t>
  </si>
  <si>
    <t>Value in (out) ETH</t>
  </si>
  <si>
    <t>300 ETH converted to AST</t>
  </si>
  <si>
    <t>700 ETH converted to AST</t>
  </si>
  <si>
    <t>100 ETH converted to AST</t>
  </si>
  <si>
    <t>TOKEN</t>
  </si>
  <si>
    <t>USD Reserve</t>
  </si>
  <si>
    <t>Eu</t>
  </si>
  <si>
    <t>Eh</t>
  </si>
  <si>
    <t>Rh</t>
  </si>
  <si>
    <t>Vu</t>
  </si>
  <si>
    <t>Vh</t>
  </si>
  <si>
    <t>Ch</t>
  </si>
  <si>
    <t>ETH Price</t>
  </si>
  <si>
    <t>T</t>
  </si>
  <si>
    <t>AST Supply</t>
  </si>
  <si>
    <t>dP</t>
  </si>
  <si>
    <t>AST Market-cap</t>
  </si>
  <si>
    <t>ETH Reserve Value</t>
  </si>
  <si>
    <t>SUBCALCULATIONS</t>
  </si>
  <si>
    <t>^Fu</t>
  </si>
  <si>
    <t>^Fh</t>
  </si>
  <si>
    <t>1+Eu/Ru</t>
  </si>
  <si>
    <t>1+Eh/Rh</t>
  </si>
  <si>
    <t>1000 USD converted to AST</t>
  </si>
  <si>
    <t>ACTIVITY</t>
  </si>
  <si>
    <t>Product</t>
  </si>
  <si>
    <t>Product -1</t>
  </si>
  <si>
    <t>Ehu</t>
  </si>
  <si>
    <t>Tokens Minted/Liquidated</t>
  </si>
  <si>
    <t>in USD</t>
  </si>
  <si>
    <t>10000 USD converted to AST</t>
  </si>
  <si>
    <t>Effective AST Price</t>
  </si>
  <si>
    <t>Ru,Vu</t>
  </si>
  <si>
    <t xml:space="preserve">200 AST converted to ETH </t>
  </si>
  <si>
    <t xml:space="preserve">100 AST converted to ETH </t>
  </si>
  <si>
    <t>Variable ETH Price On?</t>
  </si>
  <si>
    <t>Rebalance</t>
  </si>
  <si>
    <t>5000 AST converted to USD</t>
  </si>
  <si>
    <t>Reserve Ratios</t>
  </si>
  <si>
    <t>USD</t>
  </si>
  <si>
    <t>ETH</t>
  </si>
  <si>
    <t>Ou</t>
  </si>
  <si>
    <t>Oh</t>
  </si>
  <si>
    <t>dVu</t>
  </si>
  <si>
    <t>dVh</t>
  </si>
  <si>
    <t>dV</t>
  </si>
  <si>
    <t>R0h</t>
  </si>
  <si>
    <t>V0h</t>
  </si>
  <si>
    <t>Reserve Ratios Balanced</t>
  </si>
  <si>
    <t>Resulting AST Price</t>
  </si>
  <si>
    <t>R0u</t>
  </si>
  <si>
    <t>Ru/Ru0</t>
  </si>
  <si>
    <t>Rh/Rh0</t>
  </si>
  <si>
    <t>Price Volatility</t>
  </si>
  <si>
    <t xml:space="preserve">AST converted to ETH </t>
  </si>
  <si>
    <t xml:space="preserve">AST converted to USD </t>
  </si>
  <si>
    <t>ETH converted to AST</t>
  </si>
  <si>
    <t>USD converted to AST</t>
  </si>
  <si>
    <t>Neg</t>
  </si>
  <si>
    <t>Pos</t>
  </si>
  <si>
    <t>Item</t>
  </si>
  <si>
    <t>Monthly Subscribers</t>
  </si>
  <si>
    <t>Init Subscribers</t>
  </si>
  <si>
    <t>Growth Rate</t>
  </si>
  <si>
    <t>Monthly Contributions</t>
  </si>
  <si>
    <t>Subscribers</t>
  </si>
  <si>
    <t>Variable ETH Price On? (0 or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</si>
</sst>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(&quot;$&quot;* #,##0.00_);_(&quot;$&quot;* \(#,##0.00\);_(&quot;$&quot;* &quot;-&quot;??_);_(@_)"/>
    <numFmt numFmtId="164" formatCode="0.0"/>
    <numFmt numFmtId="165" formatCode="\Ξ#,##0"/>
    <numFmt numFmtId="166" formatCode="\Ξ#,##0.00"/>
    <numFmt numFmtId="167" formatCode="\Ξ#,##0.0000"/>
    <numFmt numFmtId="168" formatCode="\Ξ#,##0_);\Ξ\(#,##0\)"/>
    <numFmt numFmtId="169" formatCode="#,##0.000"/>
    <numFmt numFmtId="170" formatCode="0.000"/>
    <numFmt numFmtId="171" formatCode="#,##0.0000"/>
    <numFmt numFmtId="172" formatCode="#,##0.0_);\(#,##0.0\)"/>
    <numFmt numFmtId="173" formatCode="\Ξ#,##0.0"/>
    <numFmt numFmtId="174" formatCode="\Ξ#,##0.000000_);\Ξ\(#,##0.000000\)"/>
    <numFmt numFmtId="175" formatCode="\Ξ#,##0.000000"/>
    <numFmt numFmtId="176" formatCode="0.0000"/>
    <numFmt numFmtId="177" formatCode="0.000000"/>
    <numFmt numFmtId="178" formatCode="_(&quot;$&quot;* #,##0.000000_);_(&quot;$&quot;* \(#,##0.000000\);_(&quot;$&quot;* &quot;-&quot;??_);_(@_)"/>
    <numFmt numFmtId="179" formatCode="0.0000%"/>
  </numFmts>
  <fonts count="1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800000"/>
      <name val="Arial"/>
    </font>
    <font>
      <b/>
      <sz val="10"/>
      <name val="Arial"/>
    </font>
    <font>
      <b/>
      <sz val="12"/>
      <name val="Arial"/>
    </font>
    <font>
      <b/>
      <sz val="10"/>
      <color rgb="FF000000"/>
      <name val="Arial"/>
    </font>
    <font>
      <sz val="10"/>
      <name val="Arial"/>
    </font>
    <font>
      <sz val="10"/>
      <color rgb="FF38761D"/>
      <name val="Arial"/>
    </font>
    <font>
      <sz val="10"/>
      <color rgb="FF800000"/>
      <name val="Arial"/>
    </font>
    <font>
      <sz val="10"/>
      <color rgb="FFFF0000"/>
      <name val="Arial"/>
    </font>
    <font>
      <sz val="10"/>
      <color rgb="FF000000"/>
      <name val="Arial"/>
    </font>
    <font>
      <b/>
      <i/>
      <sz val="10"/>
      <name val="Arial"/>
    </font>
    <font>
      <i/>
      <sz val="10"/>
      <name val="Arial"/>
    </font>
    <font>
      <b/>
      <i/>
      <sz val="10"/>
      <color rgb="FF000000"/>
      <name val="Arial"/>
    </font>
    <font>
      <sz val="10"/>
      <color theme="1" tint="0.499984740745262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33">
    <xf numFmtId="0" fontId="0" fillId="0" borderId="0" xfId="0" applyFont="1" applyAlignment="1"/>
    <xf numFmtId="0" fontId="1" fillId="0" borderId="2" xfId="0" applyFont="1" applyBorder="1"/>
    <xf numFmtId="0" fontId="0" fillId="0" borderId="0" xfId="0" applyFont="1"/>
    <xf numFmtId="0" fontId="1" fillId="0" borderId="5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 applyAlignment="1"/>
    <xf numFmtId="0" fontId="0" fillId="0" borderId="0" xfId="0" applyFont="1" applyAlignment="1">
      <alignment wrapText="1"/>
    </xf>
    <xf numFmtId="9" fontId="1" fillId="0" borderId="10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3" fontId="1" fillId="0" borderId="13" xfId="0" applyNumberFormat="1" applyFont="1" applyBorder="1" applyAlignment="1">
      <alignment horizontal="left"/>
    </xf>
    <xf numFmtId="0" fontId="1" fillId="0" borderId="15" xfId="0" applyFont="1" applyBorder="1"/>
    <xf numFmtId="0" fontId="1" fillId="0" borderId="17" xfId="0" applyFon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166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3" fontId="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0" fontId="1" fillId="0" borderId="5" xfId="0" applyFont="1" applyBorder="1"/>
    <xf numFmtId="165" fontId="1" fillId="2" borderId="4" xfId="0" applyNumberFormat="1" applyFont="1" applyFill="1" applyBorder="1"/>
    <xf numFmtId="166" fontId="1" fillId="2" borderId="4" xfId="0" applyNumberFormat="1" applyFont="1" applyFill="1" applyBorder="1"/>
    <xf numFmtId="167" fontId="1" fillId="2" borderId="4" xfId="0" applyNumberFormat="1" applyFont="1" applyFill="1" applyBorder="1"/>
    <xf numFmtId="0" fontId="0" fillId="2" borderId="4" xfId="0" applyFont="1" applyFill="1" applyBorder="1" applyAlignment="1"/>
    <xf numFmtId="0" fontId="1" fillId="2" borderId="4" xfId="0" applyFont="1" applyFill="1" applyBorder="1"/>
    <xf numFmtId="3" fontId="1" fillId="2" borderId="4" xfId="0" applyNumberFormat="1" applyFont="1" applyFill="1" applyBorder="1"/>
    <xf numFmtId="165" fontId="1" fillId="2" borderId="5" xfId="0" applyNumberFormat="1" applyFont="1" applyFill="1" applyBorder="1"/>
    <xf numFmtId="168" fontId="1" fillId="0" borderId="10" xfId="0" applyNumberFormat="1" applyFont="1" applyBorder="1" applyAlignment="1"/>
    <xf numFmtId="165" fontId="1" fillId="2" borderId="0" xfId="0" applyNumberFormat="1" applyFont="1" applyFill="1"/>
    <xf numFmtId="167" fontId="1" fillId="2" borderId="0" xfId="0" applyNumberFormat="1" applyFont="1" applyFill="1"/>
    <xf numFmtId="10" fontId="8" fillId="2" borderId="0" xfId="0" applyNumberFormat="1" applyFont="1" applyFill="1" applyAlignment="1"/>
    <xf numFmtId="37" fontId="2" fillId="2" borderId="0" xfId="0" applyNumberFormat="1" applyFont="1" applyFill="1"/>
    <xf numFmtId="3" fontId="1" fillId="2" borderId="0" xfId="0" applyNumberFormat="1" applyFont="1" applyFill="1"/>
    <xf numFmtId="165" fontId="1" fillId="2" borderId="10" xfId="0" applyNumberFormat="1" applyFont="1" applyFill="1" applyBorder="1"/>
    <xf numFmtId="168" fontId="1" fillId="0" borderId="13" xfId="0" applyNumberFormat="1" applyFont="1" applyBorder="1" applyAlignment="1"/>
    <xf numFmtId="165" fontId="1" fillId="2" borderId="12" xfId="0" applyNumberFormat="1" applyFont="1" applyFill="1" applyBorder="1"/>
    <xf numFmtId="167" fontId="1" fillId="2" borderId="12" xfId="0" applyNumberFormat="1" applyFont="1" applyFill="1" applyBorder="1"/>
    <xf numFmtId="10" fontId="8" fillId="2" borderId="12" xfId="0" applyNumberFormat="1" applyFont="1" applyFill="1" applyBorder="1" applyAlignment="1"/>
    <xf numFmtId="37" fontId="2" fillId="2" borderId="12" xfId="0" applyNumberFormat="1" applyFont="1" applyFill="1" applyBorder="1"/>
    <xf numFmtId="3" fontId="1" fillId="2" borderId="12" xfId="0" applyNumberFormat="1" applyFont="1" applyFill="1" applyBorder="1"/>
    <xf numFmtId="165" fontId="1" fillId="2" borderId="13" xfId="0" applyNumberFormat="1" applyFont="1" applyFill="1" applyBorder="1"/>
    <xf numFmtId="0" fontId="1" fillId="0" borderId="10" xfId="0" applyFont="1" applyBorder="1" applyAlignment="1">
      <alignment horizontal="left"/>
    </xf>
    <xf numFmtId="0" fontId="2" fillId="2" borderId="4" xfId="0" applyFont="1" applyFill="1" applyBorder="1" applyAlignment="1"/>
    <xf numFmtId="9" fontId="1" fillId="0" borderId="5" xfId="0" applyNumberFormat="1" applyFont="1" applyBorder="1" applyAlignment="1">
      <alignment horizontal="left"/>
    </xf>
    <xf numFmtId="165" fontId="4" fillId="2" borderId="0" xfId="0" applyNumberFormat="1" applyFont="1" applyFill="1" applyAlignment="1">
      <alignment vertical="top"/>
    </xf>
    <xf numFmtId="9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165" fontId="4" fillId="2" borderId="12" xfId="0" applyNumberFormat="1" applyFont="1" applyFill="1" applyBorder="1" applyAlignment="1">
      <alignment vertical="top"/>
    </xf>
    <xf numFmtId="3" fontId="7" fillId="2" borderId="13" xfId="0" applyNumberFormat="1" applyFont="1" applyFill="1" applyBorder="1" applyAlignment="1">
      <alignment horizontal="left" vertical="top" wrapText="1"/>
    </xf>
    <xf numFmtId="37" fontId="1" fillId="0" borderId="21" xfId="0" applyNumberFormat="1" applyFont="1" applyBorder="1"/>
    <xf numFmtId="166" fontId="1" fillId="2" borderId="4" xfId="0" applyNumberFormat="1" applyFont="1" applyFill="1" applyBorder="1" applyAlignment="1">
      <alignment vertical="center"/>
    </xf>
    <xf numFmtId="169" fontId="1" fillId="2" borderId="4" xfId="0" applyNumberFormat="1" applyFont="1" applyFill="1" applyBorder="1"/>
    <xf numFmtId="3" fontId="1" fillId="2" borderId="5" xfId="0" applyNumberFormat="1" applyFont="1" applyFill="1" applyBorder="1" applyAlignment="1">
      <alignment vertical="center"/>
    </xf>
    <xf numFmtId="37" fontId="1" fillId="0" borderId="22" xfId="0" applyNumberFormat="1" applyFont="1" applyBorder="1"/>
    <xf numFmtId="166" fontId="1" fillId="2" borderId="0" xfId="0" applyNumberFormat="1" applyFont="1" applyFill="1" applyAlignment="1">
      <alignment vertical="center"/>
    </xf>
    <xf numFmtId="169" fontId="1" fillId="2" borderId="12" xfId="0" applyNumberFormat="1" applyFont="1" applyFill="1" applyBorder="1"/>
    <xf numFmtId="3" fontId="1" fillId="2" borderId="10" xfId="0" applyNumberFormat="1" applyFont="1" applyFill="1" applyBorder="1" applyAlignment="1">
      <alignment vertical="center"/>
    </xf>
    <xf numFmtId="0" fontId="2" fillId="2" borderId="0" xfId="0" applyFont="1" applyFill="1" applyAlignment="1"/>
    <xf numFmtId="171" fontId="1" fillId="2" borderId="4" xfId="0" applyNumberFormat="1" applyFont="1" applyFill="1" applyBorder="1" applyAlignment="1">
      <alignment vertical="center"/>
    </xf>
    <xf numFmtId="10" fontId="8" fillId="2" borderId="4" xfId="0" applyNumberFormat="1" applyFont="1" applyFill="1" applyBorder="1" applyAlignment="1"/>
    <xf numFmtId="164" fontId="2" fillId="2" borderId="4" xfId="0" applyNumberFormat="1" applyFont="1" applyFill="1" applyBorder="1"/>
    <xf numFmtId="37" fontId="1" fillId="0" borderId="23" xfId="0" applyNumberFormat="1" applyFont="1" applyBorder="1"/>
    <xf numFmtId="3" fontId="1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0" fontId="2" fillId="2" borderId="4" xfId="0" applyFont="1" applyFill="1" applyBorder="1"/>
    <xf numFmtId="171" fontId="1" fillId="2" borderId="12" xfId="0" applyNumberFormat="1" applyFont="1" applyFill="1" applyBorder="1" applyAlignment="1">
      <alignment vertical="center"/>
    </xf>
    <xf numFmtId="164" fontId="2" fillId="2" borderId="12" xfId="0" applyNumberFormat="1" applyFont="1" applyFill="1" applyBorder="1"/>
    <xf numFmtId="172" fontId="1" fillId="0" borderId="21" xfId="0" applyNumberFormat="1" applyFont="1" applyBorder="1" applyAlignment="1"/>
    <xf numFmtId="172" fontId="2" fillId="2" borderId="0" xfId="0" applyNumberFormat="1" applyFont="1" applyFill="1"/>
    <xf numFmtId="3" fontId="1" fillId="2" borderId="12" xfId="0" applyNumberFormat="1" applyFont="1" applyFill="1" applyBorder="1" applyAlignment="1">
      <alignment vertical="center"/>
    </xf>
    <xf numFmtId="3" fontId="1" fillId="2" borderId="13" xfId="0" applyNumberFormat="1" applyFont="1" applyFill="1" applyBorder="1" applyAlignment="1">
      <alignment vertical="center"/>
    </xf>
    <xf numFmtId="173" fontId="7" fillId="0" borderId="0" xfId="0" applyNumberFormat="1" applyFont="1"/>
    <xf numFmtId="0" fontId="9" fillId="0" borderId="0" xfId="0" applyFont="1"/>
    <xf numFmtId="3" fontId="0" fillId="0" borderId="0" xfId="0" applyNumberFormat="1" applyFont="1"/>
    <xf numFmtId="165" fontId="7" fillId="0" borderId="0" xfId="0" applyNumberFormat="1" applyFont="1"/>
    <xf numFmtId="166" fontId="0" fillId="0" borderId="0" xfId="0" applyNumberFormat="1" applyFont="1"/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Border="1" applyAlignment="1"/>
    <xf numFmtId="44" fontId="1" fillId="0" borderId="0" xfId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9" fontId="1" fillId="0" borderId="0" xfId="0" applyNumberFormat="1" applyFont="1" applyBorder="1" applyAlignment="1">
      <alignment horizontal="left"/>
    </xf>
    <xf numFmtId="44" fontId="1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4" fontId="1" fillId="0" borderId="0" xfId="0" applyNumberFormat="1" applyFont="1" applyBorder="1" applyAlignment="1"/>
    <xf numFmtId="0" fontId="4" fillId="2" borderId="0" xfId="0" applyFont="1" applyFill="1" applyBorder="1" applyAlignment="1">
      <alignment horizontal="right" wrapText="1"/>
    </xf>
    <xf numFmtId="44" fontId="1" fillId="0" borderId="0" xfId="1" applyFont="1" applyBorder="1" applyAlignment="1"/>
    <xf numFmtId="174" fontId="1" fillId="0" borderId="0" xfId="0" applyNumberFormat="1" applyFont="1" applyBorder="1" applyAlignment="1"/>
    <xf numFmtId="0" fontId="2" fillId="2" borderId="0" xfId="0" applyFont="1" applyFill="1" applyBorder="1" applyAlignment="1"/>
    <xf numFmtId="0" fontId="4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164" fontId="5" fillId="3" borderId="0" xfId="0" applyNumberFormat="1" applyFont="1" applyFill="1" applyAlignment="1">
      <alignment vertical="center" wrapText="1"/>
    </xf>
    <xf numFmtId="164" fontId="5" fillId="2" borderId="0" xfId="0" applyNumberFormat="1" applyFont="1" applyFill="1" applyAlignment="1">
      <alignment vertical="center"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2" fillId="0" borderId="0" xfId="0" applyFont="1" applyBorder="1" applyAlignment="1"/>
    <xf numFmtId="0" fontId="12" fillId="0" borderId="0" xfId="0" applyFont="1" applyBorder="1" applyAlignment="1"/>
    <xf numFmtId="0" fontId="14" fillId="0" borderId="0" xfId="0" applyFont="1" applyBorder="1" applyAlignment="1"/>
    <xf numFmtId="0" fontId="4" fillId="0" borderId="0" xfId="0" applyFont="1" applyBorder="1" applyAlignment="1">
      <alignment wrapText="1"/>
    </xf>
    <xf numFmtId="173" fontId="7" fillId="0" borderId="0" xfId="0" applyNumberFormat="1" applyFont="1" applyBorder="1"/>
    <xf numFmtId="0" fontId="9" fillId="0" borderId="0" xfId="0" applyFont="1" applyBorder="1"/>
    <xf numFmtId="3" fontId="0" fillId="0" borderId="0" xfId="0" applyNumberFormat="1" applyFont="1" applyBorder="1"/>
    <xf numFmtId="165" fontId="7" fillId="0" borderId="0" xfId="0" applyNumberFormat="1" applyFont="1" applyBorder="1"/>
    <xf numFmtId="166" fontId="0" fillId="0" borderId="0" xfId="0" applyNumberFormat="1" applyFont="1" applyBorder="1"/>
    <xf numFmtId="0" fontId="4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3" fontId="6" fillId="0" borderId="0" xfId="0" applyNumberFormat="1" applyFont="1" applyFill="1" applyBorder="1" applyAlignment="1">
      <alignment wrapText="1"/>
    </xf>
    <xf numFmtId="0" fontId="1" fillId="0" borderId="0" xfId="0" applyFont="1" applyFill="1" applyBorder="1"/>
    <xf numFmtId="3" fontId="1" fillId="0" borderId="0" xfId="0" applyNumberFormat="1" applyFont="1" applyFill="1" applyBorder="1"/>
    <xf numFmtId="168" fontId="1" fillId="0" borderId="0" xfId="0" applyNumberFormat="1" applyFont="1" applyFill="1" applyBorder="1" applyAlignment="1"/>
    <xf numFmtId="10" fontId="8" fillId="0" borderId="0" xfId="0" applyNumberFormat="1" applyFont="1" applyFill="1" applyBorder="1" applyAlignment="1"/>
    <xf numFmtId="3" fontId="1" fillId="0" borderId="0" xfId="0" applyNumberFormat="1" applyFont="1" applyBorder="1" applyAlignment="1">
      <alignment horizontal="right"/>
    </xf>
    <xf numFmtId="9" fontId="15" fillId="0" borderId="0" xfId="0" applyNumberFormat="1" applyFont="1" applyBorder="1" applyAlignment="1">
      <alignment horizontal="left"/>
    </xf>
    <xf numFmtId="165" fontId="1" fillId="0" borderId="0" xfId="0" applyNumberFormat="1" applyFont="1" applyFill="1" applyBorder="1" applyAlignment="1">
      <alignment vertical="top"/>
    </xf>
    <xf numFmtId="0" fontId="6" fillId="0" borderId="0" xfId="0" applyFont="1" applyAlignment="1"/>
    <xf numFmtId="0" fontId="14" fillId="0" borderId="0" xfId="0" applyFont="1" applyAlignment="1"/>
    <xf numFmtId="0" fontId="14" fillId="0" borderId="0" xfId="0" applyFont="1"/>
    <xf numFmtId="175" fontId="1" fillId="0" borderId="0" xfId="0" applyNumberFormat="1" applyFont="1" applyFill="1" applyBorder="1"/>
    <xf numFmtId="44" fontId="1" fillId="0" borderId="0" xfId="1" applyFont="1" applyFill="1" applyBorder="1"/>
    <xf numFmtId="44" fontId="0" fillId="0" borderId="0" xfId="0" applyNumberFormat="1" applyFont="1" applyAlignment="1"/>
    <xf numFmtId="165" fontId="2" fillId="0" borderId="0" xfId="0" applyNumberFormat="1" applyFont="1" applyFill="1" applyBorder="1" applyAlignment="1">
      <alignment wrapText="1"/>
    </xf>
    <xf numFmtId="164" fontId="5" fillId="5" borderId="0" xfId="0" applyNumberFormat="1" applyFont="1" applyFill="1" applyAlignment="1">
      <alignment vertical="center" wrapText="1"/>
    </xf>
    <xf numFmtId="44" fontId="0" fillId="0" borderId="0" xfId="0" applyNumberFormat="1" applyFont="1"/>
    <xf numFmtId="176" fontId="0" fillId="0" borderId="0" xfId="0" applyNumberFormat="1" applyFont="1" applyBorder="1"/>
    <xf numFmtId="177" fontId="0" fillId="0" borderId="0" xfId="0" applyNumberFormat="1" applyFont="1"/>
    <xf numFmtId="177" fontId="0" fillId="0" borderId="0" xfId="0" applyNumberFormat="1" applyFont="1" applyBorder="1"/>
    <xf numFmtId="177" fontId="15" fillId="0" borderId="0" xfId="0" applyNumberFormat="1" applyFont="1"/>
    <xf numFmtId="177" fontId="0" fillId="0" borderId="0" xfId="1" applyNumberFormat="1" applyFont="1" applyAlignment="1"/>
    <xf numFmtId="0" fontId="6" fillId="0" borderId="0" xfId="0" applyFont="1" applyFill="1" applyBorder="1" applyAlignment="1"/>
    <xf numFmtId="44" fontId="15" fillId="0" borderId="0" xfId="1" applyFont="1" applyAlignment="1"/>
    <xf numFmtId="0" fontId="15" fillId="0" borderId="0" xfId="0" applyFont="1" applyBorder="1"/>
    <xf numFmtId="3" fontId="2" fillId="0" borderId="0" xfId="0" applyNumberFormat="1" applyFont="1" applyFill="1" applyBorder="1" applyAlignment="1">
      <alignment wrapText="1"/>
    </xf>
    <xf numFmtId="178" fontId="1" fillId="0" borderId="0" xfId="1" applyNumberFormat="1" applyFont="1" applyFill="1" applyBorder="1"/>
    <xf numFmtId="164" fontId="5" fillId="0" borderId="0" xfId="0" applyNumberFormat="1" applyFont="1" applyFill="1" applyAlignment="1">
      <alignment vertical="center" wrapText="1"/>
    </xf>
    <xf numFmtId="3" fontId="5" fillId="0" borderId="0" xfId="0" applyNumberFormat="1" applyFont="1" applyFill="1" applyAlignment="1">
      <alignment vertical="center" wrapText="1"/>
    </xf>
    <xf numFmtId="179" fontId="0" fillId="0" borderId="0" xfId="2" applyNumberFormat="1" applyFont="1"/>
    <xf numFmtId="165" fontId="13" fillId="0" borderId="0" xfId="0" applyNumberFormat="1" applyFont="1" applyFill="1" applyBorder="1" applyAlignment="1">
      <alignment vertical="top"/>
    </xf>
    <xf numFmtId="164" fontId="5" fillId="5" borderId="0" xfId="0" applyNumberFormat="1" applyFont="1" applyFill="1" applyAlignment="1">
      <alignment vertical="center"/>
    </xf>
    <xf numFmtId="166" fontId="2" fillId="0" borderId="0" xfId="0" applyNumberFormat="1" applyFont="1" applyFill="1" applyBorder="1" applyAlignment="1">
      <alignment wrapText="1"/>
    </xf>
    <xf numFmtId="0" fontId="14" fillId="0" borderId="24" xfId="0" applyFont="1" applyBorder="1" applyAlignment="1"/>
    <xf numFmtId="0" fontId="0" fillId="0" borderId="24" xfId="0" applyFont="1" applyBorder="1"/>
    <xf numFmtId="177" fontId="0" fillId="0" borderId="24" xfId="0" applyNumberFormat="1" applyFont="1" applyBorder="1"/>
    <xf numFmtId="177" fontId="15" fillId="0" borderId="24" xfId="0" applyNumberFormat="1" applyFont="1" applyBorder="1"/>
    <xf numFmtId="0" fontId="14" fillId="0" borderId="24" xfId="0" applyFont="1" applyBorder="1"/>
    <xf numFmtId="44" fontId="0" fillId="0" borderId="24" xfId="0" applyNumberFormat="1" applyFont="1" applyBorder="1" applyAlignment="1"/>
    <xf numFmtId="0" fontId="15" fillId="0" borderId="0" xfId="0" applyFont="1" applyAlignment="1"/>
    <xf numFmtId="177" fontId="0" fillId="0" borderId="0" xfId="0" applyNumberFormat="1" applyFont="1" applyAlignment="1"/>
    <xf numFmtId="2" fontId="1" fillId="0" borderId="0" xfId="2" applyNumberFormat="1" applyFont="1" applyBorder="1" applyAlignment="1"/>
    <xf numFmtId="44" fontId="1" fillId="0" borderId="0" xfId="1" applyFont="1" applyFill="1" applyBorder="1" applyAlignment="1"/>
    <xf numFmtId="44" fontId="0" fillId="0" borderId="0" xfId="1" applyFont="1" applyFill="1" applyBorder="1" applyAlignment="1"/>
    <xf numFmtId="3" fontId="6" fillId="0" borderId="0" xfId="0" applyNumberFormat="1" applyFont="1" applyBorder="1"/>
    <xf numFmtId="165" fontId="13" fillId="0" borderId="25" xfId="0" applyNumberFormat="1" applyFont="1" applyFill="1" applyBorder="1" applyAlignment="1">
      <alignment vertical="top"/>
    </xf>
    <xf numFmtId="0" fontId="1" fillId="0" borderId="25" xfId="0" applyFont="1" applyFill="1" applyBorder="1" applyAlignment="1"/>
    <xf numFmtId="168" fontId="1" fillId="0" borderId="25" xfId="0" applyNumberFormat="1" applyFont="1" applyFill="1" applyBorder="1" applyAlignment="1"/>
    <xf numFmtId="44" fontId="15" fillId="0" borderId="25" xfId="1" applyFont="1" applyBorder="1" applyAlignment="1"/>
    <xf numFmtId="177" fontId="0" fillId="0" borderId="25" xfId="1" applyNumberFormat="1" applyFont="1" applyBorder="1" applyAlignment="1"/>
    <xf numFmtId="44" fontId="1" fillId="0" borderId="25" xfId="1" applyFont="1" applyFill="1" applyBorder="1"/>
    <xf numFmtId="44" fontId="0" fillId="0" borderId="25" xfId="0" applyNumberFormat="1" applyFont="1" applyBorder="1" applyAlignment="1"/>
    <xf numFmtId="175" fontId="1" fillId="0" borderId="25" xfId="0" applyNumberFormat="1" applyFont="1" applyFill="1" applyBorder="1"/>
    <xf numFmtId="178" fontId="1" fillId="0" borderId="25" xfId="1" applyNumberFormat="1" applyFont="1" applyFill="1" applyBorder="1"/>
    <xf numFmtId="178" fontId="2" fillId="0" borderId="25" xfId="1" applyNumberFormat="1" applyFont="1" applyFill="1" applyBorder="1"/>
    <xf numFmtId="10" fontId="8" fillId="0" borderId="25" xfId="0" applyNumberFormat="1" applyFont="1" applyFill="1" applyBorder="1" applyAlignment="1"/>
    <xf numFmtId="3" fontId="1" fillId="0" borderId="25" xfId="0" applyNumberFormat="1" applyFont="1" applyFill="1" applyBorder="1"/>
    <xf numFmtId="44" fontId="2" fillId="0" borderId="25" xfId="1" applyFont="1" applyFill="1" applyBorder="1"/>
    <xf numFmtId="0" fontId="0" fillId="0" borderId="25" xfId="0" applyFont="1" applyBorder="1"/>
    <xf numFmtId="179" fontId="0" fillId="0" borderId="25" xfId="2" applyNumberFormat="1" applyFont="1" applyBorder="1"/>
    <xf numFmtId="44" fontId="0" fillId="0" borderId="26" xfId="0" applyNumberFormat="1" applyFont="1" applyBorder="1" applyAlignment="1"/>
    <xf numFmtId="44" fontId="0" fillId="0" borderId="25" xfId="0" applyNumberFormat="1" applyFont="1" applyBorder="1"/>
    <xf numFmtId="177" fontId="0" fillId="0" borderId="26" xfId="0" applyNumberFormat="1" applyFont="1" applyBorder="1"/>
    <xf numFmtId="177" fontId="0" fillId="0" borderId="25" xfId="0" applyNumberFormat="1" applyFont="1" applyBorder="1"/>
    <xf numFmtId="177" fontId="0" fillId="0" borderId="25" xfId="0" applyNumberFormat="1" applyFont="1" applyBorder="1" applyAlignment="1"/>
    <xf numFmtId="0" fontId="0" fillId="0" borderId="25" xfId="0" applyFont="1" applyBorder="1" applyAlignment="1"/>
    <xf numFmtId="0" fontId="2" fillId="0" borderId="0" xfId="0" applyFont="1" applyFill="1" applyBorder="1" applyAlignment="1"/>
    <xf numFmtId="0" fontId="12" fillId="0" borderId="0" xfId="0" applyFont="1" applyFill="1" applyBorder="1" applyAlignment="1"/>
    <xf numFmtId="0" fontId="2" fillId="0" borderId="0" xfId="0" applyFont="1" applyBorder="1" applyAlignment="1">
      <alignment wrapText="1"/>
    </xf>
    <xf numFmtId="44" fontId="7" fillId="0" borderId="0" xfId="1" applyFont="1" applyBorder="1"/>
    <xf numFmtId="9" fontId="7" fillId="0" borderId="0" xfId="2" applyFont="1" applyBorder="1"/>
    <xf numFmtId="0" fontId="7" fillId="0" borderId="0" xfId="0" applyNumberFormat="1" applyFont="1" applyBorder="1"/>
    <xf numFmtId="0" fontId="12" fillId="0" borderId="0" xfId="0" applyFont="1" applyBorder="1" applyAlignment="1">
      <alignment wrapText="1"/>
    </xf>
    <xf numFmtId="44" fontId="7" fillId="0" borderId="25" xfId="1" applyFont="1" applyBorder="1"/>
    <xf numFmtId="2" fontId="2" fillId="6" borderId="0" xfId="2" applyNumberFormat="1" applyFont="1" applyFill="1" applyBorder="1" applyAlignment="1"/>
    <xf numFmtId="0" fontId="6" fillId="6" borderId="0" xfId="0" applyFont="1" applyFill="1" applyBorder="1" applyAlignment="1"/>
    <xf numFmtId="0" fontId="2" fillId="6" borderId="0" xfId="0" applyNumberFormat="1" applyFont="1" applyFill="1" applyBorder="1"/>
    <xf numFmtId="9" fontId="2" fillId="6" borderId="0" xfId="2" applyFont="1" applyFill="1" applyBorder="1"/>
    <xf numFmtId="44" fontId="2" fillId="6" borderId="0" xfId="1" applyFont="1" applyFill="1" applyBorder="1"/>
    <xf numFmtId="44" fontId="2" fillId="6" borderId="0" xfId="1" applyFont="1" applyFill="1" applyBorder="1" applyAlignment="1"/>
    <xf numFmtId="44" fontId="2" fillId="6" borderId="0" xfId="1" applyFont="1" applyFill="1" applyBorder="1" applyAlignment="1">
      <alignment horizontal="left"/>
    </xf>
    <xf numFmtId="9" fontId="2" fillId="6" borderId="0" xfId="0" applyNumberFormat="1" applyFont="1" applyFill="1" applyBorder="1" applyAlignment="1">
      <alignment horizontal="left"/>
    </xf>
    <xf numFmtId="44" fontId="2" fillId="6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4" fillId="0" borderId="1" xfId="0" applyFont="1" applyBorder="1" applyAlignment="1">
      <alignment wrapText="1"/>
    </xf>
    <xf numFmtId="0" fontId="0" fillId="0" borderId="0" xfId="0" applyFont="1" applyAlignment="1"/>
    <xf numFmtId="0" fontId="1" fillId="0" borderId="2" xfId="0" applyFont="1" applyBorder="1"/>
    <xf numFmtId="0" fontId="1" fillId="0" borderId="1" xfId="0" applyFont="1" applyBorder="1"/>
    <xf numFmtId="3" fontId="5" fillId="4" borderId="0" xfId="0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right"/>
    </xf>
    <xf numFmtId="0" fontId="1" fillId="0" borderId="4" xfId="0" applyFont="1" applyBorder="1"/>
    <xf numFmtId="0" fontId="2" fillId="2" borderId="9" xfId="0" applyFont="1" applyFill="1" applyBorder="1" applyAlignment="1">
      <alignment horizontal="right"/>
    </xf>
    <xf numFmtId="165" fontId="7" fillId="2" borderId="9" xfId="0" applyNumberFormat="1" applyFont="1" applyFill="1" applyBorder="1" applyAlignment="1">
      <alignment vertical="top"/>
    </xf>
    <xf numFmtId="164" fontId="5" fillId="3" borderId="0" xfId="0" applyNumberFormat="1" applyFont="1" applyFill="1" applyAlignment="1">
      <alignment horizontal="center" vertical="center" wrapText="1"/>
    </xf>
    <xf numFmtId="165" fontId="7" fillId="2" borderId="11" xfId="0" applyNumberFormat="1" applyFont="1" applyFill="1" applyBorder="1" applyAlignment="1">
      <alignment vertical="top"/>
    </xf>
    <xf numFmtId="0" fontId="1" fillId="0" borderId="12" xfId="0" applyFont="1" applyBorder="1"/>
    <xf numFmtId="0" fontId="4" fillId="0" borderId="1" xfId="0" applyFont="1" applyBorder="1" applyAlignment="1">
      <alignment horizontal="right" vertical="top" wrapText="1"/>
    </xf>
    <xf numFmtId="165" fontId="4" fillId="0" borderId="1" xfId="0" applyNumberFormat="1" applyFont="1" applyBorder="1" applyAlignment="1">
      <alignment vertical="top"/>
    </xf>
    <xf numFmtId="0" fontId="1" fillId="0" borderId="6" xfId="0" applyFont="1" applyBorder="1"/>
    <xf numFmtId="0" fontId="1" fillId="0" borderId="7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3" xfId="0" applyFont="1" applyFill="1" applyBorder="1" applyAlignment="1"/>
    <xf numFmtId="0" fontId="4" fillId="0" borderId="16" xfId="0" applyFont="1" applyBorder="1" applyAlignment="1">
      <alignment wrapText="1"/>
    </xf>
    <xf numFmtId="0" fontId="4" fillId="2" borderId="9" xfId="0" applyFont="1" applyFill="1" applyBorder="1" applyAlignment="1">
      <alignment horizontal="right" wrapText="1"/>
    </xf>
    <xf numFmtId="164" fontId="3" fillId="0" borderId="6" xfId="0" applyNumberFormat="1" applyFont="1" applyBorder="1" applyAlignment="1"/>
    <xf numFmtId="0" fontId="2" fillId="2" borderId="3" xfId="0" applyFont="1" applyFill="1" applyBorder="1" applyAlignment="1">
      <alignment horizontal="right" vertical="top"/>
    </xf>
    <xf numFmtId="0" fontId="1" fillId="0" borderId="9" xfId="0" applyFont="1" applyBorder="1"/>
    <xf numFmtId="165" fontId="7" fillId="2" borderId="3" xfId="0" applyNumberFormat="1" applyFont="1" applyFill="1" applyBorder="1" applyAlignment="1">
      <alignment vertical="center" wrapText="1"/>
    </xf>
    <xf numFmtId="0" fontId="1" fillId="0" borderId="11" xfId="0" applyFont="1" applyBorder="1"/>
    <xf numFmtId="0" fontId="4" fillId="2" borderId="11" xfId="0" applyFont="1" applyFill="1" applyBorder="1" applyAlignment="1">
      <alignment horizontal="right" wrapText="1"/>
    </xf>
    <xf numFmtId="3" fontId="1" fillId="2" borderId="4" xfId="0" applyNumberFormat="1" applyFont="1" applyFill="1" applyBorder="1" applyAlignment="1">
      <alignment vertical="center"/>
    </xf>
    <xf numFmtId="0" fontId="0" fillId="0" borderId="0" xfId="0" applyFont="1" applyBorder="1" applyAlignment="1"/>
    <xf numFmtId="165" fontId="7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170" fontId="0" fillId="2" borderId="4" xfId="0" applyNumberFormat="1" applyFont="1" applyFill="1" applyBorder="1" applyAlignment="1">
      <alignment horizontal="center" vertical="center"/>
    </xf>
    <xf numFmtId="170" fontId="0" fillId="2" borderId="0" xfId="0" applyNumberFormat="1" applyFont="1" applyFill="1" applyAlignment="1">
      <alignment horizontal="center" vertical="center"/>
    </xf>
    <xf numFmtId="0" fontId="0" fillId="0" borderId="1" xfId="0" applyFont="1" applyBorder="1"/>
    <xf numFmtId="0" fontId="4" fillId="2" borderId="3" xfId="0" applyFont="1" applyFill="1" applyBorder="1" applyAlignment="1">
      <alignment horizontal="right" vertical="top" wrapText="1"/>
    </xf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97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O891"/>
  <sheetViews>
    <sheetView tabSelected="1" zoomScale="93" zoomScaleNormal="93" zoomScalePageLayoutView="93" workbookViewId="0">
      <selection activeCell="Q44" sqref="Q44"/>
    </sheetView>
  </sheetViews>
  <sheetFormatPr baseColWidth="10" defaultColWidth="14.5" defaultRowHeight="15.75" customHeight="1" x14ac:dyDescent="0.15"/>
  <cols>
    <col min="1" max="1" width="31.1640625" style="78" customWidth="1"/>
    <col min="2" max="2" width="11" style="78" bestFit="1" customWidth="1"/>
    <col min="3" max="3" width="15" style="78" bestFit="1" customWidth="1"/>
    <col min="4" max="4" width="16.1640625" style="78" customWidth="1"/>
    <col min="5" max="5" width="14.83203125" style="78" customWidth="1"/>
    <col min="6" max="6" width="20.1640625" style="78" bestFit="1" customWidth="1"/>
    <col min="7" max="11" width="16.5" style="78" customWidth="1"/>
    <col min="12" max="12" width="17.1640625" style="78" customWidth="1"/>
    <col min="13" max="13" width="17.1640625" style="78" bestFit="1" customWidth="1"/>
    <col min="14" max="14" width="17.1640625" style="78" customWidth="1"/>
    <col min="15" max="15" width="18.83203125" style="78" bestFit="1" customWidth="1"/>
    <col min="16" max="17" width="17.1640625" style="78" bestFit="1" customWidth="1"/>
    <col min="18" max="18" width="11.6640625" style="78" bestFit="1" customWidth="1"/>
    <col min="19" max="20" width="14.6640625" style="78" bestFit="1" customWidth="1"/>
    <col min="21" max="26" width="8.6640625" style="78" customWidth="1"/>
    <col min="27" max="27" width="13" style="78" customWidth="1"/>
    <col min="28" max="28" width="11.1640625" style="78" bestFit="1" customWidth="1"/>
    <col min="29" max="29" width="13.33203125" style="78" bestFit="1" customWidth="1"/>
    <col min="30" max="30" width="11.5" style="78" bestFit="1" customWidth="1"/>
    <col min="31" max="31" width="12" style="78" customWidth="1"/>
    <col min="32" max="32" width="8.1640625" style="78" bestFit="1" customWidth="1"/>
    <col min="33" max="33" width="8" style="78" bestFit="1" customWidth="1"/>
    <col min="34" max="34" width="8.1640625" style="78" bestFit="1" customWidth="1"/>
    <col min="35" max="35" width="8" style="78" bestFit="1" customWidth="1"/>
    <col min="36" max="36" width="9.6640625" style="78" bestFit="1" customWidth="1"/>
    <col min="37" max="38" width="8.6640625" style="78" customWidth="1"/>
    <col min="39" max="40" width="8" style="78" bestFit="1" customWidth="1"/>
    <col min="41" max="41" width="9.33203125" style="78" customWidth="1"/>
    <col min="42" max="16384" width="14.5" style="78"/>
  </cols>
  <sheetData>
    <row r="1" spans="1:41" ht="15" customHeight="1" x14ac:dyDescent="0.15">
      <c r="A1" s="90" t="s">
        <v>54</v>
      </c>
      <c r="B1" s="90"/>
      <c r="C1" s="97" t="s">
        <v>44</v>
      </c>
      <c r="D1" s="80"/>
      <c r="E1" s="97" t="s">
        <v>49</v>
      </c>
      <c r="L1" s="80"/>
      <c r="M1" s="80"/>
      <c r="N1" s="80"/>
      <c r="O1" s="80"/>
      <c r="P1" s="80"/>
      <c r="Q1" s="80"/>
      <c r="R1" s="80"/>
      <c r="S1" s="85"/>
      <c r="T1" s="95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41" ht="15" customHeight="1" x14ac:dyDescent="0.15">
      <c r="A2" s="90" t="s">
        <v>55</v>
      </c>
      <c r="B2" s="90"/>
      <c r="C2" s="189">
        <v>1</v>
      </c>
      <c r="D2" s="80"/>
      <c r="E2" s="98" t="s">
        <v>53</v>
      </c>
      <c r="L2" s="80"/>
      <c r="M2" s="80"/>
      <c r="N2" s="80"/>
      <c r="O2" s="80"/>
      <c r="P2" s="80"/>
      <c r="Q2" s="80"/>
      <c r="R2" s="80"/>
      <c r="S2" s="85"/>
      <c r="T2" s="9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41" ht="15" customHeight="1" x14ac:dyDescent="0.15">
      <c r="A3" s="91" t="s">
        <v>6</v>
      </c>
      <c r="B3" s="91"/>
      <c r="C3" s="190">
        <v>50000000</v>
      </c>
      <c r="D3" s="80"/>
      <c r="E3" s="98"/>
      <c r="L3" s="80"/>
      <c r="M3" s="80"/>
      <c r="N3" s="80"/>
      <c r="O3" s="80"/>
      <c r="P3" s="80"/>
      <c r="Q3" s="80"/>
      <c r="R3" s="80"/>
      <c r="S3" s="85"/>
      <c r="T3" s="9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41" ht="15" customHeight="1" x14ac:dyDescent="0.15">
      <c r="A4" s="91" t="s">
        <v>7</v>
      </c>
      <c r="B4" s="91"/>
      <c r="C4" s="115">
        <f>CrowdsaleProceeds*InitialPrice</f>
        <v>50000000</v>
      </c>
      <c r="D4" s="80"/>
      <c r="E4" s="98" t="s">
        <v>56</v>
      </c>
      <c r="L4" s="80"/>
      <c r="M4" s="80"/>
      <c r="N4" s="80"/>
      <c r="O4" s="80"/>
      <c r="P4" s="80"/>
      <c r="Q4" s="80"/>
      <c r="R4" s="80"/>
      <c r="S4" s="85"/>
      <c r="T4" s="9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41" ht="15" customHeight="1" x14ac:dyDescent="0.15">
      <c r="A5" s="87"/>
      <c r="B5" s="87"/>
      <c r="C5" s="82"/>
      <c r="D5" s="80"/>
      <c r="E5" s="98"/>
      <c r="L5" s="80"/>
      <c r="M5" s="80"/>
      <c r="N5" s="80"/>
      <c r="O5" s="80"/>
      <c r="P5" s="80"/>
      <c r="Q5" s="80"/>
      <c r="R5" s="80"/>
      <c r="S5" s="85"/>
      <c r="T5" s="95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41" ht="15" customHeight="1" x14ac:dyDescent="0.15">
      <c r="A6" s="90" t="s">
        <v>2</v>
      </c>
      <c r="B6" s="90"/>
      <c r="C6" s="97" t="s">
        <v>45</v>
      </c>
      <c r="D6" s="97" t="s">
        <v>3</v>
      </c>
      <c r="E6" s="99" t="s">
        <v>58</v>
      </c>
      <c r="L6" s="85"/>
      <c r="M6" s="85"/>
      <c r="N6" s="85"/>
      <c r="O6" s="85"/>
      <c r="P6" s="85"/>
      <c r="Q6" s="85"/>
      <c r="R6" s="80"/>
      <c r="S6" s="85"/>
      <c r="T6" s="95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41" ht="15" customHeight="1" x14ac:dyDescent="0.15">
      <c r="A7" s="90" t="s">
        <v>4</v>
      </c>
      <c r="B7" s="90"/>
      <c r="C7" s="191">
        <v>0.1</v>
      </c>
      <c r="D7" s="191">
        <v>0.1</v>
      </c>
      <c r="E7" s="99" t="s">
        <v>57</v>
      </c>
      <c r="L7" s="85"/>
      <c r="M7" s="85"/>
      <c r="N7" s="85"/>
      <c r="O7" s="85"/>
      <c r="P7" s="85"/>
      <c r="Q7" s="85"/>
      <c r="R7" s="80"/>
      <c r="S7" s="85"/>
      <c r="T7" s="95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41" ht="15" customHeight="1" x14ac:dyDescent="0.15">
      <c r="A8" s="90" t="s">
        <v>59</v>
      </c>
      <c r="B8" s="90"/>
      <c r="C8" s="116">
        <f>CRR/SUM($C$7:$D$7)</f>
        <v>0.5</v>
      </c>
      <c r="D8" s="116">
        <f>CRR/SUM($C$7:$D$7)</f>
        <v>0.5</v>
      </c>
      <c r="E8" s="99" t="s">
        <v>60</v>
      </c>
      <c r="L8" s="85"/>
      <c r="M8" s="85"/>
      <c r="N8" s="85"/>
      <c r="O8" s="85"/>
      <c r="P8" s="85"/>
      <c r="Q8" s="85"/>
      <c r="R8" s="80"/>
      <c r="S8" s="85"/>
      <c r="T8" s="95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41" ht="15" customHeight="1" x14ac:dyDescent="0.15">
      <c r="A9" s="92" t="s">
        <v>48</v>
      </c>
      <c r="B9" s="92"/>
      <c r="C9" s="190">
        <v>1</v>
      </c>
      <c r="D9" s="192">
        <v>337.82</v>
      </c>
      <c r="E9" s="99" t="s">
        <v>50</v>
      </c>
      <c r="L9" s="85"/>
      <c r="M9" s="85"/>
      <c r="N9" s="85"/>
      <c r="O9" s="193" t="s">
        <v>128</v>
      </c>
      <c r="P9" s="85"/>
      <c r="Q9" s="85"/>
      <c r="R9" s="80"/>
      <c r="S9" s="85"/>
      <c r="T9" s="96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41" ht="15" customHeight="1" x14ac:dyDescent="0.15">
      <c r="A10" s="92" t="s">
        <v>47</v>
      </c>
      <c r="B10" s="92"/>
      <c r="C10" s="81">
        <f>C3*CRR</f>
        <v>5000000</v>
      </c>
      <c r="D10" s="86">
        <f>D7*CrowdsaleProceeds</f>
        <v>5000000</v>
      </c>
      <c r="E10" s="99" t="s">
        <v>51</v>
      </c>
      <c r="L10" s="85"/>
      <c r="M10" s="85"/>
      <c r="N10" s="85"/>
      <c r="O10" s="185">
        <v>1</v>
      </c>
      <c r="P10" s="85"/>
      <c r="Q10" s="85"/>
      <c r="R10" s="80"/>
      <c r="S10" s="85"/>
      <c r="T10" s="96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1" ht="15" customHeight="1" x14ac:dyDescent="0.15">
      <c r="A11" s="92" t="s">
        <v>46</v>
      </c>
      <c r="B11" s="92"/>
      <c r="C11" s="81">
        <f>C10/InitialPrice</f>
        <v>5000000</v>
      </c>
      <c r="D11" s="89">
        <f>D10/D9</f>
        <v>14800.781481262211</v>
      </c>
      <c r="E11" s="99" t="s">
        <v>52</v>
      </c>
      <c r="L11" s="85"/>
      <c r="M11" s="85"/>
      <c r="N11" s="85"/>
      <c r="O11" s="193" t="s">
        <v>115</v>
      </c>
      <c r="P11" s="85"/>
      <c r="Q11" s="85"/>
      <c r="R11" s="80"/>
      <c r="S11" s="85"/>
      <c r="T11" s="9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1" ht="15" customHeight="1" x14ac:dyDescent="0.15">
      <c r="A12" s="106"/>
      <c r="B12" s="106"/>
      <c r="C12" s="80"/>
      <c r="D12" s="82"/>
      <c r="E12" s="85"/>
      <c r="F12" s="80"/>
      <c r="G12" s="80"/>
      <c r="H12" s="80"/>
      <c r="I12" s="80"/>
      <c r="J12" s="80"/>
      <c r="K12" s="80"/>
      <c r="L12" s="80"/>
      <c r="M12" s="80"/>
      <c r="N12" s="80" t="s">
        <v>120</v>
      </c>
      <c r="O12" s="184">
        <v>0.1</v>
      </c>
      <c r="P12" s="80"/>
      <c r="Q12" s="80"/>
      <c r="R12" s="80"/>
      <c r="S12" s="85"/>
      <c r="T12" s="96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1" ht="15" customHeight="1" x14ac:dyDescent="0.15">
      <c r="A13" s="106"/>
      <c r="B13" s="106"/>
      <c r="E13" s="82"/>
      <c r="F13" s="85"/>
      <c r="G13" s="85"/>
      <c r="H13" s="85"/>
      <c r="I13" s="85"/>
      <c r="J13" s="85"/>
      <c r="K13" s="85"/>
      <c r="L13" s="85"/>
      <c r="M13" s="85"/>
      <c r="N13" s="85" t="s">
        <v>121</v>
      </c>
      <c r="O13" s="184">
        <v>0.1</v>
      </c>
      <c r="P13" s="85"/>
      <c r="Q13" s="85"/>
      <c r="R13" s="80"/>
      <c r="S13" s="85"/>
      <c r="T13" s="96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1" ht="15" customHeight="1" x14ac:dyDescent="0.15">
      <c r="A14" s="107"/>
      <c r="B14" s="107"/>
      <c r="C14" s="85"/>
      <c r="R14" s="80"/>
      <c r="T14" s="7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41" ht="15" customHeight="1" x14ac:dyDescent="0.15">
      <c r="B15" s="93" t="s">
        <v>86</v>
      </c>
      <c r="G15" s="93" t="s">
        <v>9</v>
      </c>
      <c r="H15" s="137"/>
      <c r="I15" s="137"/>
      <c r="O15" s="138"/>
      <c r="P15" s="94" t="s">
        <v>66</v>
      </c>
      <c r="U15" s="2"/>
      <c r="V15" s="2"/>
      <c r="W15" s="2"/>
      <c r="X15" s="2"/>
      <c r="Y15" s="2"/>
      <c r="Z15" s="2"/>
      <c r="AA15" s="141" t="s">
        <v>80</v>
      </c>
      <c r="AB15" s="2"/>
      <c r="AC15" s="2"/>
      <c r="AD15" s="2"/>
      <c r="AE15" s="2"/>
      <c r="AG15" s="137"/>
      <c r="AH15" s="2"/>
      <c r="AI15" s="2"/>
      <c r="AJ15" s="2"/>
      <c r="AK15" s="2"/>
      <c r="AL15" s="2"/>
    </row>
    <row r="16" spans="1:41" ht="15" customHeight="1" x14ac:dyDescent="0.15">
      <c r="A16" s="177" t="s">
        <v>49</v>
      </c>
      <c r="B16" s="177"/>
      <c r="C16" s="119" t="s">
        <v>68</v>
      </c>
      <c r="D16" s="119" t="s">
        <v>69</v>
      </c>
      <c r="E16" s="119" t="s">
        <v>89</v>
      </c>
      <c r="F16" s="119" t="s">
        <v>75</v>
      </c>
      <c r="G16" s="119" t="s">
        <v>112</v>
      </c>
      <c r="H16" s="119" t="s">
        <v>103</v>
      </c>
      <c r="I16" s="119" t="s">
        <v>94</v>
      </c>
      <c r="J16" s="119" t="s">
        <v>108</v>
      </c>
      <c r="K16" s="119" t="s">
        <v>104</v>
      </c>
      <c r="L16" s="119" t="s">
        <v>70</v>
      </c>
      <c r="M16" s="119" t="s">
        <v>109</v>
      </c>
      <c r="N16" s="119" t="s">
        <v>71</v>
      </c>
      <c r="O16" s="119" t="s">
        <v>73</v>
      </c>
      <c r="P16" s="119"/>
      <c r="Q16" s="119" t="s">
        <v>53</v>
      </c>
      <c r="R16" s="119" t="s">
        <v>77</v>
      </c>
      <c r="S16" s="119" t="s">
        <v>56</v>
      </c>
      <c r="T16" s="119"/>
      <c r="U16" s="120"/>
      <c r="V16" s="2" t="s">
        <v>100</v>
      </c>
      <c r="W16" s="120"/>
      <c r="X16" s="2" t="s">
        <v>110</v>
      </c>
      <c r="Y16" s="120"/>
      <c r="Z16" s="120"/>
      <c r="AA16" s="147"/>
      <c r="AB16" s="120"/>
      <c r="AC16" s="120"/>
      <c r="AD16" s="120"/>
      <c r="AE16" s="120"/>
      <c r="AF16" s="143" t="s">
        <v>83</v>
      </c>
      <c r="AG16" s="119" t="s">
        <v>81</v>
      </c>
      <c r="AH16" s="120" t="s">
        <v>84</v>
      </c>
      <c r="AI16" s="119" t="s">
        <v>82</v>
      </c>
      <c r="AJ16" s="119" t="s">
        <v>88</v>
      </c>
      <c r="AK16" s="143" t="s">
        <v>113</v>
      </c>
      <c r="AL16" s="119" t="s">
        <v>81</v>
      </c>
      <c r="AM16" s="119" t="s">
        <v>114</v>
      </c>
      <c r="AN16" s="119" t="s">
        <v>82</v>
      </c>
      <c r="AO16" s="119" t="s">
        <v>87</v>
      </c>
    </row>
    <row r="17" spans="1:41" ht="15" customHeight="1" x14ac:dyDescent="0.15">
      <c r="A17" s="178" t="s">
        <v>122</v>
      </c>
      <c r="B17" s="178"/>
      <c r="C17" s="132" t="s">
        <v>61</v>
      </c>
      <c r="D17" s="132" t="s">
        <v>62</v>
      </c>
      <c r="E17" s="132" t="s">
        <v>91</v>
      </c>
      <c r="F17" s="132" t="s">
        <v>90</v>
      </c>
      <c r="G17" s="118" t="s">
        <v>67</v>
      </c>
      <c r="H17" s="118"/>
      <c r="I17" s="118"/>
      <c r="J17" s="109" t="s">
        <v>13</v>
      </c>
      <c r="K17" s="109"/>
      <c r="L17" s="109"/>
      <c r="M17" s="109" t="s">
        <v>79</v>
      </c>
      <c r="N17" s="109"/>
      <c r="O17" s="109" t="s">
        <v>74</v>
      </c>
      <c r="P17" s="135" t="s">
        <v>93</v>
      </c>
      <c r="Q17" s="142" t="s">
        <v>111</v>
      </c>
      <c r="R17" s="109" t="s">
        <v>16</v>
      </c>
      <c r="S17" s="110" t="s">
        <v>76</v>
      </c>
      <c r="T17" s="124" t="s">
        <v>78</v>
      </c>
      <c r="U17" s="2"/>
      <c r="V17" s="78" t="s">
        <v>101</v>
      </c>
      <c r="W17" s="78" t="s">
        <v>102</v>
      </c>
      <c r="X17" s="78" t="s">
        <v>101</v>
      </c>
      <c r="Y17" s="78" t="s">
        <v>102</v>
      </c>
      <c r="Z17" s="2"/>
      <c r="AA17" s="143" t="s">
        <v>107</v>
      </c>
      <c r="AB17" s="119" t="s">
        <v>105</v>
      </c>
      <c r="AC17" s="119" t="s">
        <v>106</v>
      </c>
      <c r="AD17" s="120" t="s">
        <v>103</v>
      </c>
      <c r="AE17" s="120" t="s">
        <v>104</v>
      </c>
      <c r="AF17" s="144"/>
      <c r="AG17" s="2"/>
      <c r="AH17" s="2"/>
      <c r="AI17" s="2"/>
      <c r="AJ17" s="2"/>
      <c r="AK17" s="144"/>
      <c r="AL17" s="2"/>
    </row>
    <row r="18" spans="1:41" ht="15" customHeight="1" x14ac:dyDescent="0.15">
      <c r="A18" s="107" t="s">
        <v>20</v>
      </c>
      <c r="B18" s="107"/>
      <c r="C18" s="107"/>
      <c r="D18" s="111"/>
      <c r="E18" s="133">
        <f>D18*O18</f>
        <v>0</v>
      </c>
      <c r="F18" s="131"/>
      <c r="G18" s="123">
        <f>$C$11</f>
        <v>5000000</v>
      </c>
      <c r="H18" s="123"/>
      <c r="I18" s="123">
        <f>G18+H18</f>
        <v>5000000</v>
      </c>
      <c r="J18" s="121">
        <f>$D$11</f>
        <v>14800.781481262211</v>
      </c>
      <c r="K18" s="121"/>
      <c r="L18" s="121">
        <f>J18+K18</f>
        <v>14800.781481262211</v>
      </c>
      <c r="M18" s="122">
        <f t="shared" ref="M18:M38" si="0">J18*O18</f>
        <v>5000000</v>
      </c>
      <c r="N18" s="122">
        <f>L18*O18</f>
        <v>5000000</v>
      </c>
      <c r="O18" s="121">
        <f>$D$9</f>
        <v>337.82</v>
      </c>
      <c r="P18" s="122"/>
      <c r="Q18" s="136">
        <f>$C$2</f>
        <v>1</v>
      </c>
      <c r="R18" s="108"/>
      <c r="S18" s="112">
        <f>$C$4</f>
        <v>50000000</v>
      </c>
      <c r="T18" s="122">
        <f t="shared" ref="T18:T38" si="1">Q18*S18</f>
        <v>50000000</v>
      </c>
      <c r="U18" s="2"/>
      <c r="V18" s="139">
        <f t="shared" ref="V18:V38" si="2">G18/(G18+M18)</f>
        <v>0.5</v>
      </c>
      <c r="W18" s="139">
        <f t="shared" ref="W18:W38" si="3">M18/(G18+M18)</f>
        <v>0.5</v>
      </c>
      <c r="X18" s="139">
        <f t="shared" ref="X18:X38" si="4">I18/(I18+N18)</f>
        <v>0.5</v>
      </c>
      <c r="Y18" s="139">
        <f t="shared" ref="Y18:Y38" si="5">N18/(I18+N18)</f>
        <v>0.5</v>
      </c>
      <c r="Z18" s="2"/>
      <c r="AA18" s="148"/>
      <c r="AB18" s="2"/>
      <c r="AC18" s="2"/>
      <c r="AD18" s="2"/>
      <c r="AE18" s="2"/>
      <c r="AF18" s="146">
        <f>1+C18/G18</f>
        <v>1</v>
      </c>
      <c r="AG18" s="128">
        <f t="shared" ref="AG18:AG38" si="6">AF18^Fu</f>
        <v>1</v>
      </c>
      <c r="AH18" s="130">
        <f>1+D18/J18</f>
        <v>1</v>
      </c>
      <c r="AI18" s="128">
        <f t="shared" ref="AI18:AI38" si="7">AH18^Fh</f>
        <v>1</v>
      </c>
      <c r="AJ18" s="128">
        <f>AI18*AG18-1</f>
        <v>0</v>
      </c>
      <c r="AK18" s="145"/>
      <c r="AL18" s="130">
        <v>1</v>
      </c>
      <c r="AM18" s="149"/>
      <c r="AN18" s="130">
        <v>1</v>
      </c>
      <c r="AO18" s="150">
        <f>AL18*AN18</f>
        <v>1</v>
      </c>
    </row>
    <row r="19" spans="1:41" ht="15" customHeight="1" x14ac:dyDescent="0.15">
      <c r="A19" s="117" t="s">
        <v>118</v>
      </c>
      <c r="B19" s="117"/>
      <c r="C19" s="122"/>
      <c r="D19" s="113">
        <v>3000</v>
      </c>
      <c r="E19" s="133">
        <f ca="1">IF(C19=0,D19*O19,C19)</f>
        <v>1084402.2</v>
      </c>
      <c r="F19" s="131">
        <f t="shared" ref="F19:F38" si="8">S18*AJ19</f>
        <v>931380.33847890433</v>
      </c>
      <c r="G19" s="122">
        <f>I18+C19</f>
        <v>5000000</v>
      </c>
      <c r="H19" s="123">
        <f>AD18</f>
        <v>0</v>
      </c>
      <c r="I19" s="123">
        <f>G19+H19</f>
        <v>5000000</v>
      </c>
      <c r="J19" s="121">
        <f>L18+D19</f>
        <v>17800.781481262209</v>
      </c>
      <c r="K19" s="121">
        <f t="shared" ref="K19:K38" si="9">AE18/O18</f>
        <v>0</v>
      </c>
      <c r="L19" s="121">
        <f>J19+K19</f>
        <v>17800.781481262209</v>
      </c>
      <c r="M19" s="122">
        <f t="shared" ca="1" si="0"/>
        <v>6434402.1999999993</v>
      </c>
      <c r="N19" s="122">
        <f t="shared" ref="N19:N38" ca="1" si="10">L19*O19</f>
        <v>6434402.1999999993</v>
      </c>
      <c r="O19" s="121">
        <f ca="1">O18+IF(AND($O$10=1,F19&lt;&gt;0), 1, 0)*RANDBETWEEN(-$O$12*100,$O$13*100)/100*O18</f>
        <v>361.4674</v>
      </c>
      <c r="P19" s="136">
        <f ca="1">IF(F19&lt;&gt;0,E19/F19,0)</f>
        <v>1.164295782506001</v>
      </c>
      <c r="Q19" s="136">
        <f t="shared" ref="Q19:Q38" ca="1" si="11">G19/(S19*Fu/Gu)+M19/(S19*Fh/Gh)</f>
        <v>1.1225301694171099</v>
      </c>
      <c r="R19" s="114">
        <f t="shared" ref="R19" ca="1" si="12">(Q19-Q18)/Q18</f>
        <v>0.12253016941710992</v>
      </c>
      <c r="S19" s="112">
        <f t="shared" ref="S19:S38" si="13">S18+F19</f>
        <v>50931380.338478908</v>
      </c>
      <c r="T19" s="122">
        <f t="shared" ca="1" si="1"/>
        <v>57172010.999999993</v>
      </c>
      <c r="U19" s="2"/>
      <c r="V19" s="139">
        <f t="shared" ca="1" si="2"/>
        <v>0.43727690460284846</v>
      </c>
      <c r="W19" s="139">
        <f t="shared" ca="1" si="3"/>
        <v>0.5627230953971516</v>
      </c>
      <c r="X19" s="139">
        <f t="shared" ca="1" si="4"/>
        <v>0.43727690460284846</v>
      </c>
      <c r="Y19" s="139">
        <f t="shared" ca="1" si="5"/>
        <v>0.5627230953971516</v>
      </c>
      <c r="Z19" s="2"/>
      <c r="AA19" s="148">
        <f t="shared" ref="AA19:AA38" ca="1" si="14">(G19+M19)-(I18+N18)</f>
        <v>1434402.1999999993</v>
      </c>
      <c r="AB19" s="126">
        <f t="shared" ref="AB19:AB38" si="15">G19-I18</f>
        <v>0</v>
      </c>
      <c r="AC19" s="126">
        <f t="shared" ref="AC19:AC38" ca="1" si="16">M19-N18</f>
        <v>1434402.1999999993</v>
      </c>
      <c r="AD19" s="126">
        <f t="shared" ref="AD19:AD38" ca="1" si="17">AA19*Gu-AB19</f>
        <v>717201.09999999963</v>
      </c>
      <c r="AE19" s="126">
        <f t="shared" ref="AE19:AE38" ca="1" si="18">AA19*Gh-AC19</f>
        <v>-717201.09999999963</v>
      </c>
      <c r="AF19" s="145">
        <f t="shared" ref="AF19:AF38" si="19">1+C19/G18</f>
        <v>1</v>
      </c>
      <c r="AG19" s="128">
        <f t="shared" si="6"/>
        <v>1</v>
      </c>
      <c r="AH19" s="128">
        <f t="shared" ref="AH19:AH38" si="20">1+D19/J18</f>
        <v>1.2026919999999999</v>
      </c>
      <c r="AI19" s="128">
        <f t="shared" si="7"/>
        <v>1.0186276067695781</v>
      </c>
      <c r="AJ19" s="128">
        <f t="shared" ref="AJ19" si="21">AI19*AG19-1</f>
        <v>1.8627606769578087E-2</v>
      </c>
      <c r="AK19" s="145">
        <f t="shared" ref="AK19:AK38" si="22">I19/G18</f>
        <v>1</v>
      </c>
      <c r="AL19" s="128">
        <f t="shared" ref="AL19:AL38" si="23">AK19^Fu</f>
        <v>1</v>
      </c>
      <c r="AM19" s="128">
        <f t="shared" ref="AM19:AM38" ca="1" si="24">N19/M18</f>
        <v>1.2868804399999998</v>
      </c>
      <c r="AN19" s="128">
        <f t="shared" ref="AN19:AN38" ca="1" si="25">AM19^Fh</f>
        <v>1.0255428709783609</v>
      </c>
      <c r="AO19" s="150">
        <f t="shared" ref="AO19:AO38" ca="1" si="26">AL19*AN19</f>
        <v>1.0255428709783609</v>
      </c>
    </row>
    <row r="20" spans="1:41" ht="15" customHeight="1" x14ac:dyDescent="0.15">
      <c r="A20" s="140" t="s">
        <v>98</v>
      </c>
      <c r="B20" s="140"/>
      <c r="C20" s="152"/>
      <c r="D20" s="113"/>
      <c r="E20" s="133">
        <f t="shared" ref="E20:E38" ca="1" si="27">IF(C20=0,D20*O20,C20)</f>
        <v>0</v>
      </c>
      <c r="F20" s="131">
        <f t="shared" si="8"/>
        <v>0</v>
      </c>
      <c r="G20" s="122">
        <f t="shared" ref="G20:G38" si="28">I19+C20</f>
        <v>5000000</v>
      </c>
      <c r="H20" s="123">
        <f ca="1">AD19</f>
        <v>717201.09999999963</v>
      </c>
      <c r="I20" s="123">
        <f t="shared" ref="I20:I38" ca="1" si="29">G20+H20</f>
        <v>5717201.0999999996</v>
      </c>
      <c r="J20" s="121">
        <f t="shared" ref="J20:J38" si="30">L19+D20</f>
        <v>17800.781481262209</v>
      </c>
      <c r="K20" s="121">
        <f t="shared" ca="1" si="9"/>
        <v>-1984.1377120039031</v>
      </c>
      <c r="L20" s="121">
        <f t="shared" ref="L20:L38" ca="1" si="31">J20+K20</f>
        <v>15816.643769258306</v>
      </c>
      <c r="M20" s="122">
        <f t="shared" ca="1" si="0"/>
        <v>6434402.1999999993</v>
      </c>
      <c r="N20" s="122">
        <f t="shared" ca="1" si="10"/>
        <v>5717201.0999999996</v>
      </c>
      <c r="O20" s="121">
        <f ca="1">O19+IF(AND($O$10=1,F20&lt;&gt;0), 1, 0)*RANDBETWEEN(-$O$12*100,$O$13*100)/100*O19</f>
        <v>361.4674</v>
      </c>
      <c r="P20" s="136">
        <f t="shared" ref="P20:P38" si="32">IF(F20&lt;&gt;0,E20/F20,0)</f>
        <v>0</v>
      </c>
      <c r="Q20" s="136">
        <f t="shared" ca="1" si="11"/>
        <v>1.1225301694171099</v>
      </c>
      <c r="R20" s="114">
        <f t="shared" ref="R20:R38" ca="1" si="33">(Q20-Q19)/Q19</f>
        <v>0</v>
      </c>
      <c r="S20" s="112">
        <f t="shared" si="13"/>
        <v>50931380.338478908</v>
      </c>
      <c r="T20" s="122">
        <f t="shared" ca="1" si="1"/>
        <v>57172010.999999993</v>
      </c>
      <c r="U20" s="2"/>
      <c r="V20" s="139">
        <f t="shared" ca="1" si="2"/>
        <v>0.43727690460284846</v>
      </c>
      <c r="W20" s="139">
        <f t="shared" ca="1" si="3"/>
        <v>0.5627230953971516</v>
      </c>
      <c r="X20" s="139">
        <f t="shared" ca="1" si="4"/>
        <v>0.5</v>
      </c>
      <c r="Y20" s="139">
        <f t="shared" ca="1" si="5"/>
        <v>0.5</v>
      </c>
      <c r="Z20" s="2"/>
      <c r="AA20" s="148">
        <f t="shared" ca="1" si="14"/>
        <v>0</v>
      </c>
      <c r="AB20" s="126">
        <f t="shared" si="15"/>
        <v>0</v>
      </c>
      <c r="AC20" s="126">
        <f t="shared" ca="1" si="16"/>
        <v>0</v>
      </c>
      <c r="AD20" s="126">
        <f t="shared" ca="1" si="17"/>
        <v>0</v>
      </c>
      <c r="AE20" s="126">
        <f t="shared" ca="1" si="18"/>
        <v>0</v>
      </c>
      <c r="AF20" s="145">
        <f t="shared" si="19"/>
        <v>1</v>
      </c>
      <c r="AG20" s="128">
        <f t="shared" si="6"/>
        <v>1</v>
      </c>
      <c r="AH20" s="128">
        <f t="shared" si="20"/>
        <v>1</v>
      </c>
      <c r="AI20" s="128">
        <f t="shared" si="7"/>
        <v>1</v>
      </c>
      <c r="AJ20" s="128">
        <f t="shared" ref="AJ20:AJ38" si="34">AI20*AG20-1</f>
        <v>0</v>
      </c>
      <c r="AK20" s="145">
        <f t="shared" ca="1" si="22"/>
        <v>1.14344022</v>
      </c>
      <c r="AL20" s="128">
        <f t="shared" ca="1" si="23"/>
        <v>1.0134943837986949</v>
      </c>
      <c r="AM20" s="128">
        <f t="shared" ca="1" si="24"/>
        <v>0.88853648284529063</v>
      </c>
      <c r="AN20" s="128">
        <f t="shared" ca="1" si="25"/>
        <v>0.98825160066865669</v>
      </c>
      <c r="AO20" s="150">
        <f t="shared" ca="1" si="26"/>
        <v>1.0015874470577542</v>
      </c>
    </row>
    <row r="21" spans="1:41" ht="15" customHeight="1" x14ac:dyDescent="0.15">
      <c r="A21" s="117" t="s">
        <v>119</v>
      </c>
      <c r="B21" s="117"/>
      <c r="C21" s="152">
        <v>10000</v>
      </c>
      <c r="D21" s="113"/>
      <c r="E21" s="133">
        <f t="shared" si="27"/>
        <v>10000</v>
      </c>
      <c r="F21" s="131">
        <f t="shared" si="8"/>
        <v>10177.120014774304</v>
      </c>
      <c r="G21" s="122">
        <f t="shared" ca="1" si="28"/>
        <v>5727201.0999999996</v>
      </c>
      <c r="H21" s="123">
        <f t="shared" ref="H21:H38" ca="1" si="35">AD20</f>
        <v>0</v>
      </c>
      <c r="I21" s="123">
        <f t="shared" ca="1" si="29"/>
        <v>5727201.0999999996</v>
      </c>
      <c r="J21" s="121">
        <f t="shared" ca="1" si="30"/>
        <v>15816.643769258306</v>
      </c>
      <c r="K21" s="121">
        <f t="shared" ca="1" si="9"/>
        <v>0</v>
      </c>
      <c r="L21" s="121">
        <f t="shared" ca="1" si="31"/>
        <v>15816.643769258306</v>
      </c>
      <c r="M21" s="122">
        <f t="shared" ca="1" si="0"/>
        <v>5831545.1219999995</v>
      </c>
      <c r="N21" s="122">
        <f t="shared" ca="1" si="10"/>
        <v>5831545.1219999995</v>
      </c>
      <c r="O21" s="121">
        <f t="shared" ref="O21:O38" ca="1" si="36">O20+IF(AND($O$10=1,F21&lt;&gt;0), 1, 0)*RANDBETWEEN(-$O$12*100,$O$13*100)/100*O20</f>
        <v>368.69674800000001</v>
      </c>
      <c r="P21" s="136">
        <f t="shared" si="32"/>
        <v>0.98259625370270021</v>
      </c>
      <c r="Q21" s="136">
        <f t="shared" ca="1" si="11"/>
        <v>1.1345104860032862</v>
      </c>
      <c r="R21" s="114">
        <f t="shared" ca="1" si="33"/>
        <v>1.0672600979978309E-2</v>
      </c>
      <c r="S21" s="112">
        <f t="shared" si="13"/>
        <v>50941557.45849368</v>
      </c>
      <c r="T21" s="122">
        <f t="shared" ca="1" si="1"/>
        <v>57793731.109999992</v>
      </c>
      <c r="U21" s="2"/>
      <c r="V21" s="139">
        <f t="shared" ca="1" si="2"/>
        <v>0.4954863607178519</v>
      </c>
      <c r="W21" s="139">
        <f t="shared" ca="1" si="3"/>
        <v>0.5045136392821481</v>
      </c>
      <c r="X21" s="139">
        <f t="shared" ca="1" si="4"/>
        <v>0.4954863607178519</v>
      </c>
      <c r="Y21" s="139">
        <f t="shared" ca="1" si="5"/>
        <v>0.5045136392821481</v>
      </c>
      <c r="Z21" s="2"/>
      <c r="AA21" s="148">
        <f t="shared" ca="1" si="14"/>
        <v>124344.02199999988</v>
      </c>
      <c r="AB21" s="126">
        <f t="shared" ca="1" si="15"/>
        <v>10000</v>
      </c>
      <c r="AC21" s="126">
        <f t="shared" ca="1" si="16"/>
        <v>114344.02199999988</v>
      </c>
      <c r="AD21" s="126">
        <f t="shared" ca="1" si="17"/>
        <v>52172.01099999994</v>
      </c>
      <c r="AE21" s="126">
        <f t="shared" ca="1" si="18"/>
        <v>-52172.01099999994</v>
      </c>
      <c r="AF21" s="145">
        <f t="shared" si="19"/>
        <v>1.002</v>
      </c>
      <c r="AG21" s="128">
        <f t="shared" si="6"/>
        <v>1.0001998202276698</v>
      </c>
      <c r="AH21" s="128">
        <f t="shared" si="20"/>
        <v>1</v>
      </c>
      <c r="AI21" s="128">
        <f t="shared" si="7"/>
        <v>1</v>
      </c>
      <c r="AJ21" s="128">
        <f t="shared" si="34"/>
        <v>1.9982022766984464E-4</v>
      </c>
      <c r="AK21" s="145">
        <f t="shared" ca="1" si="22"/>
        <v>1.14544022</v>
      </c>
      <c r="AL21" s="128">
        <f t="shared" ca="1" si="23"/>
        <v>1.0136715154980735</v>
      </c>
      <c r="AM21" s="128">
        <f t="shared" ca="1" si="24"/>
        <v>0.90630721250219648</v>
      </c>
      <c r="AN21" s="128">
        <f t="shared" ca="1" si="25"/>
        <v>0.99021053744553622</v>
      </c>
      <c r="AO21" s="150">
        <f t="shared" ca="1" si="26"/>
        <v>1.0037482161545785</v>
      </c>
    </row>
    <row r="22" spans="1:41" ht="15" customHeight="1" x14ac:dyDescent="0.15">
      <c r="A22" s="140" t="s">
        <v>98</v>
      </c>
      <c r="B22" s="140"/>
      <c r="C22" s="152"/>
      <c r="D22" s="113"/>
      <c r="E22" s="133">
        <f t="shared" ca="1" si="27"/>
        <v>0</v>
      </c>
      <c r="F22" s="131">
        <f t="shared" ca="1" si="8"/>
        <v>0</v>
      </c>
      <c r="G22" s="122">
        <f t="shared" ca="1" si="28"/>
        <v>5727201.0999999996</v>
      </c>
      <c r="H22" s="123">
        <f t="shared" ca="1" si="35"/>
        <v>52172.01099999994</v>
      </c>
      <c r="I22" s="123">
        <f t="shared" ca="1" si="29"/>
        <v>5779373.1109999996</v>
      </c>
      <c r="J22" s="121">
        <f t="shared" ca="1" si="30"/>
        <v>15816.643769258306</v>
      </c>
      <c r="K22" s="121">
        <f t="shared" ca="1" si="9"/>
        <v>-141.50385454443969</v>
      </c>
      <c r="L22" s="121">
        <f t="shared" ca="1" si="31"/>
        <v>15675.139914713865</v>
      </c>
      <c r="M22" s="122">
        <f t="shared" ca="1" si="0"/>
        <v>5831545.1219999995</v>
      </c>
      <c r="N22" s="122">
        <f t="shared" ca="1" si="10"/>
        <v>5779373.1109999996</v>
      </c>
      <c r="O22" s="121">
        <f t="shared" ca="1" si="36"/>
        <v>368.69674800000001</v>
      </c>
      <c r="P22" s="136">
        <f t="shared" ca="1" si="32"/>
        <v>0</v>
      </c>
      <c r="Q22" s="136">
        <f t="shared" ca="1" si="11"/>
        <v>1.1345104860032862</v>
      </c>
      <c r="R22" s="114">
        <f t="shared" ca="1" si="33"/>
        <v>0</v>
      </c>
      <c r="S22" s="112">
        <f t="shared" ca="1" si="13"/>
        <v>50941557.45849368</v>
      </c>
      <c r="T22" s="122">
        <f t="shared" ca="1" si="1"/>
        <v>57793731.109999992</v>
      </c>
      <c r="U22" s="2"/>
      <c r="V22" s="139">
        <f t="shared" ca="1" si="2"/>
        <v>0.4954863607178519</v>
      </c>
      <c r="W22" s="139">
        <f t="shared" ca="1" si="3"/>
        <v>0.5045136392821481</v>
      </c>
      <c r="X22" s="139">
        <f t="shared" ca="1" si="4"/>
        <v>0.5</v>
      </c>
      <c r="Y22" s="139">
        <f t="shared" ca="1" si="5"/>
        <v>0.5</v>
      </c>
      <c r="Z22" s="2"/>
      <c r="AA22" s="148">
        <f t="shared" ca="1" si="14"/>
        <v>0</v>
      </c>
      <c r="AB22" s="126">
        <f t="shared" ca="1" si="15"/>
        <v>0</v>
      </c>
      <c r="AC22" s="126">
        <f t="shared" ca="1" si="16"/>
        <v>0</v>
      </c>
      <c r="AD22" s="126">
        <f t="shared" ca="1" si="17"/>
        <v>0</v>
      </c>
      <c r="AE22" s="126">
        <f t="shared" ca="1" si="18"/>
        <v>0</v>
      </c>
      <c r="AF22" s="145">
        <f t="shared" ca="1" si="19"/>
        <v>1</v>
      </c>
      <c r="AG22" s="128">
        <f t="shared" ca="1" si="6"/>
        <v>1</v>
      </c>
      <c r="AH22" s="128">
        <f t="shared" ca="1" si="20"/>
        <v>1</v>
      </c>
      <c r="AI22" s="128">
        <f t="shared" ca="1" si="7"/>
        <v>1</v>
      </c>
      <c r="AJ22" s="128">
        <f t="shared" ca="1" si="34"/>
        <v>0</v>
      </c>
      <c r="AK22" s="145">
        <f t="shared" ca="1" si="22"/>
        <v>1.0091095126727783</v>
      </c>
      <c r="AL22" s="128">
        <f t="shared" ca="1" si="23"/>
        <v>1.00090723842524</v>
      </c>
      <c r="AM22" s="128">
        <f t="shared" ca="1" si="24"/>
        <v>0.99105348412667227</v>
      </c>
      <c r="AN22" s="128">
        <f t="shared" ca="1" si="25"/>
        <v>0.99910172606448922</v>
      </c>
      <c r="AO22" s="150">
        <f t="shared" ca="1" si="26"/>
        <v>1.0000081495410986</v>
      </c>
    </row>
    <row r="23" spans="1:41" ht="15" customHeight="1" x14ac:dyDescent="0.15">
      <c r="A23" s="117" t="s">
        <v>118</v>
      </c>
      <c r="B23" s="117"/>
      <c r="C23" s="152"/>
      <c r="D23" s="113">
        <v>7000</v>
      </c>
      <c r="E23" s="133">
        <f t="shared" ca="1" si="27"/>
        <v>2503450.9189200001</v>
      </c>
      <c r="F23" s="131">
        <f t="shared" ca="1" si="8"/>
        <v>1901259.5636585911</v>
      </c>
      <c r="G23" s="122">
        <f t="shared" ca="1" si="28"/>
        <v>5779373.1109999996</v>
      </c>
      <c r="H23" s="123">
        <f t="shared" ca="1" si="35"/>
        <v>0</v>
      </c>
      <c r="I23" s="123">
        <f t="shared" ca="1" si="29"/>
        <v>5779373.1109999996</v>
      </c>
      <c r="J23" s="121">
        <f t="shared" ca="1" si="30"/>
        <v>22675.139914713865</v>
      </c>
      <c r="K23" s="121">
        <f t="shared" ca="1" si="9"/>
        <v>0</v>
      </c>
      <c r="L23" s="121">
        <f t="shared" ca="1" si="31"/>
        <v>22675.139914713865</v>
      </c>
      <c r="M23" s="122">
        <f t="shared" ca="1" si="0"/>
        <v>8109442.8365899995</v>
      </c>
      <c r="N23" s="122">
        <f t="shared" ca="1" si="10"/>
        <v>8109442.8365899995</v>
      </c>
      <c r="O23" s="121">
        <f t="shared" ca="1" si="36"/>
        <v>357.63584556000001</v>
      </c>
      <c r="P23" s="136">
        <f t="shared" ca="1" si="32"/>
        <v>1.3167328474091213</v>
      </c>
      <c r="Q23" s="136">
        <f t="shared" ca="1" si="11"/>
        <v>1.3141630906777415</v>
      </c>
      <c r="R23" s="114">
        <f t="shared" ca="1" si="33"/>
        <v>0.15835252903421373</v>
      </c>
      <c r="S23" s="112">
        <f t="shared" ca="1" si="13"/>
        <v>52842817.022152267</v>
      </c>
      <c r="T23" s="122">
        <f t="shared" ca="1" si="1"/>
        <v>69444079.737949997</v>
      </c>
      <c r="U23" s="2"/>
      <c r="V23" s="139">
        <f t="shared" ca="1" si="2"/>
        <v>0.41611704934450094</v>
      </c>
      <c r="W23" s="139">
        <f t="shared" ca="1" si="3"/>
        <v>0.583882950655499</v>
      </c>
      <c r="X23" s="139">
        <f t="shared" ca="1" si="4"/>
        <v>0.41611704934450094</v>
      </c>
      <c r="Y23" s="139">
        <f t="shared" ca="1" si="5"/>
        <v>0.583882950655499</v>
      </c>
      <c r="Z23" s="2"/>
      <c r="AA23" s="148">
        <f t="shared" ca="1" si="14"/>
        <v>2330069.7255899999</v>
      </c>
      <c r="AB23" s="126">
        <f t="shared" ca="1" si="15"/>
        <v>0</v>
      </c>
      <c r="AC23" s="126">
        <f t="shared" ca="1" si="16"/>
        <v>2330069.7255899999</v>
      </c>
      <c r="AD23" s="126">
        <f t="shared" ca="1" si="17"/>
        <v>1165034.862795</v>
      </c>
      <c r="AE23" s="126">
        <f t="shared" ca="1" si="18"/>
        <v>-1165034.862795</v>
      </c>
      <c r="AF23" s="145">
        <f t="shared" ca="1" si="19"/>
        <v>1</v>
      </c>
      <c r="AG23" s="128">
        <f t="shared" ca="1" si="6"/>
        <v>1</v>
      </c>
      <c r="AH23" s="128">
        <f t="shared" ca="1" si="20"/>
        <v>1.4425717682031509</v>
      </c>
      <c r="AI23" s="128">
        <f t="shared" ca="1" si="7"/>
        <v>1.0373223681904054</v>
      </c>
      <c r="AJ23" s="128">
        <f t="shared" ca="1" si="34"/>
        <v>3.7322368190405353E-2</v>
      </c>
      <c r="AK23" s="145">
        <f t="shared" ca="1" si="22"/>
        <v>1.0091095126727783</v>
      </c>
      <c r="AL23" s="128">
        <f t="shared" ca="1" si="23"/>
        <v>1.00090723842524</v>
      </c>
      <c r="AM23" s="128">
        <f t="shared" ca="1" si="24"/>
        <v>1.3906164947599287</v>
      </c>
      <c r="AN23" s="128">
        <f t="shared" ca="1" si="25"/>
        <v>1.0335244083367225</v>
      </c>
      <c r="AO23" s="150">
        <f t="shared" ca="1" si="26"/>
        <v>1.034462061393389</v>
      </c>
    </row>
    <row r="24" spans="1:41" ht="15" customHeight="1" x14ac:dyDescent="0.15">
      <c r="A24" s="140" t="s">
        <v>98</v>
      </c>
      <c r="B24" s="140"/>
      <c r="C24" s="152"/>
      <c r="D24" s="113"/>
      <c r="E24" s="133">
        <f t="shared" ca="1" si="27"/>
        <v>0</v>
      </c>
      <c r="F24" s="131">
        <f t="shared" ca="1" si="8"/>
        <v>0</v>
      </c>
      <c r="G24" s="122">
        <f t="shared" ca="1" si="28"/>
        <v>5779373.1109999996</v>
      </c>
      <c r="H24" s="123">
        <f t="shared" ca="1" si="35"/>
        <v>1165034.862795</v>
      </c>
      <c r="I24" s="123">
        <f t="shared" ca="1" si="29"/>
        <v>6944407.9737949995</v>
      </c>
      <c r="J24" s="121">
        <f t="shared" ca="1" si="30"/>
        <v>22675.139914713865</v>
      </c>
      <c r="K24" s="121">
        <f t="shared" ca="1" si="9"/>
        <v>-3257.600929153909</v>
      </c>
      <c r="L24" s="121">
        <f t="shared" ca="1" si="31"/>
        <v>19417.538985559957</v>
      </c>
      <c r="M24" s="122">
        <f t="shared" ca="1" si="0"/>
        <v>8109442.8365899995</v>
      </c>
      <c r="N24" s="122">
        <f t="shared" ca="1" si="10"/>
        <v>6944407.9737949995</v>
      </c>
      <c r="O24" s="121">
        <f t="shared" ca="1" si="36"/>
        <v>357.63584556000001</v>
      </c>
      <c r="P24" s="136">
        <f t="shared" ca="1" si="32"/>
        <v>0</v>
      </c>
      <c r="Q24" s="136">
        <f t="shared" ca="1" si="11"/>
        <v>1.3141630906777415</v>
      </c>
      <c r="R24" s="114">
        <f t="shared" ca="1" si="33"/>
        <v>0</v>
      </c>
      <c r="S24" s="112">
        <f t="shared" ca="1" si="13"/>
        <v>52842817.022152267</v>
      </c>
      <c r="T24" s="122">
        <f t="shared" ca="1" si="1"/>
        <v>69444079.737949997</v>
      </c>
      <c r="U24" s="2"/>
      <c r="V24" s="139">
        <f t="shared" ca="1" si="2"/>
        <v>0.41611704934450094</v>
      </c>
      <c r="W24" s="139">
        <f t="shared" ca="1" si="3"/>
        <v>0.583882950655499</v>
      </c>
      <c r="X24" s="139">
        <f t="shared" ca="1" si="4"/>
        <v>0.5</v>
      </c>
      <c r="Y24" s="139">
        <f t="shared" ca="1" si="5"/>
        <v>0.5</v>
      </c>
      <c r="Z24" s="2"/>
      <c r="AA24" s="148">
        <f t="shared" ca="1" si="14"/>
        <v>0</v>
      </c>
      <c r="AB24" s="126">
        <f t="shared" ca="1" si="15"/>
        <v>0</v>
      </c>
      <c r="AC24" s="126">
        <f t="shared" ca="1" si="16"/>
        <v>0</v>
      </c>
      <c r="AD24" s="126">
        <f t="shared" ca="1" si="17"/>
        <v>0</v>
      </c>
      <c r="AE24" s="126">
        <f t="shared" ca="1" si="18"/>
        <v>0</v>
      </c>
      <c r="AF24" s="145">
        <f t="shared" ca="1" si="19"/>
        <v>1</v>
      </c>
      <c r="AG24" s="128">
        <f t="shared" ca="1" si="6"/>
        <v>1</v>
      </c>
      <c r="AH24" s="128">
        <f t="shared" ca="1" si="20"/>
        <v>1</v>
      </c>
      <c r="AI24" s="128">
        <f t="shared" ca="1" si="7"/>
        <v>1</v>
      </c>
      <c r="AJ24" s="128">
        <f t="shared" ca="1" si="34"/>
        <v>0</v>
      </c>
      <c r="AK24" s="145">
        <f t="shared" ca="1" si="22"/>
        <v>1.2015849886171157</v>
      </c>
      <c r="AL24" s="128">
        <f t="shared" ca="1" si="23"/>
        <v>1.0185338088817164</v>
      </c>
      <c r="AM24" s="128">
        <f t="shared" ca="1" si="24"/>
        <v>0.8563360163859427</v>
      </c>
      <c r="AN24" s="128">
        <f t="shared" ca="1" si="25"/>
        <v>0.98461040523120469</v>
      </c>
      <c r="AO24" s="150">
        <f t="shared" ca="1" si="26"/>
        <v>1.0028589863047093</v>
      </c>
    </row>
    <row r="25" spans="1:41" ht="15" customHeight="1" x14ac:dyDescent="0.15">
      <c r="A25" s="117" t="s">
        <v>116</v>
      </c>
      <c r="B25" s="117"/>
      <c r="C25" s="152"/>
      <c r="D25" s="113">
        <v>-2000</v>
      </c>
      <c r="E25" s="133">
        <f t="shared" ca="1" si="27"/>
        <v>-643744.52200799994</v>
      </c>
      <c r="F25" s="131">
        <f t="shared" ca="1" si="8"/>
        <v>-485689.74407492334</v>
      </c>
      <c r="G25" s="122">
        <f t="shared" ca="1" si="28"/>
        <v>6944407.9737949995</v>
      </c>
      <c r="H25" s="123">
        <f t="shared" ca="1" si="35"/>
        <v>0</v>
      </c>
      <c r="I25" s="123">
        <f t="shared" ca="1" si="29"/>
        <v>6944407.9737949995</v>
      </c>
      <c r="J25" s="121">
        <f t="shared" ca="1" si="30"/>
        <v>17417.538985559957</v>
      </c>
      <c r="K25" s="121">
        <f t="shared" ca="1" si="9"/>
        <v>0</v>
      </c>
      <c r="L25" s="121">
        <f t="shared" ca="1" si="31"/>
        <v>17417.538985559957</v>
      </c>
      <c r="M25" s="122">
        <f t="shared" ca="1" si="0"/>
        <v>5606222.6544074994</v>
      </c>
      <c r="N25" s="122">
        <f t="shared" ca="1" si="10"/>
        <v>5606222.6544074994</v>
      </c>
      <c r="O25" s="121">
        <f t="shared" ca="1" si="36"/>
        <v>321.87226100399999</v>
      </c>
      <c r="P25" s="136">
        <f t="shared" ca="1" si="32"/>
        <v>1.3254233383785325</v>
      </c>
      <c r="Q25" s="136">
        <f t="shared" ca="1" si="11"/>
        <v>1.1985598982106132</v>
      </c>
      <c r="R25" s="114">
        <f t="shared" ca="1" si="33"/>
        <v>-8.7967158176318408E-2</v>
      </c>
      <c r="S25" s="112">
        <f t="shared" ca="1" si="13"/>
        <v>52357127.278077342</v>
      </c>
      <c r="T25" s="122">
        <f t="shared" ca="1" si="1"/>
        <v>62753153.141012497</v>
      </c>
      <c r="U25" s="2"/>
      <c r="V25" s="139">
        <f t="shared" ca="1" si="2"/>
        <v>0.55331147728865782</v>
      </c>
      <c r="W25" s="139">
        <f t="shared" ca="1" si="3"/>
        <v>0.44668852271134224</v>
      </c>
      <c r="X25" s="139">
        <f t="shared" ca="1" si="4"/>
        <v>0.55331147728865782</v>
      </c>
      <c r="Y25" s="139">
        <f t="shared" ca="1" si="5"/>
        <v>0.44668852271134224</v>
      </c>
      <c r="Z25" s="2"/>
      <c r="AA25" s="148">
        <f t="shared" ca="1" si="14"/>
        <v>-1338185.3193875011</v>
      </c>
      <c r="AB25" s="126">
        <f t="shared" ca="1" si="15"/>
        <v>0</v>
      </c>
      <c r="AC25" s="126">
        <f t="shared" ca="1" si="16"/>
        <v>-1338185.3193875002</v>
      </c>
      <c r="AD25" s="126">
        <f t="shared" ca="1" si="17"/>
        <v>-669092.65969375055</v>
      </c>
      <c r="AE25" s="126">
        <f t="shared" ca="1" si="18"/>
        <v>669092.65969374962</v>
      </c>
      <c r="AF25" s="145">
        <f t="shared" ca="1" si="19"/>
        <v>1</v>
      </c>
      <c r="AG25" s="128">
        <f t="shared" ca="1" si="6"/>
        <v>1</v>
      </c>
      <c r="AH25" s="128">
        <f t="shared" ca="1" si="20"/>
        <v>0.9117976776539225</v>
      </c>
      <c r="AI25" s="128">
        <f t="shared" ca="1" si="7"/>
        <v>0.99080878402316597</v>
      </c>
      <c r="AJ25" s="128">
        <f t="shared" ca="1" si="34"/>
        <v>-9.1912159768340329E-3</v>
      </c>
      <c r="AK25" s="145">
        <f t="shared" ca="1" si="22"/>
        <v>1.2015849886171157</v>
      </c>
      <c r="AL25" s="128">
        <f t="shared" ca="1" si="23"/>
        <v>1.0185338088817164</v>
      </c>
      <c r="AM25" s="128">
        <f t="shared" ca="1" si="24"/>
        <v>0.69132032463587867</v>
      </c>
      <c r="AN25" s="128">
        <f t="shared" ca="1" si="25"/>
        <v>0.9637578589491953</v>
      </c>
      <c r="AO25" s="150">
        <f t="shared" ca="1" si="26"/>
        <v>0.98161996291521192</v>
      </c>
    </row>
    <row r="26" spans="1:41" ht="15" customHeight="1" x14ac:dyDescent="0.15">
      <c r="A26" s="140" t="s">
        <v>98</v>
      </c>
      <c r="B26" s="140"/>
      <c r="C26" s="152"/>
      <c r="D26" s="113"/>
      <c r="E26" s="133">
        <f t="shared" ca="1" si="27"/>
        <v>0</v>
      </c>
      <c r="F26" s="131">
        <f t="shared" ca="1" si="8"/>
        <v>0</v>
      </c>
      <c r="G26" s="122">
        <f t="shared" ca="1" si="28"/>
        <v>6944407.9737949995</v>
      </c>
      <c r="H26" s="123">
        <f t="shared" ca="1" si="35"/>
        <v>-669092.65969375055</v>
      </c>
      <c r="I26" s="123">
        <f t="shared" ca="1" si="29"/>
        <v>6275315.314101249</v>
      </c>
      <c r="J26" s="121">
        <f t="shared" ca="1" si="30"/>
        <v>17417.538985559957</v>
      </c>
      <c r="K26" s="121">
        <f t="shared" ca="1" si="9"/>
        <v>2078.7521658644409</v>
      </c>
      <c r="L26" s="121">
        <f t="shared" ca="1" si="31"/>
        <v>19496.291151424397</v>
      </c>
      <c r="M26" s="122">
        <f t="shared" ca="1" si="0"/>
        <v>5606222.6544074994</v>
      </c>
      <c r="N26" s="122">
        <f t="shared" ca="1" si="10"/>
        <v>6275315.314101249</v>
      </c>
      <c r="O26" s="121">
        <f t="shared" ca="1" si="36"/>
        <v>321.87226100399999</v>
      </c>
      <c r="P26" s="136">
        <f t="shared" ca="1" si="32"/>
        <v>0</v>
      </c>
      <c r="Q26" s="136">
        <f t="shared" ca="1" si="11"/>
        <v>1.1985598982106132</v>
      </c>
      <c r="R26" s="114">
        <f t="shared" ca="1" si="33"/>
        <v>0</v>
      </c>
      <c r="S26" s="112">
        <f t="shared" ca="1" si="13"/>
        <v>52357127.278077342</v>
      </c>
      <c r="T26" s="122">
        <f t="shared" ca="1" si="1"/>
        <v>62753153.141012497</v>
      </c>
      <c r="U26" s="2"/>
      <c r="V26" s="139">
        <f t="shared" ca="1" si="2"/>
        <v>0.55331147728865782</v>
      </c>
      <c r="W26" s="139">
        <f t="shared" ca="1" si="3"/>
        <v>0.44668852271134224</v>
      </c>
      <c r="X26" s="139">
        <f t="shared" ca="1" si="4"/>
        <v>0.5</v>
      </c>
      <c r="Y26" s="139">
        <f t="shared" ca="1" si="5"/>
        <v>0.5</v>
      </c>
      <c r="Z26" s="2"/>
      <c r="AA26" s="148">
        <f t="shared" ca="1" si="14"/>
        <v>0</v>
      </c>
      <c r="AB26" s="126">
        <f t="shared" ca="1" si="15"/>
        <v>0</v>
      </c>
      <c r="AC26" s="126">
        <f t="shared" ca="1" si="16"/>
        <v>0</v>
      </c>
      <c r="AD26" s="126">
        <f t="shared" ca="1" si="17"/>
        <v>0</v>
      </c>
      <c r="AE26" s="126">
        <f t="shared" ca="1" si="18"/>
        <v>0</v>
      </c>
      <c r="AF26" s="145">
        <f t="shared" ca="1" si="19"/>
        <v>1</v>
      </c>
      <c r="AG26" s="128">
        <f t="shared" ca="1" si="6"/>
        <v>1</v>
      </c>
      <c r="AH26" s="128">
        <f t="shared" ca="1" si="20"/>
        <v>1</v>
      </c>
      <c r="AI26" s="128">
        <f t="shared" ca="1" si="7"/>
        <v>1</v>
      </c>
      <c r="AJ26" s="128">
        <f t="shared" ca="1" si="34"/>
        <v>0</v>
      </c>
      <c r="AK26" s="145">
        <f t="shared" ca="1" si="22"/>
        <v>0.90365015099651425</v>
      </c>
      <c r="AL26" s="128">
        <f t="shared" ca="1" si="23"/>
        <v>0.9899198492738337</v>
      </c>
      <c r="AM26" s="128">
        <f t="shared" ca="1" si="24"/>
        <v>1.1193482137509687</v>
      </c>
      <c r="AN26" s="128">
        <f t="shared" ca="1" si="25"/>
        <v>1.0113384548714774</v>
      </c>
      <c r="AO26" s="150">
        <f t="shared" ca="1" si="26"/>
        <v>1.0011440108112049</v>
      </c>
    </row>
    <row r="27" spans="1:41" ht="15" customHeight="1" x14ac:dyDescent="0.15">
      <c r="A27" s="117" t="s">
        <v>118</v>
      </c>
      <c r="B27" s="117"/>
      <c r="C27" s="152"/>
      <c r="D27" s="113">
        <v>1000</v>
      </c>
      <c r="E27" s="133">
        <f t="shared" ca="1" si="27"/>
        <v>299341.20273371995</v>
      </c>
      <c r="F27" s="131">
        <f t="shared" ca="1" si="8"/>
        <v>293104.86417029775</v>
      </c>
      <c r="G27" s="122">
        <f t="shared" ca="1" si="28"/>
        <v>6275315.314101249</v>
      </c>
      <c r="H27" s="123">
        <f t="shared" ca="1" si="35"/>
        <v>0</v>
      </c>
      <c r="I27" s="123">
        <f t="shared" ca="1" si="29"/>
        <v>6275315.314101249</v>
      </c>
      <c r="J27" s="121">
        <f t="shared" ca="1" si="30"/>
        <v>20496.291151424397</v>
      </c>
      <c r="K27" s="121">
        <f t="shared" ca="1" si="9"/>
        <v>0</v>
      </c>
      <c r="L27" s="121">
        <f t="shared" ca="1" si="31"/>
        <v>20496.291151424397</v>
      </c>
      <c r="M27" s="122">
        <f t="shared" ca="1" si="0"/>
        <v>6135384.4448478809</v>
      </c>
      <c r="N27" s="122">
        <f t="shared" ca="1" si="10"/>
        <v>6135384.4448478809</v>
      </c>
      <c r="O27" s="121">
        <f t="shared" ca="1" si="36"/>
        <v>299.34120273371997</v>
      </c>
      <c r="P27" s="136">
        <f t="shared" ca="1" si="32"/>
        <v>1.0212768170227253</v>
      </c>
      <c r="Q27" s="136">
        <f t="shared" ca="1" si="11"/>
        <v>1.1785987690822095</v>
      </c>
      <c r="R27" s="114">
        <f t="shared" ca="1" si="33"/>
        <v>-1.6654260799318046E-2</v>
      </c>
      <c r="S27" s="112">
        <f t="shared" ca="1" si="13"/>
        <v>52650232.14224764</v>
      </c>
      <c r="T27" s="122">
        <f t="shared" ca="1" si="1"/>
        <v>62053498.794745654</v>
      </c>
      <c r="U27" s="2"/>
      <c r="V27" s="139">
        <f t="shared" ca="1" si="2"/>
        <v>0.50563750924489437</v>
      </c>
      <c r="W27" s="139">
        <f t="shared" ca="1" si="3"/>
        <v>0.49436249075510558</v>
      </c>
      <c r="X27" s="139">
        <f t="shared" ca="1" si="4"/>
        <v>0.50563750924489437</v>
      </c>
      <c r="Y27" s="139">
        <f t="shared" ca="1" si="5"/>
        <v>0.49436249075510558</v>
      </c>
      <c r="Z27" s="2"/>
      <c r="AA27" s="148">
        <f t="shared" ca="1" si="14"/>
        <v>-139930.86925336719</v>
      </c>
      <c r="AB27" s="126">
        <f t="shared" ca="1" si="15"/>
        <v>0</v>
      </c>
      <c r="AC27" s="126">
        <f t="shared" ca="1" si="16"/>
        <v>-139930.86925336812</v>
      </c>
      <c r="AD27" s="126">
        <f t="shared" ca="1" si="17"/>
        <v>-69965.434626683593</v>
      </c>
      <c r="AE27" s="126">
        <f t="shared" ca="1" si="18"/>
        <v>69965.434626684524</v>
      </c>
      <c r="AF27" s="145">
        <f t="shared" ca="1" si="19"/>
        <v>1</v>
      </c>
      <c r="AG27" s="128">
        <f t="shared" ca="1" si="6"/>
        <v>1</v>
      </c>
      <c r="AH27" s="128">
        <f t="shared" ca="1" si="20"/>
        <v>1.057413392375872</v>
      </c>
      <c r="AI27" s="128">
        <f t="shared" ca="1" si="7"/>
        <v>1.0055981846103506</v>
      </c>
      <c r="AJ27" s="128">
        <f t="shared" ca="1" si="34"/>
        <v>5.5981846103505539E-3</v>
      </c>
      <c r="AK27" s="145">
        <f t="shared" ca="1" si="22"/>
        <v>0.90365015099651425</v>
      </c>
      <c r="AL27" s="128">
        <f t="shared" ca="1" si="23"/>
        <v>0.9899198492738337</v>
      </c>
      <c r="AM27" s="128">
        <f t="shared" ca="1" si="24"/>
        <v>1.0943882936979616</v>
      </c>
      <c r="AN27" s="128">
        <f t="shared" ca="1" si="25"/>
        <v>1.0090603559035394</v>
      </c>
      <c r="AO27" s="150">
        <f t="shared" ca="1" si="26"/>
        <v>0.99888887542423266</v>
      </c>
    </row>
    <row r="28" spans="1:41" ht="15" customHeight="1" x14ac:dyDescent="0.15">
      <c r="A28" s="140" t="s">
        <v>98</v>
      </c>
      <c r="B28" s="140"/>
      <c r="C28" s="152"/>
      <c r="D28" s="113"/>
      <c r="E28" s="133">
        <f t="shared" ca="1" si="27"/>
        <v>0</v>
      </c>
      <c r="F28" s="131">
        <f t="shared" ca="1" si="8"/>
        <v>0</v>
      </c>
      <c r="G28" s="122">
        <f t="shared" ca="1" si="28"/>
        <v>6275315.314101249</v>
      </c>
      <c r="H28" s="123">
        <f t="shared" ca="1" si="35"/>
        <v>-69965.434626683593</v>
      </c>
      <c r="I28" s="123">
        <f t="shared" ca="1" si="29"/>
        <v>6205349.8794745654</v>
      </c>
      <c r="J28" s="121">
        <f t="shared" ca="1" si="30"/>
        <v>20496.291151424397</v>
      </c>
      <c r="K28" s="121">
        <f t="shared" ca="1" si="9"/>
        <v>233.73138741920044</v>
      </c>
      <c r="L28" s="121">
        <f t="shared" ca="1" si="31"/>
        <v>20730.022538843597</v>
      </c>
      <c r="M28" s="122">
        <f t="shared" ca="1" si="0"/>
        <v>6135384.4448478809</v>
      </c>
      <c r="N28" s="122">
        <f t="shared" ca="1" si="10"/>
        <v>6205349.8794745654</v>
      </c>
      <c r="O28" s="121">
        <f t="shared" ca="1" si="36"/>
        <v>299.34120273371997</v>
      </c>
      <c r="P28" s="136">
        <f t="shared" ca="1" si="32"/>
        <v>0</v>
      </c>
      <c r="Q28" s="136">
        <f t="shared" ca="1" si="11"/>
        <v>1.1785987690822095</v>
      </c>
      <c r="R28" s="114">
        <f t="shared" ca="1" si="33"/>
        <v>0</v>
      </c>
      <c r="S28" s="112">
        <f t="shared" ca="1" si="13"/>
        <v>52650232.14224764</v>
      </c>
      <c r="T28" s="122">
        <f t="shared" ca="1" si="1"/>
        <v>62053498.794745654</v>
      </c>
      <c r="U28" s="2"/>
      <c r="V28" s="139">
        <f t="shared" ca="1" si="2"/>
        <v>0.50563750924489437</v>
      </c>
      <c r="W28" s="139">
        <f t="shared" ca="1" si="3"/>
        <v>0.49436249075510558</v>
      </c>
      <c r="X28" s="139">
        <f t="shared" ca="1" si="4"/>
        <v>0.5</v>
      </c>
      <c r="Y28" s="139">
        <f t="shared" ca="1" si="5"/>
        <v>0.5</v>
      </c>
      <c r="Z28" s="2"/>
      <c r="AA28" s="148">
        <f t="shared" ca="1" si="14"/>
        <v>0</v>
      </c>
      <c r="AB28" s="126">
        <f t="shared" ca="1" si="15"/>
        <v>0</v>
      </c>
      <c r="AC28" s="126">
        <f t="shared" ca="1" si="16"/>
        <v>0</v>
      </c>
      <c r="AD28" s="126">
        <f t="shared" ca="1" si="17"/>
        <v>0</v>
      </c>
      <c r="AE28" s="126">
        <f t="shared" ca="1" si="18"/>
        <v>0</v>
      </c>
      <c r="AF28" s="145">
        <f t="shared" ca="1" si="19"/>
        <v>1</v>
      </c>
      <c r="AG28" s="128">
        <f t="shared" ca="1" si="6"/>
        <v>1</v>
      </c>
      <c r="AH28" s="128">
        <f t="shared" ca="1" si="20"/>
        <v>1</v>
      </c>
      <c r="AI28" s="128">
        <f t="shared" ca="1" si="7"/>
        <v>1</v>
      </c>
      <c r="AJ28" s="128">
        <f t="shared" ca="1" si="34"/>
        <v>0</v>
      </c>
      <c r="AK28" s="145">
        <f t="shared" ca="1" si="22"/>
        <v>0.9888506901845292</v>
      </c>
      <c r="AL28" s="128">
        <f t="shared" ca="1" si="23"/>
        <v>0.9988794353772007</v>
      </c>
      <c r="AM28" s="128">
        <f t="shared" ca="1" si="24"/>
        <v>1.0114035942255317</v>
      </c>
      <c r="AN28" s="128">
        <f t="shared" ca="1" si="25"/>
        <v>1.0011345494519082</v>
      </c>
      <c r="AO28" s="150">
        <f t="shared" ca="1" si="26"/>
        <v>1.0000127134931303</v>
      </c>
    </row>
    <row r="29" spans="1:41" ht="15" customHeight="1" x14ac:dyDescent="0.15">
      <c r="A29" s="117" t="s">
        <v>119</v>
      </c>
      <c r="B29" s="117"/>
      <c r="C29" s="152">
        <v>20000</v>
      </c>
      <c r="D29" s="108"/>
      <c r="E29" s="133">
        <f t="shared" si="27"/>
        <v>20000</v>
      </c>
      <c r="F29" s="131">
        <f t="shared" ca="1" si="8"/>
        <v>16756.08988354294</v>
      </c>
      <c r="G29" s="122">
        <f t="shared" ca="1" si="28"/>
        <v>6225349.8794745654</v>
      </c>
      <c r="H29" s="123">
        <f t="shared" ca="1" si="35"/>
        <v>0</v>
      </c>
      <c r="I29" s="123">
        <f t="shared" ca="1" si="29"/>
        <v>6225349.8794745654</v>
      </c>
      <c r="J29" s="121">
        <f t="shared" ca="1" si="30"/>
        <v>20730.022538843597</v>
      </c>
      <c r="K29" s="121">
        <f t="shared" ca="1" si="9"/>
        <v>0</v>
      </c>
      <c r="L29" s="121">
        <f t="shared" ca="1" si="31"/>
        <v>20730.022538843597</v>
      </c>
      <c r="M29" s="122">
        <f t="shared" ca="1" si="0"/>
        <v>5646868.3903218554</v>
      </c>
      <c r="N29" s="122">
        <f t="shared" ca="1" si="10"/>
        <v>5646868.3903218554</v>
      </c>
      <c r="O29" s="121">
        <f t="shared" ca="1" si="36"/>
        <v>272.40049448768519</v>
      </c>
      <c r="P29" s="136">
        <f t="shared" ca="1" si="32"/>
        <v>1.1935958889575473</v>
      </c>
      <c r="Q29" s="136">
        <f t="shared" ca="1" si="11"/>
        <v>1.1271024476916445</v>
      </c>
      <c r="R29" s="114">
        <f t="shared" ca="1" si="33"/>
        <v>-4.3692834865817744E-2</v>
      </c>
      <c r="S29" s="112">
        <f t="shared" ca="1" si="13"/>
        <v>52666988.232131183</v>
      </c>
      <c r="T29" s="122">
        <f t="shared" ca="1" si="1"/>
        <v>59361091.348982088</v>
      </c>
      <c r="U29" s="2"/>
      <c r="V29" s="139">
        <f t="shared" ca="1" si="2"/>
        <v>0.52436282234737885</v>
      </c>
      <c r="W29" s="139">
        <f t="shared" ca="1" si="3"/>
        <v>0.47563717765262126</v>
      </c>
      <c r="X29" s="139">
        <f t="shared" ca="1" si="4"/>
        <v>0.52436282234737885</v>
      </c>
      <c r="Y29" s="139">
        <f t="shared" ca="1" si="5"/>
        <v>0.47563717765262126</v>
      </c>
      <c r="Z29" s="2"/>
      <c r="AA29" s="148">
        <f t="shared" ca="1" si="14"/>
        <v>-538481.48915271088</v>
      </c>
      <c r="AB29" s="126">
        <f t="shared" ca="1" si="15"/>
        <v>20000</v>
      </c>
      <c r="AC29" s="126">
        <f t="shared" ca="1" si="16"/>
        <v>-558481.48915270995</v>
      </c>
      <c r="AD29" s="126">
        <f t="shared" ca="1" si="17"/>
        <v>-289240.74457635544</v>
      </c>
      <c r="AE29" s="126">
        <f t="shared" ca="1" si="18"/>
        <v>289240.74457635451</v>
      </c>
      <c r="AF29" s="145">
        <f t="shared" ca="1" si="19"/>
        <v>1.0031870908470619</v>
      </c>
      <c r="AG29" s="128">
        <f t="shared" ca="1" si="6"/>
        <v>1.0003182529155479</v>
      </c>
      <c r="AH29" s="128">
        <f t="shared" ca="1" si="20"/>
        <v>1</v>
      </c>
      <c r="AI29" s="128">
        <f t="shared" ca="1" si="7"/>
        <v>1</v>
      </c>
      <c r="AJ29" s="128">
        <f t="shared" ca="1" si="34"/>
        <v>3.182529155478786E-4</v>
      </c>
      <c r="AK29" s="145">
        <f t="shared" ca="1" si="22"/>
        <v>0.99203778103159113</v>
      </c>
      <c r="AL29" s="128">
        <f t="shared" ca="1" si="23"/>
        <v>0.99920091077146633</v>
      </c>
      <c r="AM29" s="128">
        <f t="shared" ca="1" si="24"/>
        <v>0.92037727074523401</v>
      </c>
      <c r="AN29" s="128">
        <f t="shared" ca="1" si="25"/>
        <v>0.99173716483237784</v>
      </c>
      <c r="AO29" s="150">
        <f t="shared" ca="1" si="26"/>
        <v>0.99094467834642375</v>
      </c>
    </row>
    <row r="30" spans="1:41" ht="15" customHeight="1" x14ac:dyDescent="0.15">
      <c r="A30" s="140" t="s">
        <v>98</v>
      </c>
      <c r="B30" s="140"/>
      <c r="C30" s="153"/>
      <c r="D30" s="108"/>
      <c r="E30" s="133">
        <f t="shared" ca="1" si="27"/>
        <v>0</v>
      </c>
      <c r="F30" s="131">
        <f t="shared" ca="1" si="8"/>
        <v>0</v>
      </c>
      <c r="G30" s="122">
        <f t="shared" ca="1" si="28"/>
        <v>6225349.8794745654</v>
      </c>
      <c r="H30" s="123">
        <f t="shared" ca="1" si="35"/>
        <v>-289240.74457635544</v>
      </c>
      <c r="I30" s="123">
        <f t="shared" ca="1" si="29"/>
        <v>5936109.1348982099</v>
      </c>
      <c r="J30" s="121">
        <f t="shared" ca="1" si="30"/>
        <v>20730.022538843597</v>
      </c>
      <c r="K30" s="121">
        <f t="shared" ca="1" si="9"/>
        <v>1061.8216575573458</v>
      </c>
      <c r="L30" s="121">
        <f t="shared" ca="1" si="31"/>
        <v>21791.844196400943</v>
      </c>
      <c r="M30" s="122">
        <f t="shared" ca="1" si="0"/>
        <v>5646868.3903218554</v>
      </c>
      <c r="N30" s="122">
        <f t="shared" ca="1" si="10"/>
        <v>5936109.1348982099</v>
      </c>
      <c r="O30" s="121">
        <f t="shared" ca="1" si="36"/>
        <v>272.40049448768519</v>
      </c>
      <c r="P30" s="136">
        <f t="shared" ca="1" si="32"/>
        <v>0</v>
      </c>
      <c r="Q30" s="136">
        <f t="shared" ca="1" si="11"/>
        <v>1.1271024476916445</v>
      </c>
      <c r="R30" s="114">
        <f t="shared" ca="1" si="33"/>
        <v>0</v>
      </c>
      <c r="S30" s="112">
        <f t="shared" ca="1" si="13"/>
        <v>52666988.232131183</v>
      </c>
      <c r="T30" s="122">
        <f t="shared" ca="1" si="1"/>
        <v>59361091.348982088</v>
      </c>
      <c r="U30" s="2"/>
      <c r="V30" s="139">
        <f t="shared" ca="1" si="2"/>
        <v>0.52436282234737885</v>
      </c>
      <c r="W30" s="139">
        <f t="shared" ca="1" si="3"/>
        <v>0.47563717765262126</v>
      </c>
      <c r="X30" s="139">
        <f t="shared" ca="1" si="4"/>
        <v>0.5</v>
      </c>
      <c r="Y30" s="139">
        <f t="shared" ca="1" si="5"/>
        <v>0.5</v>
      </c>
      <c r="Z30" s="2"/>
      <c r="AA30" s="148">
        <f t="shared" ca="1" si="14"/>
        <v>0</v>
      </c>
      <c r="AB30" s="126">
        <f t="shared" ca="1" si="15"/>
        <v>0</v>
      </c>
      <c r="AC30" s="126">
        <f t="shared" ca="1" si="16"/>
        <v>0</v>
      </c>
      <c r="AD30" s="126">
        <f t="shared" ca="1" si="17"/>
        <v>0</v>
      </c>
      <c r="AE30" s="126">
        <f t="shared" ca="1" si="18"/>
        <v>0</v>
      </c>
      <c r="AF30" s="145">
        <f t="shared" ca="1" si="19"/>
        <v>1</v>
      </c>
      <c r="AG30" s="128">
        <f t="shared" ca="1" si="6"/>
        <v>1</v>
      </c>
      <c r="AH30" s="128">
        <f t="shared" ca="1" si="20"/>
        <v>1</v>
      </c>
      <c r="AI30" s="128">
        <f t="shared" ca="1" si="7"/>
        <v>1</v>
      </c>
      <c r="AJ30" s="128">
        <f t="shared" ca="1" si="34"/>
        <v>0</v>
      </c>
      <c r="AK30" s="145">
        <f t="shared" ca="1" si="22"/>
        <v>0.95353823476974309</v>
      </c>
      <c r="AL30" s="128">
        <f t="shared" ca="1" si="23"/>
        <v>0.99525372380081933</v>
      </c>
      <c r="AM30" s="128">
        <f t="shared" ca="1" si="24"/>
        <v>1.0512214425029072</v>
      </c>
      <c r="AN30" s="128">
        <f t="shared" ca="1" si="25"/>
        <v>1.0050077738607388</v>
      </c>
      <c r="AO30" s="150">
        <f t="shared" ca="1" si="26"/>
        <v>1.0002377293836719</v>
      </c>
    </row>
    <row r="31" spans="1:41" ht="15" customHeight="1" x14ac:dyDescent="0.15">
      <c r="A31" s="117" t="s">
        <v>118</v>
      </c>
      <c r="B31" s="117"/>
      <c r="C31" s="153"/>
      <c r="D31" s="113">
        <v>3000</v>
      </c>
      <c r="E31" s="133">
        <f t="shared" ca="1" si="27"/>
        <v>849889.54280157783</v>
      </c>
      <c r="F31" s="131">
        <f t="shared" ca="1" si="8"/>
        <v>716668.78034472174</v>
      </c>
      <c r="G31" s="122">
        <f t="shared" ca="1" si="28"/>
        <v>5936109.1348982099</v>
      </c>
      <c r="H31" s="123">
        <f t="shared" ca="1" si="35"/>
        <v>0</v>
      </c>
      <c r="I31" s="123">
        <f t="shared" ca="1" si="29"/>
        <v>5936109.1348982099</v>
      </c>
      <c r="J31" s="121">
        <f t="shared" ca="1" si="30"/>
        <v>24791.844196400943</v>
      </c>
      <c r="K31" s="121">
        <f t="shared" ca="1" si="9"/>
        <v>0</v>
      </c>
      <c r="L31" s="121">
        <f t="shared" ca="1" si="31"/>
        <v>24791.844196400943</v>
      </c>
      <c r="M31" s="122">
        <f t="shared" ca="1" si="0"/>
        <v>7023443.0430957163</v>
      </c>
      <c r="N31" s="122">
        <f t="shared" ca="1" si="10"/>
        <v>7023443.0430957163</v>
      </c>
      <c r="O31" s="121">
        <f t="shared" ca="1" si="36"/>
        <v>283.29651426719261</v>
      </c>
      <c r="P31" s="136">
        <f t="shared" ca="1" si="32"/>
        <v>1.185888887740828</v>
      </c>
      <c r="Q31" s="136">
        <f t="shared" ca="1" si="11"/>
        <v>1.2138127006702857</v>
      </c>
      <c r="R31" s="114">
        <f t="shared" ca="1" si="33"/>
        <v>7.6932006630122785E-2</v>
      </c>
      <c r="S31" s="112">
        <f t="shared" ca="1" si="13"/>
        <v>53383657.012475908</v>
      </c>
      <c r="T31" s="122">
        <f t="shared" ca="1" si="1"/>
        <v>64797760.889969617</v>
      </c>
      <c r="U31" s="2"/>
      <c r="V31" s="139">
        <f t="shared" ca="1" si="2"/>
        <v>0.45804893976028493</v>
      </c>
      <c r="W31" s="139">
        <f t="shared" ca="1" si="3"/>
        <v>0.54195106023971495</v>
      </c>
      <c r="X31" s="139">
        <f t="shared" ca="1" si="4"/>
        <v>0.45804893976028493</v>
      </c>
      <c r="Y31" s="139">
        <f t="shared" ca="1" si="5"/>
        <v>0.54195106023971495</v>
      </c>
      <c r="Z31" s="2"/>
      <c r="AA31" s="148">
        <f t="shared" ca="1" si="14"/>
        <v>1087333.9081975073</v>
      </c>
      <c r="AB31" s="126">
        <f t="shared" ca="1" si="15"/>
        <v>0</v>
      </c>
      <c r="AC31" s="126">
        <f t="shared" ca="1" si="16"/>
        <v>1087333.9081975063</v>
      </c>
      <c r="AD31" s="126">
        <f t="shared" ca="1" si="17"/>
        <v>543666.95409875363</v>
      </c>
      <c r="AE31" s="126">
        <f t="shared" ca="1" si="18"/>
        <v>-543666.9540987527</v>
      </c>
      <c r="AF31" s="145">
        <f t="shared" ca="1" si="19"/>
        <v>1</v>
      </c>
      <c r="AG31" s="128">
        <f t="shared" ca="1" si="6"/>
        <v>1</v>
      </c>
      <c r="AH31" s="128">
        <f t="shared" ca="1" si="20"/>
        <v>1.1447176429441235</v>
      </c>
      <c r="AI31" s="128">
        <f t="shared" ca="1" si="7"/>
        <v>1.0136075519865686</v>
      </c>
      <c r="AJ31" s="128">
        <f t="shared" ca="1" si="34"/>
        <v>1.36075519865686E-2</v>
      </c>
      <c r="AK31" s="145">
        <f t="shared" ca="1" si="22"/>
        <v>0.95353823476974309</v>
      </c>
      <c r="AL31" s="128">
        <f t="shared" ca="1" si="23"/>
        <v>0.99525372380081933</v>
      </c>
      <c r="AM31" s="128">
        <f t="shared" ca="1" si="24"/>
        <v>1.2437766488649118</v>
      </c>
      <c r="AN31" s="128">
        <f t="shared" ca="1" si="25"/>
        <v>1.0220549357822108</v>
      </c>
      <c r="AO31" s="150">
        <f t="shared" ca="1" si="26"/>
        <v>1.0172039807662525</v>
      </c>
    </row>
    <row r="32" spans="1:41" ht="15" customHeight="1" x14ac:dyDescent="0.15">
      <c r="A32" s="140" t="s">
        <v>98</v>
      </c>
      <c r="B32" s="140"/>
      <c r="C32" s="152"/>
      <c r="D32" s="113"/>
      <c r="E32" s="133">
        <f t="shared" ca="1" si="27"/>
        <v>0</v>
      </c>
      <c r="F32" s="131">
        <f t="shared" ca="1" si="8"/>
        <v>0</v>
      </c>
      <c r="G32" s="122">
        <f t="shared" ca="1" si="28"/>
        <v>5936109.1348982099</v>
      </c>
      <c r="H32" s="123">
        <f t="shared" ca="1" si="35"/>
        <v>543666.95409875363</v>
      </c>
      <c r="I32" s="123">
        <f t="shared" ca="1" si="29"/>
        <v>6479776.0889969636</v>
      </c>
      <c r="J32" s="121">
        <f t="shared" ca="1" si="30"/>
        <v>24791.844196400943</v>
      </c>
      <c r="K32" s="121">
        <f t="shared" ca="1" si="9"/>
        <v>-1919.0739268538628</v>
      </c>
      <c r="L32" s="121">
        <f t="shared" ca="1" si="31"/>
        <v>22872.77026954708</v>
      </c>
      <c r="M32" s="122">
        <f t="shared" ca="1" si="0"/>
        <v>7023443.0430957163</v>
      </c>
      <c r="N32" s="122">
        <f t="shared" ca="1" si="10"/>
        <v>6479776.0889969636</v>
      </c>
      <c r="O32" s="121">
        <f t="shared" ca="1" si="36"/>
        <v>283.29651426719261</v>
      </c>
      <c r="P32" s="136">
        <f t="shared" ca="1" si="32"/>
        <v>0</v>
      </c>
      <c r="Q32" s="136">
        <f t="shared" ca="1" si="11"/>
        <v>1.2138127006702857</v>
      </c>
      <c r="R32" s="114">
        <f t="shared" ca="1" si="33"/>
        <v>0</v>
      </c>
      <c r="S32" s="112">
        <f t="shared" ca="1" si="13"/>
        <v>53383657.012475908</v>
      </c>
      <c r="T32" s="122">
        <f t="shared" ca="1" si="1"/>
        <v>64797760.889969617</v>
      </c>
      <c r="U32" s="2"/>
      <c r="V32" s="139">
        <f t="shared" ca="1" si="2"/>
        <v>0.45804893976028493</v>
      </c>
      <c r="W32" s="139">
        <f t="shared" ca="1" si="3"/>
        <v>0.54195106023971495</v>
      </c>
      <c r="X32" s="139">
        <f t="shared" ca="1" si="4"/>
        <v>0.5</v>
      </c>
      <c r="Y32" s="139">
        <f t="shared" ca="1" si="5"/>
        <v>0.5</v>
      </c>
      <c r="Z32" s="2"/>
      <c r="AA32" s="148">
        <f t="shared" ca="1" si="14"/>
        <v>0</v>
      </c>
      <c r="AB32" s="126">
        <f t="shared" ca="1" si="15"/>
        <v>0</v>
      </c>
      <c r="AC32" s="126">
        <f t="shared" ca="1" si="16"/>
        <v>0</v>
      </c>
      <c r="AD32" s="126">
        <f t="shared" ca="1" si="17"/>
        <v>0</v>
      </c>
      <c r="AE32" s="126">
        <f t="shared" ca="1" si="18"/>
        <v>0</v>
      </c>
      <c r="AF32" s="145">
        <f t="shared" ca="1" si="19"/>
        <v>1</v>
      </c>
      <c r="AG32" s="128">
        <f t="shared" ca="1" si="6"/>
        <v>1</v>
      </c>
      <c r="AH32" s="128">
        <f t="shared" ca="1" si="20"/>
        <v>1</v>
      </c>
      <c r="AI32" s="128">
        <f t="shared" ca="1" si="7"/>
        <v>1</v>
      </c>
      <c r="AJ32" s="128">
        <f t="shared" ca="1" si="34"/>
        <v>0</v>
      </c>
      <c r="AK32" s="145">
        <f t="shared" ca="1" si="22"/>
        <v>1.0915864148963421</v>
      </c>
      <c r="AL32" s="128">
        <f t="shared" ca="1" si="23"/>
        <v>1.0088017157643738</v>
      </c>
      <c r="AM32" s="128">
        <f t="shared" ca="1" si="24"/>
        <v>0.92259253036397926</v>
      </c>
      <c r="AN32" s="128">
        <f t="shared" ca="1" si="25"/>
        <v>0.99197560828891551</v>
      </c>
      <c r="AO32" s="150">
        <f t="shared" ca="1" si="26"/>
        <v>1.0007066956382664</v>
      </c>
    </row>
    <row r="33" spans="1:41" ht="15" customHeight="1" x14ac:dyDescent="0.15">
      <c r="A33" s="117" t="s">
        <v>117</v>
      </c>
      <c r="B33" s="117"/>
      <c r="C33" s="152">
        <v>-50000</v>
      </c>
      <c r="D33" s="113"/>
      <c r="E33" s="133">
        <f t="shared" si="27"/>
        <v>-50000</v>
      </c>
      <c r="F33" s="131">
        <f t="shared" ca="1" si="8"/>
        <v>-45136.540796323214</v>
      </c>
      <c r="G33" s="122">
        <f t="shared" ca="1" si="28"/>
        <v>6429776.0889969636</v>
      </c>
      <c r="H33" s="123">
        <f t="shared" ca="1" si="35"/>
        <v>0</v>
      </c>
      <c r="I33" s="123">
        <f t="shared" ca="1" si="29"/>
        <v>6429776.0889969636</v>
      </c>
      <c r="J33" s="121">
        <f t="shared" ca="1" si="30"/>
        <v>22872.77026954708</v>
      </c>
      <c r="K33" s="121">
        <f t="shared" ca="1" si="9"/>
        <v>0</v>
      </c>
      <c r="L33" s="121">
        <f t="shared" ca="1" si="31"/>
        <v>22872.77026954708</v>
      </c>
      <c r="M33" s="122">
        <f t="shared" ca="1" si="0"/>
        <v>6285382.8063270543</v>
      </c>
      <c r="N33" s="122">
        <f t="shared" ca="1" si="10"/>
        <v>6285382.8063270543</v>
      </c>
      <c r="O33" s="121">
        <f t="shared" ca="1" si="36"/>
        <v>274.79761883917683</v>
      </c>
      <c r="P33" s="136">
        <f t="shared" ca="1" si="32"/>
        <v>1.1077499320478046</v>
      </c>
      <c r="Q33" s="136">
        <f t="shared" ca="1" si="11"/>
        <v>1.1919302206812437</v>
      </c>
      <c r="R33" s="114">
        <f t="shared" ca="1" si="33"/>
        <v>-1.802788846826054E-2</v>
      </c>
      <c r="S33" s="112">
        <f t="shared" ca="1" si="13"/>
        <v>53338520.471679583</v>
      </c>
      <c r="T33" s="122">
        <f t="shared" ca="1" si="1"/>
        <v>63575794.476620078</v>
      </c>
      <c r="U33" s="2"/>
      <c r="V33" s="139">
        <f t="shared" ca="1" si="2"/>
        <v>0.50567799757197729</v>
      </c>
      <c r="W33" s="139">
        <f t="shared" ca="1" si="3"/>
        <v>0.49432200242802277</v>
      </c>
      <c r="X33" s="139">
        <f t="shared" ca="1" si="4"/>
        <v>0.50567799757197729</v>
      </c>
      <c r="Y33" s="139">
        <f t="shared" ca="1" si="5"/>
        <v>0.49432200242802277</v>
      </c>
      <c r="Z33" s="2"/>
      <c r="AA33" s="148">
        <f t="shared" ca="1" si="14"/>
        <v>-244393.2826699093</v>
      </c>
      <c r="AB33" s="126">
        <f t="shared" ca="1" si="15"/>
        <v>-50000</v>
      </c>
      <c r="AC33" s="126">
        <f t="shared" ca="1" si="16"/>
        <v>-194393.2826699093</v>
      </c>
      <c r="AD33" s="126">
        <f t="shared" ca="1" si="17"/>
        <v>-72196.641334954649</v>
      </c>
      <c r="AE33" s="126">
        <f t="shared" ca="1" si="18"/>
        <v>72196.641334954649</v>
      </c>
      <c r="AF33" s="145">
        <f t="shared" ca="1" si="19"/>
        <v>0.99157697426651892</v>
      </c>
      <c r="AG33" s="128">
        <f t="shared" ca="1" si="6"/>
        <v>0.99915448765928916</v>
      </c>
      <c r="AH33" s="128">
        <f t="shared" ca="1" si="20"/>
        <v>1</v>
      </c>
      <c r="AI33" s="128">
        <f t="shared" ca="1" si="7"/>
        <v>1</v>
      </c>
      <c r="AJ33" s="128">
        <f t="shared" ca="1" si="34"/>
        <v>-8.4551234071084114E-4</v>
      </c>
      <c r="AK33" s="145">
        <f t="shared" ca="1" si="22"/>
        <v>1.0831633891628609</v>
      </c>
      <c r="AL33" s="128">
        <f t="shared" ca="1" si="23"/>
        <v>1.0080205762452918</v>
      </c>
      <c r="AM33" s="128">
        <f t="shared" ca="1" si="24"/>
        <v>0.89491475445305979</v>
      </c>
      <c r="AN33" s="128">
        <f t="shared" ca="1" si="25"/>
        <v>0.98895872612609914</v>
      </c>
      <c r="AO33" s="150">
        <f t="shared" ca="1" si="26"/>
        <v>0.99689074499244024</v>
      </c>
    </row>
    <row r="34" spans="1:41" ht="15" customHeight="1" x14ac:dyDescent="0.15">
      <c r="A34" s="140" t="s">
        <v>98</v>
      </c>
      <c r="B34" s="140"/>
      <c r="C34" s="152"/>
      <c r="D34" s="113"/>
      <c r="E34" s="133">
        <f t="shared" ca="1" si="27"/>
        <v>0</v>
      </c>
      <c r="F34" s="131">
        <f t="shared" ca="1" si="8"/>
        <v>0</v>
      </c>
      <c r="G34" s="122">
        <f t="shared" ca="1" si="28"/>
        <v>6429776.0889969636</v>
      </c>
      <c r="H34" s="123">
        <f t="shared" ca="1" si="35"/>
        <v>-72196.641334954649</v>
      </c>
      <c r="I34" s="123">
        <f t="shared" ca="1" si="29"/>
        <v>6357579.4476620089</v>
      </c>
      <c r="J34" s="121">
        <f t="shared" ca="1" si="30"/>
        <v>22872.77026954708</v>
      </c>
      <c r="K34" s="121">
        <f t="shared" ca="1" si="9"/>
        <v>262.72658998987606</v>
      </c>
      <c r="L34" s="121">
        <f t="shared" ca="1" si="31"/>
        <v>23135.496859536957</v>
      </c>
      <c r="M34" s="122">
        <f t="shared" ca="1" si="0"/>
        <v>6285382.8063270543</v>
      </c>
      <c r="N34" s="122">
        <f t="shared" ca="1" si="10"/>
        <v>6357579.4476620099</v>
      </c>
      <c r="O34" s="121">
        <f t="shared" ca="1" si="36"/>
        <v>274.79761883917683</v>
      </c>
      <c r="P34" s="136">
        <f t="shared" ca="1" si="32"/>
        <v>0</v>
      </c>
      <c r="Q34" s="136">
        <f t="shared" ca="1" si="11"/>
        <v>1.1919302206812437</v>
      </c>
      <c r="R34" s="114">
        <f t="shared" ca="1" si="33"/>
        <v>0</v>
      </c>
      <c r="S34" s="112">
        <f t="shared" ca="1" si="13"/>
        <v>53338520.471679583</v>
      </c>
      <c r="T34" s="122">
        <f t="shared" ca="1" si="1"/>
        <v>63575794.476620078</v>
      </c>
      <c r="U34" s="2"/>
      <c r="V34" s="139">
        <f t="shared" ca="1" si="2"/>
        <v>0.50567799757197729</v>
      </c>
      <c r="W34" s="139">
        <f t="shared" ca="1" si="3"/>
        <v>0.49432200242802277</v>
      </c>
      <c r="X34" s="139">
        <f t="shared" ca="1" si="4"/>
        <v>0.5</v>
      </c>
      <c r="Y34" s="139">
        <f t="shared" ca="1" si="5"/>
        <v>0.50000000000000011</v>
      </c>
      <c r="Z34" s="2"/>
      <c r="AA34" s="148">
        <f t="shared" ca="1" si="14"/>
        <v>0</v>
      </c>
      <c r="AB34" s="126">
        <f t="shared" ca="1" si="15"/>
        <v>0</v>
      </c>
      <c r="AC34" s="126">
        <f t="shared" ca="1" si="16"/>
        <v>0</v>
      </c>
      <c r="AD34" s="126">
        <f t="shared" ca="1" si="17"/>
        <v>0</v>
      </c>
      <c r="AE34" s="126">
        <f t="shared" ca="1" si="18"/>
        <v>0</v>
      </c>
      <c r="AF34" s="145">
        <f t="shared" ca="1" si="19"/>
        <v>1</v>
      </c>
      <c r="AG34" s="128">
        <f t="shared" ca="1" si="6"/>
        <v>1</v>
      </c>
      <c r="AH34" s="128">
        <f t="shared" ca="1" si="20"/>
        <v>1</v>
      </c>
      <c r="AI34" s="128">
        <f t="shared" ca="1" si="7"/>
        <v>1</v>
      </c>
      <c r="AJ34" s="128">
        <f t="shared" ca="1" si="34"/>
        <v>0</v>
      </c>
      <c r="AK34" s="145">
        <f t="shared" ca="1" si="22"/>
        <v>0.98877151547182152</v>
      </c>
      <c r="AL34" s="128">
        <f t="shared" ca="1" si="23"/>
        <v>0.99887143732018868</v>
      </c>
      <c r="AM34" s="128">
        <f t="shared" ca="1" si="24"/>
        <v>1.0114864350445418</v>
      </c>
      <c r="AN34" s="128">
        <f t="shared" ca="1" si="25"/>
        <v>1.0011427491211433</v>
      </c>
      <c r="AO34" s="150">
        <f t="shared" ca="1" si="26"/>
        <v>1.0000128967773214</v>
      </c>
    </row>
    <row r="35" spans="1:41" ht="15" customHeight="1" x14ac:dyDescent="0.15">
      <c r="A35" s="117" t="s">
        <v>118</v>
      </c>
      <c r="B35" s="117"/>
      <c r="C35" s="152"/>
      <c r="D35" s="113">
        <v>7000</v>
      </c>
      <c r="E35" s="133">
        <f t="shared" ca="1" si="27"/>
        <v>2038998.3317866921</v>
      </c>
      <c r="F35" s="131">
        <f t="shared" ca="1" si="8"/>
        <v>1443322.4063766117</v>
      </c>
      <c r="G35" s="122">
        <f t="shared" ca="1" si="28"/>
        <v>6357579.4476620089</v>
      </c>
      <c r="H35" s="123">
        <f t="shared" ca="1" si="35"/>
        <v>0</v>
      </c>
      <c r="I35" s="123">
        <f t="shared" ca="1" si="29"/>
        <v>6357579.4476620089</v>
      </c>
      <c r="J35" s="121">
        <f t="shared" ca="1" si="30"/>
        <v>30135.496859536957</v>
      </c>
      <c r="K35" s="121">
        <f t="shared" ca="1" si="9"/>
        <v>0</v>
      </c>
      <c r="L35" s="121">
        <f t="shared" ca="1" si="31"/>
        <v>30135.496859536957</v>
      </c>
      <c r="M35" s="122">
        <f t="shared" ca="1" si="0"/>
        <v>8778032.5463084225</v>
      </c>
      <c r="N35" s="122">
        <f t="shared" ca="1" si="10"/>
        <v>8778032.5463084225</v>
      </c>
      <c r="O35" s="121">
        <f t="shared" ca="1" si="36"/>
        <v>291.28547596952745</v>
      </c>
      <c r="P35" s="136">
        <f t="shared" ca="1" si="32"/>
        <v>1.4127116178466979</v>
      </c>
      <c r="Q35" s="136">
        <f t="shared" ca="1" si="11"/>
        <v>1.3814442157104994</v>
      </c>
      <c r="R35" s="114">
        <f t="shared" ca="1" si="33"/>
        <v>0.15899755853236075</v>
      </c>
      <c r="S35" s="112">
        <f t="shared" ca="1" si="13"/>
        <v>54781842.878056198</v>
      </c>
      <c r="T35" s="122">
        <f t="shared" ca="1" si="1"/>
        <v>75678059.969852149</v>
      </c>
      <c r="U35" s="2"/>
      <c r="V35" s="139">
        <f t="shared" ca="1" si="2"/>
        <v>0.4200411222350755</v>
      </c>
      <c r="W35" s="139">
        <f t="shared" ca="1" si="3"/>
        <v>0.5799588777649245</v>
      </c>
      <c r="X35" s="139">
        <f t="shared" ca="1" si="4"/>
        <v>0.4200411222350755</v>
      </c>
      <c r="Y35" s="139">
        <f t="shared" ca="1" si="5"/>
        <v>0.5799588777649245</v>
      </c>
      <c r="Z35" s="2"/>
      <c r="AA35" s="148">
        <f t="shared" ca="1" si="14"/>
        <v>2420453.0986464135</v>
      </c>
      <c r="AB35" s="126">
        <f t="shared" ca="1" si="15"/>
        <v>0</v>
      </c>
      <c r="AC35" s="126">
        <f t="shared" ca="1" si="16"/>
        <v>2420453.0986464126</v>
      </c>
      <c r="AD35" s="126">
        <f t="shared" ca="1" si="17"/>
        <v>1210226.5493232068</v>
      </c>
      <c r="AE35" s="126">
        <f t="shared" ca="1" si="18"/>
        <v>-1210226.5493232058</v>
      </c>
      <c r="AF35" s="145">
        <f t="shared" ca="1" si="19"/>
        <v>1</v>
      </c>
      <c r="AG35" s="128">
        <f t="shared" ca="1" si="6"/>
        <v>1</v>
      </c>
      <c r="AH35" s="128">
        <f t="shared" ca="1" si="20"/>
        <v>1.3060407601487536</v>
      </c>
      <c r="AI35" s="128">
        <f t="shared" ca="1" si="7"/>
        <v>1.0270596633279874</v>
      </c>
      <c r="AJ35" s="128">
        <f t="shared" ca="1" si="34"/>
        <v>2.7059663327987371E-2</v>
      </c>
      <c r="AK35" s="145">
        <f t="shared" ca="1" si="22"/>
        <v>0.98877151547182152</v>
      </c>
      <c r="AL35" s="128">
        <f t="shared" ca="1" si="23"/>
        <v>0.99887143732018868</v>
      </c>
      <c r="AM35" s="128">
        <f t="shared" ca="1" si="24"/>
        <v>1.3965788269048931</v>
      </c>
      <c r="AN35" s="128">
        <f t="shared" ca="1" si="25"/>
        <v>1.0339666840222113</v>
      </c>
      <c r="AO35" s="150">
        <f t="shared" ca="1" si="26"/>
        <v>1.0327997878104556</v>
      </c>
    </row>
    <row r="36" spans="1:41" ht="15" customHeight="1" x14ac:dyDescent="0.15">
      <c r="A36" s="140" t="s">
        <v>98</v>
      </c>
      <c r="B36" s="140"/>
      <c r="C36" s="152"/>
      <c r="D36" s="113"/>
      <c r="E36" s="133">
        <f t="shared" ca="1" si="27"/>
        <v>0</v>
      </c>
      <c r="F36" s="131">
        <f t="shared" ca="1" si="8"/>
        <v>0</v>
      </c>
      <c r="G36" s="122">
        <f t="shared" ca="1" si="28"/>
        <v>6357579.4476620089</v>
      </c>
      <c r="H36" s="123">
        <f t="shared" ca="1" si="35"/>
        <v>1210226.5493232068</v>
      </c>
      <c r="I36" s="123">
        <f t="shared" ca="1" si="29"/>
        <v>7567805.9969852157</v>
      </c>
      <c r="J36" s="121">
        <f t="shared" ca="1" si="30"/>
        <v>30135.496859536957</v>
      </c>
      <c r="K36" s="121">
        <f t="shared" ca="1" si="9"/>
        <v>-4154.7782130057612</v>
      </c>
      <c r="L36" s="121">
        <f t="shared" ca="1" si="31"/>
        <v>25980.718646531197</v>
      </c>
      <c r="M36" s="122">
        <f t="shared" ca="1" si="0"/>
        <v>8778032.5463084225</v>
      </c>
      <c r="N36" s="122">
        <f t="shared" ca="1" si="10"/>
        <v>7567805.9969852166</v>
      </c>
      <c r="O36" s="121">
        <f t="shared" ca="1" si="36"/>
        <v>291.28547596952745</v>
      </c>
      <c r="P36" s="136">
        <f t="shared" ca="1" si="32"/>
        <v>0</v>
      </c>
      <c r="Q36" s="136">
        <f t="shared" ca="1" si="11"/>
        <v>1.3814442157104994</v>
      </c>
      <c r="R36" s="114">
        <f t="shared" ca="1" si="33"/>
        <v>0</v>
      </c>
      <c r="S36" s="112">
        <f t="shared" ca="1" si="13"/>
        <v>54781842.878056198</v>
      </c>
      <c r="T36" s="122">
        <f t="shared" ca="1" si="1"/>
        <v>75678059.969852149</v>
      </c>
      <c r="U36" s="2"/>
      <c r="V36" s="139">
        <f t="shared" ca="1" si="2"/>
        <v>0.4200411222350755</v>
      </c>
      <c r="W36" s="139">
        <f t="shared" ca="1" si="3"/>
        <v>0.5799588777649245</v>
      </c>
      <c r="X36" s="139">
        <f t="shared" ca="1" si="4"/>
        <v>0.5</v>
      </c>
      <c r="Y36" s="139">
        <f t="shared" ca="1" si="5"/>
        <v>0.50000000000000011</v>
      </c>
      <c r="Z36" s="2"/>
      <c r="AA36" s="148">
        <f t="shared" ca="1" si="14"/>
        <v>0</v>
      </c>
      <c r="AB36" s="126">
        <f t="shared" ca="1" si="15"/>
        <v>0</v>
      </c>
      <c r="AC36" s="126">
        <f t="shared" ca="1" si="16"/>
        <v>0</v>
      </c>
      <c r="AD36" s="126">
        <f t="shared" ca="1" si="17"/>
        <v>0</v>
      </c>
      <c r="AE36" s="126">
        <f t="shared" ca="1" si="18"/>
        <v>0</v>
      </c>
      <c r="AF36" s="145">
        <f t="shared" ca="1" si="19"/>
        <v>1</v>
      </c>
      <c r="AG36" s="128">
        <f t="shared" ca="1" si="6"/>
        <v>1</v>
      </c>
      <c r="AH36" s="128">
        <f t="shared" ca="1" si="20"/>
        <v>1</v>
      </c>
      <c r="AI36" s="128">
        <f t="shared" ca="1" si="7"/>
        <v>1</v>
      </c>
      <c r="AJ36" s="128">
        <f t="shared" ca="1" si="34"/>
        <v>0</v>
      </c>
      <c r="AK36" s="145">
        <f t="shared" ca="1" si="22"/>
        <v>1.1903596422642058</v>
      </c>
      <c r="AL36" s="128">
        <f t="shared" ca="1" si="23"/>
        <v>1.0175782587825875</v>
      </c>
      <c r="AM36" s="128">
        <f t="shared" ca="1" si="24"/>
        <v>0.86213009089010917</v>
      </c>
      <c r="AN36" s="128">
        <f t="shared" ca="1" si="25"/>
        <v>0.98527458494167663</v>
      </c>
      <c r="AO36" s="150">
        <f t="shared" ca="1" si="26"/>
        <v>1.0025939965676878</v>
      </c>
    </row>
    <row r="37" spans="1:41" ht="15" customHeight="1" x14ac:dyDescent="0.15">
      <c r="A37" s="117" t="s">
        <v>116</v>
      </c>
      <c r="B37" s="117"/>
      <c r="C37" s="152"/>
      <c r="D37" s="113">
        <v>-1000</v>
      </c>
      <c r="E37" s="133">
        <f t="shared" ca="1" si="27"/>
        <v>-270895.49265166052</v>
      </c>
      <c r="F37" s="131">
        <f t="shared" ca="1" si="8"/>
        <v>-184558.07324986148</v>
      </c>
      <c r="G37" s="122">
        <f t="shared" ca="1" si="28"/>
        <v>7567805.9969852157</v>
      </c>
      <c r="H37" s="123">
        <f t="shared" ca="1" si="35"/>
        <v>0</v>
      </c>
      <c r="I37" s="123">
        <f t="shared" ca="1" si="29"/>
        <v>7567805.9969852157</v>
      </c>
      <c r="J37" s="121">
        <f t="shared" ca="1" si="30"/>
        <v>24980.718646531197</v>
      </c>
      <c r="K37" s="121">
        <f t="shared" ca="1" si="9"/>
        <v>0</v>
      </c>
      <c r="L37" s="121">
        <f t="shared" ca="1" si="31"/>
        <v>24980.718646531197</v>
      </c>
      <c r="M37" s="122">
        <f t="shared" ca="1" si="0"/>
        <v>6767164.0845445907</v>
      </c>
      <c r="N37" s="122">
        <f t="shared" ca="1" si="10"/>
        <v>6767164.0845445907</v>
      </c>
      <c r="O37" s="121">
        <f t="shared" ca="1" si="36"/>
        <v>270.8954926516605</v>
      </c>
      <c r="P37" s="136">
        <f t="shared" ca="1" si="32"/>
        <v>1.4678062459229961</v>
      </c>
      <c r="Q37" s="136">
        <f t="shared" ca="1" si="11"/>
        <v>1.3127914815525648</v>
      </c>
      <c r="R37" s="114">
        <f t="shared" ca="1" si="33"/>
        <v>-4.9696349209892181E-2</v>
      </c>
      <c r="S37" s="112">
        <f t="shared" ca="1" si="13"/>
        <v>54597284.804806337</v>
      </c>
      <c r="T37" s="122">
        <f t="shared" ca="1" si="1"/>
        <v>71674850.40764904</v>
      </c>
      <c r="U37" s="2"/>
      <c r="V37" s="139">
        <f t="shared" ca="1" si="2"/>
        <v>0.52792618009967907</v>
      </c>
      <c r="W37" s="139">
        <f t="shared" ca="1" si="3"/>
        <v>0.47207381990032088</v>
      </c>
      <c r="X37" s="139">
        <f t="shared" ca="1" si="4"/>
        <v>0.52792618009967907</v>
      </c>
      <c r="Y37" s="139">
        <f t="shared" ca="1" si="5"/>
        <v>0.47207381990032088</v>
      </c>
      <c r="Z37" s="2"/>
      <c r="AA37" s="148">
        <f t="shared" ca="1" si="14"/>
        <v>-800641.91244062409</v>
      </c>
      <c r="AB37" s="126">
        <f t="shared" ca="1" si="15"/>
        <v>0</v>
      </c>
      <c r="AC37" s="126">
        <f t="shared" ca="1" si="16"/>
        <v>-800641.91244062595</v>
      </c>
      <c r="AD37" s="126">
        <f t="shared" ca="1" si="17"/>
        <v>-400320.95622031204</v>
      </c>
      <c r="AE37" s="126">
        <f t="shared" ca="1" si="18"/>
        <v>400320.95622031391</v>
      </c>
      <c r="AF37" s="145">
        <f t="shared" ca="1" si="19"/>
        <v>1</v>
      </c>
      <c r="AG37" s="128">
        <f t="shared" ca="1" si="6"/>
        <v>1</v>
      </c>
      <c r="AH37" s="128">
        <f t="shared" ca="1" si="20"/>
        <v>0.96681654181243304</v>
      </c>
      <c r="AI37" s="128">
        <f t="shared" ca="1" si="7"/>
        <v>0.99663103569442368</v>
      </c>
      <c r="AJ37" s="128">
        <f t="shared" ca="1" si="34"/>
        <v>-3.3689643055763163E-3</v>
      </c>
      <c r="AK37" s="145">
        <f t="shared" ca="1" si="22"/>
        <v>1.1903596422642058</v>
      </c>
      <c r="AL37" s="128">
        <f t="shared" ca="1" si="23"/>
        <v>1.0175782587825875</v>
      </c>
      <c r="AM37" s="128">
        <f t="shared" ca="1" si="24"/>
        <v>0.7709203684133642</v>
      </c>
      <c r="AN37" s="128">
        <f t="shared" ca="1" si="25"/>
        <v>0.97431850712556711</v>
      </c>
      <c r="AO37" s="150">
        <f t="shared" ca="1" si="26"/>
        <v>0.99144532998048462</v>
      </c>
    </row>
    <row r="38" spans="1:41" s="175" customFormat="1" ht="15" customHeight="1" x14ac:dyDescent="0.15">
      <c r="A38" s="155" t="s">
        <v>98</v>
      </c>
      <c r="B38" s="155"/>
      <c r="C38" s="156"/>
      <c r="D38" s="157"/>
      <c r="E38" s="158">
        <f t="shared" ca="1" si="27"/>
        <v>0</v>
      </c>
      <c r="F38" s="159">
        <f t="shared" ca="1" si="8"/>
        <v>0</v>
      </c>
      <c r="G38" s="160">
        <f t="shared" ca="1" si="28"/>
        <v>7567805.9969852157</v>
      </c>
      <c r="H38" s="161">
        <f t="shared" ca="1" si="35"/>
        <v>-400320.95622031204</v>
      </c>
      <c r="I38" s="161">
        <f t="shared" ca="1" si="29"/>
        <v>7167485.0407649036</v>
      </c>
      <c r="J38" s="162">
        <f t="shared" ca="1" si="30"/>
        <v>24980.718646531197</v>
      </c>
      <c r="K38" s="162">
        <f t="shared" ca="1" si="9"/>
        <v>1477.7689813210707</v>
      </c>
      <c r="L38" s="162">
        <f t="shared" ca="1" si="31"/>
        <v>26458.487627852268</v>
      </c>
      <c r="M38" s="160">
        <f t="shared" ca="1" si="0"/>
        <v>6767164.0845445907</v>
      </c>
      <c r="N38" s="160">
        <f t="shared" ca="1" si="10"/>
        <v>7167485.0407649046</v>
      </c>
      <c r="O38" s="162">
        <f t="shared" ca="1" si="36"/>
        <v>270.8954926516605</v>
      </c>
      <c r="P38" s="163">
        <f t="shared" ca="1" si="32"/>
        <v>0</v>
      </c>
      <c r="Q38" s="164">
        <f t="shared" ca="1" si="11"/>
        <v>1.3127914815525648</v>
      </c>
      <c r="R38" s="165">
        <f t="shared" ca="1" si="33"/>
        <v>0</v>
      </c>
      <c r="S38" s="166">
        <f t="shared" ca="1" si="13"/>
        <v>54597284.804806337</v>
      </c>
      <c r="T38" s="167">
        <f t="shared" ca="1" si="1"/>
        <v>71674850.40764904</v>
      </c>
      <c r="U38" s="168"/>
      <c r="V38" s="169">
        <f t="shared" ca="1" si="2"/>
        <v>0.52792618009967907</v>
      </c>
      <c r="W38" s="169">
        <f t="shared" ca="1" si="3"/>
        <v>0.47207381990032088</v>
      </c>
      <c r="X38" s="169">
        <f t="shared" ca="1" si="4"/>
        <v>0.5</v>
      </c>
      <c r="Y38" s="169">
        <f t="shared" ca="1" si="5"/>
        <v>0.50000000000000011</v>
      </c>
      <c r="Z38" s="168"/>
      <c r="AA38" s="170">
        <f t="shared" ca="1" si="14"/>
        <v>0</v>
      </c>
      <c r="AB38" s="171">
        <f t="shared" ca="1" si="15"/>
        <v>0</v>
      </c>
      <c r="AC38" s="171">
        <f t="shared" ca="1" si="16"/>
        <v>0</v>
      </c>
      <c r="AD38" s="171">
        <f t="shared" ca="1" si="17"/>
        <v>0</v>
      </c>
      <c r="AE38" s="171">
        <f t="shared" ca="1" si="18"/>
        <v>0</v>
      </c>
      <c r="AF38" s="172">
        <f t="shared" ca="1" si="19"/>
        <v>1</v>
      </c>
      <c r="AG38" s="173">
        <f t="shared" ca="1" si="6"/>
        <v>1</v>
      </c>
      <c r="AH38" s="173">
        <f t="shared" ca="1" si="20"/>
        <v>1</v>
      </c>
      <c r="AI38" s="173">
        <f t="shared" ca="1" si="7"/>
        <v>1</v>
      </c>
      <c r="AJ38" s="173">
        <f t="shared" ca="1" si="34"/>
        <v>0</v>
      </c>
      <c r="AK38" s="172">
        <f t="shared" ca="1" si="22"/>
        <v>0.9471021117111369</v>
      </c>
      <c r="AL38" s="173">
        <f t="shared" ca="1" si="23"/>
        <v>0.99457990549581332</v>
      </c>
      <c r="AM38" s="173">
        <f t="shared" ca="1" si="24"/>
        <v>1.0591563838587275</v>
      </c>
      <c r="AN38" s="173">
        <f t="shared" ca="1" si="25"/>
        <v>1.0057638199542365</v>
      </c>
      <c r="AO38" s="174">
        <f t="shared" ca="1" si="26"/>
        <v>1.0003124850011926</v>
      </c>
    </row>
    <row r="39" spans="1:41" ht="15" customHeight="1" x14ac:dyDescent="0.15">
      <c r="A39" s="117"/>
      <c r="B39" s="117"/>
      <c r="C39" s="152">
        <f>SUM(C18:C38)</f>
        <v>-20000</v>
      </c>
      <c r="D39" s="113">
        <f>SUM(D18:D38)</f>
        <v>18000</v>
      </c>
      <c r="E39" s="133">
        <f ca="1">SUM(E18:E38)</f>
        <v>5841442.1815823289</v>
      </c>
      <c r="F39" s="154">
        <f ca="1">SUM(F18:F38)</f>
        <v>4597284.8048063358</v>
      </c>
      <c r="G39" s="103"/>
      <c r="H39" s="103"/>
      <c r="I39" s="103"/>
      <c r="J39" s="103"/>
      <c r="K39" s="121"/>
      <c r="L39" s="95"/>
      <c r="M39" s="95"/>
      <c r="N39" s="95"/>
      <c r="O39" s="103"/>
      <c r="P39" s="104"/>
      <c r="Q39" s="105"/>
      <c r="R39" s="95"/>
      <c r="S39" s="85"/>
      <c r="T39" s="2"/>
      <c r="U39" s="2"/>
      <c r="V39" s="2"/>
      <c r="W39" s="2"/>
      <c r="X39" s="2"/>
      <c r="Y39" s="2"/>
      <c r="Z39" s="2"/>
      <c r="AB39" s="2"/>
      <c r="AC39" s="2"/>
      <c r="AD39" s="2"/>
      <c r="AE39" s="2"/>
      <c r="AF39" s="128"/>
      <c r="AG39" s="129"/>
      <c r="AH39" s="128"/>
      <c r="AI39" s="129"/>
      <c r="AJ39" s="128"/>
      <c r="AK39" s="2"/>
      <c r="AL39" s="2"/>
    </row>
    <row r="40" spans="1:41" ht="15" customHeight="1" x14ac:dyDescent="0.15">
      <c r="A40" s="95"/>
      <c r="B40" s="95"/>
      <c r="C40" s="101"/>
      <c r="D40" s="101"/>
      <c r="E40" s="102"/>
      <c r="F40" s="103"/>
      <c r="G40" s="103"/>
      <c r="H40" s="103"/>
      <c r="I40" s="103"/>
      <c r="J40" s="103"/>
      <c r="K40" s="103"/>
      <c r="L40" s="95"/>
      <c r="M40" s="95"/>
      <c r="N40" s="95"/>
      <c r="O40" s="103"/>
      <c r="P40" s="104"/>
      <c r="Q40" s="105"/>
      <c r="R40" s="95"/>
      <c r="S40" s="85"/>
      <c r="T40" s="2"/>
      <c r="U40" s="2"/>
      <c r="V40" s="2"/>
      <c r="W40" s="2"/>
      <c r="X40" s="2"/>
      <c r="Y40" s="2"/>
      <c r="Z40" s="2"/>
      <c r="AB40" s="2"/>
      <c r="AC40" s="2"/>
      <c r="AD40" s="2"/>
      <c r="AE40" s="2"/>
      <c r="AF40" s="128"/>
      <c r="AG40" s="129"/>
      <c r="AH40" s="128"/>
      <c r="AI40" s="129"/>
      <c r="AJ40" s="128"/>
      <c r="AK40" s="2"/>
      <c r="AL40" s="2"/>
    </row>
    <row r="41" spans="1:41" ht="15" customHeight="1" x14ac:dyDescent="0.15">
      <c r="A41" s="95"/>
      <c r="B41" s="95"/>
      <c r="C41" s="101"/>
      <c r="D41" s="101"/>
      <c r="E41" s="102"/>
      <c r="F41" s="103"/>
      <c r="G41" s="103"/>
      <c r="H41" s="103"/>
      <c r="I41" s="103"/>
      <c r="J41" s="103"/>
      <c r="K41" s="103"/>
      <c r="L41" s="95"/>
      <c r="M41" s="95"/>
      <c r="N41" s="95"/>
      <c r="O41" s="103"/>
      <c r="P41" s="104"/>
      <c r="Q41" s="105"/>
      <c r="R41" s="95"/>
      <c r="S41" s="85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95"/>
      <c r="AH41" s="127"/>
      <c r="AI41" s="95"/>
      <c r="AJ41" s="2"/>
      <c r="AK41" s="2"/>
      <c r="AL41" s="2"/>
    </row>
    <row r="42" spans="1:41" ht="15" customHeight="1" x14ac:dyDescent="0.15">
      <c r="A42" s="95"/>
      <c r="B42" s="95"/>
      <c r="C42" s="101"/>
      <c r="D42" s="101"/>
      <c r="E42" s="102"/>
      <c r="F42" s="103"/>
      <c r="G42" s="103"/>
      <c r="H42" s="103"/>
      <c r="I42" s="103"/>
      <c r="J42" s="103"/>
      <c r="K42" s="103"/>
      <c r="L42" s="95"/>
      <c r="M42" s="95"/>
      <c r="N42" s="95"/>
      <c r="O42" s="103"/>
      <c r="P42" s="104"/>
      <c r="Q42" s="105"/>
      <c r="R42" s="95"/>
      <c r="S42" s="85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95"/>
      <c r="AH42" s="127"/>
      <c r="AI42" s="95"/>
      <c r="AJ42" s="2"/>
      <c r="AK42" s="2"/>
      <c r="AL42" s="2"/>
    </row>
    <row r="43" spans="1:41" ht="15" customHeight="1" x14ac:dyDescent="0.15">
      <c r="A43" s="95"/>
      <c r="B43" s="95"/>
      <c r="C43" s="101"/>
      <c r="D43" s="101"/>
      <c r="E43" s="102"/>
      <c r="F43" s="103"/>
      <c r="G43" s="103"/>
      <c r="H43" s="103"/>
      <c r="I43" s="103"/>
      <c r="J43" s="103"/>
      <c r="K43" s="103"/>
      <c r="L43" s="95"/>
      <c r="M43" s="95"/>
      <c r="N43" s="95"/>
      <c r="O43" s="103"/>
      <c r="P43" s="104"/>
      <c r="Q43" s="105"/>
      <c r="R43" s="95"/>
      <c r="S43" s="85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95"/>
      <c r="AH43" s="127"/>
      <c r="AI43" s="95"/>
      <c r="AJ43" s="2"/>
      <c r="AK43" s="2"/>
      <c r="AL43" s="2"/>
    </row>
    <row r="44" spans="1:41" ht="15" customHeight="1" x14ac:dyDescent="0.15">
      <c r="A44" s="95" t="s">
        <v>124</v>
      </c>
      <c r="B44" s="186">
        <v>10000</v>
      </c>
      <c r="D44" s="101"/>
      <c r="E44" s="102"/>
      <c r="F44" s="103"/>
      <c r="G44" s="103"/>
      <c r="H44" s="103"/>
      <c r="I44" s="103"/>
      <c r="J44" s="103"/>
      <c r="K44" s="103"/>
      <c r="L44" s="95"/>
      <c r="M44" s="95"/>
      <c r="N44" s="95"/>
      <c r="O44" s="103"/>
      <c r="P44" s="104"/>
      <c r="Q44" s="105"/>
      <c r="R44" s="95"/>
      <c r="S44" s="85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95"/>
      <c r="AH44" s="127"/>
      <c r="AI44" s="95"/>
      <c r="AJ44" s="2"/>
      <c r="AK44" s="2"/>
      <c r="AL44" s="2"/>
    </row>
    <row r="45" spans="1:41" ht="15" customHeight="1" x14ac:dyDescent="0.15">
      <c r="A45" s="95" t="s">
        <v>125</v>
      </c>
      <c r="B45" s="187">
        <v>0.35</v>
      </c>
      <c r="D45" s="101"/>
      <c r="E45" s="102"/>
      <c r="F45" s="103"/>
      <c r="G45" s="103"/>
      <c r="H45" s="103"/>
      <c r="I45" s="103"/>
      <c r="J45" s="103"/>
      <c r="K45" s="103"/>
      <c r="L45" s="95"/>
      <c r="M45" s="95"/>
      <c r="N45" s="95"/>
      <c r="O45" s="103"/>
      <c r="P45" s="104"/>
      <c r="Q45" s="105"/>
      <c r="R45" s="95"/>
      <c r="S45" s="85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95"/>
      <c r="AH45" s="95"/>
      <c r="AI45" s="95"/>
      <c r="AJ45" s="2"/>
      <c r="AK45" s="2"/>
      <c r="AL45" s="2"/>
    </row>
    <row r="46" spans="1:41" ht="15" customHeight="1" x14ac:dyDescent="0.15">
      <c r="A46" s="95" t="s">
        <v>126</v>
      </c>
      <c r="B46" s="188">
        <v>10</v>
      </c>
      <c r="D46" s="101"/>
      <c r="E46" s="102"/>
      <c r="F46" s="103"/>
      <c r="G46" s="103"/>
      <c r="H46" s="103"/>
      <c r="I46" s="103"/>
      <c r="J46" s="103"/>
      <c r="K46" s="103"/>
      <c r="L46" s="95"/>
      <c r="M46" s="95"/>
      <c r="N46" s="95"/>
      <c r="O46" s="103"/>
      <c r="P46" s="104"/>
      <c r="Q46" s="105"/>
      <c r="R46" s="95"/>
      <c r="S46" s="85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41" ht="15" customHeight="1" x14ac:dyDescent="0.15">
      <c r="A47" s="95"/>
      <c r="B47" s="95"/>
      <c r="C47" s="101"/>
      <c r="D47" s="101"/>
      <c r="E47" s="102"/>
      <c r="F47" s="103"/>
      <c r="G47" s="103"/>
      <c r="H47" s="103"/>
      <c r="I47" s="103"/>
      <c r="J47" s="103"/>
      <c r="K47" s="103"/>
      <c r="L47" s="95"/>
      <c r="M47" s="95"/>
      <c r="N47" s="95"/>
      <c r="O47" s="103"/>
      <c r="P47" s="104"/>
      <c r="Q47" s="105"/>
      <c r="R47" s="95"/>
      <c r="S47" s="85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41" ht="15" customHeight="1" x14ac:dyDescent="0.15">
      <c r="B48" s="93" t="s">
        <v>86</v>
      </c>
      <c r="G48" s="93" t="s">
        <v>9</v>
      </c>
      <c r="H48" s="137"/>
      <c r="I48" s="137"/>
      <c r="O48" s="138"/>
      <c r="P48" s="94" t="s">
        <v>66</v>
      </c>
      <c r="U48" s="2"/>
      <c r="V48" s="2"/>
      <c r="W48" s="2"/>
      <c r="X48" s="2"/>
      <c r="Y48" s="2"/>
      <c r="Z48" s="2"/>
      <c r="AA48" s="141" t="s">
        <v>80</v>
      </c>
      <c r="AB48" s="2"/>
      <c r="AC48" s="2"/>
      <c r="AD48" s="2"/>
      <c r="AE48" s="2"/>
      <c r="AG48" s="137"/>
      <c r="AH48" s="2"/>
      <c r="AI48" s="2"/>
      <c r="AJ48" s="2"/>
      <c r="AK48" s="2"/>
      <c r="AL48" s="2"/>
    </row>
    <row r="49" spans="1:41" ht="15" customHeight="1" x14ac:dyDescent="0.15">
      <c r="A49" s="177" t="s">
        <v>49</v>
      </c>
      <c r="B49" s="177"/>
      <c r="C49" s="119" t="s">
        <v>68</v>
      </c>
      <c r="D49" s="119" t="s">
        <v>69</v>
      </c>
      <c r="E49" s="119" t="s">
        <v>89</v>
      </c>
      <c r="F49" s="119" t="s">
        <v>75</v>
      </c>
      <c r="G49" s="119" t="s">
        <v>112</v>
      </c>
      <c r="H49" s="119" t="s">
        <v>103</v>
      </c>
      <c r="I49" s="119" t="s">
        <v>94</v>
      </c>
      <c r="J49" s="119" t="s">
        <v>108</v>
      </c>
      <c r="K49" s="119" t="s">
        <v>104</v>
      </c>
      <c r="L49" s="119" t="s">
        <v>70</v>
      </c>
      <c r="M49" s="119" t="s">
        <v>109</v>
      </c>
      <c r="N49" s="119" t="s">
        <v>71</v>
      </c>
      <c r="O49" s="119" t="s">
        <v>73</v>
      </c>
      <c r="P49" s="119"/>
      <c r="Q49" s="119" t="s">
        <v>53</v>
      </c>
      <c r="R49" s="119" t="s">
        <v>77</v>
      </c>
      <c r="S49" s="119" t="s">
        <v>56</v>
      </c>
      <c r="T49" s="119"/>
      <c r="U49" s="120"/>
      <c r="V49" s="2" t="s">
        <v>100</v>
      </c>
      <c r="W49" s="120"/>
      <c r="X49" s="2" t="s">
        <v>110</v>
      </c>
      <c r="Y49" s="120"/>
      <c r="Z49" s="120"/>
      <c r="AA49" s="147"/>
      <c r="AB49" s="120"/>
      <c r="AC49" s="120"/>
      <c r="AD49" s="120"/>
      <c r="AE49" s="120"/>
      <c r="AF49" s="143" t="s">
        <v>83</v>
      </c>
      <c r="AG49" s="119" t="s">
        <v>81</v>
      </c>
      <c r="AH49" s="120" t="s">
        <v>84</v>
      </c>
      <c r="AI49" s="119" t="s">
        <v>82</v>
      </c>
      <c r="AJ49" s="119" t="s">
        <v>88</v>
      </c>
      <c r="AK49" s="143" t="s">
        <v>113</v>
      </c>
      <c r="AL49" s="119" t="s">
        <v>81</v>
      </c>
      <c r="AM49" s="119" t="s">
        <v>114</v>
      </c>
      <c r="AN49" s="119" t="s">
        <v>82</v>
      </c>
      <c r="AO49" s="119" t="s">
        <v>87</v>
      </c>
    </row>
    <row r="50" spans="1:41" ht="15" customHeight="1" x14ac:dyDescent="0.15">
      <c r="A50" s="178" t="s">
        <v>122</v>
      </c>
      <c r="B50" s="182" t="s">
        <v>127</v>
      </c>
      <c r="C50" s="132" t="s">
        <v>61</v>
      </c>
      <c r="D50" s="132" t="s">
        <v>62</v>
      </c>
      <c r="E50" s="132" t="s">
        <v>91</v>
      </c>
      <c r="F50" s="132" t="s">
        <v>90</v>
      </c>
      <c r="G50" s="118" t="s">
        <v>67</v>
      </c>
      <c r="H50" s="118"/>
      <c r="I50" s="118"/>
      <c r="J50" s="109" t="s">
        <v>13</v>
      </c>
      <c r="K50" s="109"/>
      <c r="L50" s="109"/>
      <c r="M50" s="109" t="s">
        <v>79</v>
      </c>
      <c r="N50" s="109"/>
      <c r="O50" s="109" t="s">
        <v>74</v>
      </c>
      <c r="P50" s="135" t="s">
        <v>93</v>
      </c>
      <c r="Q50" s="142" t="s">
        <v>111</v>
      </c>
      <c r="R50" s="109" t="s">
        <v>16</v>
      </c>
      <c r="S50" s="110" t="s">
        <v>76</v>
      </c>
      <c r="T50" s="124" t="s">
        <v>78</v>
      </c>
      <c r="U50" s="2"/>
      <c r="V50" s="78" t="s">
        <v>101</v>
      </c>
      <c r="W50" s="78" t="s">
        <v>102</v>
      </c>
      <c r="X50" s="78" t="s">
        <v>101</v>
      </c>
      <c r="Y50" s="78" t="s">
        <v>102</v>
      </c>
      <c r="Z50" s="2"/>
      <c r="AA50" s="143" t="s">
        <v>107</v>
      </c>
      <c r="AB50" s="119" t="s">
        <v>105</v>
      </c>
      <c r="AC50" s="119" t="s">
        <v>106</v>
      </c>
      <c r="AD50" s="120" t="s">
        <v>103</v>
      </c>
      <c r="AE50" s="120" t="s">
        <v>104</v>
      </c>
      <c r="AF50" s="144"/>
      <c r="AG50" s="2"/>
      <c r="AH50" s="2"/>
      <c r="AI50" s="2"/>
      <c r="AJ50" s="2"/>
      <c r="AK50" s="144"/>
      <c r="AL50" s="2"/>
    </row>
    <row r="51" spans="1:41" ht="15" customHeight="1" x14ac:dyDescent="0.15">
      <c r="A51" s="107" t="s">
        <v>20</v>
      </c>
      <c r="B51" s="107"/>
      <c r="C51" s="107"/>
      <c r="D51" s="111"/>
      <c r="E51" s="133">
        <f>D51*O51</f>
        <v>0</v>
      </c>
      <c r="F51" s="131"/>
      <c r="G51" s="123">
        <f>$C$11</f>
        <v>5000000</v>
      </c>
      <c r="H51" s="123"/>
      <c r="I51" s="123">
        <f>G51+H51</f>
        <v>5000000</v>
      </c>
      <c r="J51" s="121">
        <f>$D$11</f>
        <v>14800.781481262211</v>
      </c>
      <c r="K51" s="121"/>
      <c r="L51" s="121">
        <f>J51+K51</f>
        <v>14800.781481262211</v>
      </c>
      <c r="M51" s="122">
        <f>J51*O51</f>
        <v>5000000</v>
      </c>
      <c r="N51" s="122">
        <f>L51*O51</f>
        <v>5000000</v>
      </c>
      <c r="O51" s="121">
        <f>$D$9</f>
        <v>337.82</v>
      </c>
      <c r="P51" s="122"/>
      <c r="Q51" s="136">
        <f>$C$2</f>
        <v>1</v>
      </c>
      <c r="R51" s="108"/>
      <c r="S51" s="112">
        <f>$C$4</f>
        <v>50000000</v>
      </c>
      <c r="T51" s="122">
        <f>Q51*S51</f>
        <v>50000000</v>
      </c>
      <c r="U51" s="2"/>
      <c r="V51" s="139">
        <f>G51/(G51+M51)</f>
        <v>0.5</v>
      </c>
      <c r="W51" s="139">
        <f>M51/(G51+M51)</f>
        <v>0.5</v>
      </c>
      <c r="X51" s="139">
        <f>I51/(I51+N51)</f>
        <v>0.5</v>
      </c>
      <c r="Y51" s="139">
        <f>N51/(I51+N51)</f>
        <v>0.5</v>
      </c>
      <c r="Z51" s="2"/>
      <c r="AA51" s="148"/>
      <c r="AB51" s="2"/>
      <c r="AC51" s="2"/>
      <c r="AD51" s="2"/>
      <c r="AE51" s="2"/>
      <c r="AF51" s="146">
        <f>1+C51/G51</f>
        <v>1</v>
      </c>
      <c r="AG51" s="128">
        <f t="shared" ref="AG51:AG75" si="37">AF51^Fu</f>
        <v>1</v>
      </c>
      <c r="AH51" s="130">
        <f>1+D51/J51</f>
        <v>1</v>
      </c>
      <c r="AI51" s="128">
        <f t="shared" ref="AI51:AI75" si="38">AH51^Fh</f>
        <v>1</v>
      </c>
      <c r="AJ51" s="128">
        <f>AI51*AG51-1</f>
        <v>0</v>
      </c>
      <c r="AK51" s="145"/>
      <c r="AL51" s="130">
        <v>1</v>
      </c>
      <c r="AM51" s="149"/>
      <c r="AN51" s="130">
        <v>1</v>
      </c>
      <c r="AO51" s="150">
        <f>AL51*AN51</f>
        <v>1</v>
      </c>
    </row>
    <row r="52" spans="1:41" ht="15" customHeight="1" x14ac:dyDescent="0.15">
      <c r="A52" s="95" t="s">
        <v>123</v>
      </c>
      <c r="B52" s="95">
        <f>$B$44</f>
        <v>10000</v>
      </c>
      <c r="C52" s="179">
        <f>B52*$B$46</f>
        <v>100000</v>
      </c>
      <c r="D52" s="113"/>
      <c r="E52" s="133">
        <f t="shared" ref="E52:E64" si="39">IF(C52=0,D52*O52,C52)</f>
        <v>100000</v>
      </c>
      <c r="F52" s="131">
        <f t="shared" ref="F52:F60" si="40">S51*AJ52</f>
        <v>99111.237237259338</v>
      </c>
      <c r="G52" s="122">
        <f t="shared" ref="G52:G64" si="41">I51+C52</f>
        <v>5100000</v>
      </c>
      <c r="H52" s="123">
        <f t="shared" ref="H52:H60" si="42">AD51</f>
        <v>0</v>
      </c>
      <c r="I52" s="123">
        <f>G52+H52</f>
        <v>5100000</v>
      </c>
      <c r="J52" s="121">
        <f t="shared" ref="J52:J60" si="43">L51+D52</f>
        <v>14800.781481262211</v>
      </c>
      <c r="K52" s="121">
        <f t="shared" ref="K52:K60" si="44">AE51/O51</f>
        <v>0</v>
      </c>
      <c r="L52" s="121">
        <f>J52+K52</f>
        <v>14800.781481262211</v>
      </c>
      <c r="M52" s="122">
        <f ca="1">J52*O52</f>
        <v>5000000</v>
      </c>
      <c r="N52" s="122">
        <f t="shared" ref="N52:N53" ca="1" si="45">L52*O52</f>
        <v>5000000</v>
      </c>
      <c r="O52" s="121">
        <f t="shared" ref="O52:O60" ca="1" si="46">O51+IF(AND($O$10=1,F52&lt;&gt;0), 1, 0)*RANDBETWEEN(-$O$12*100,$O$13*100)/100*O51</f>
        <v>337.82</v>
      </c>
      <c r="P52" s="136">
        <f>IF(F52&lt;&gt;0,E52/F52,0)</f>
        <v>1.0089673258806475</v>
      </c>
      <c r="Q52" s="136">
        <f t="shared" ref="Q52:Q75" ca="1" si="47">G52/(S52*Fu/Gu)+M52/(S52*Fh/Gh)</f>
        <v>1.0080019136639848</v>
      </c>
      <c r="R52" s="114">
        <f t="shared" ref="R52" ca="1" si="48">(Q52-Q51)/Q51</f>
        <v>8.0019136639848387E-3</v>
      </c>
      <c r="S52" s="112">
        <f t="shared" ref="S52:S60" si="49">S51+F52</f>
        <v>50099111.23723726</v>
      </c>
      <c r="T52" s="122">
        <f ca="1">Q52*S52</f>
        <v>50500000.000000007</v>
      </c>
      <c r="U52" s="2"/>
      <c r="V52" s="139">
        <f ca="1">G52/(G52+M52)</f>
        <v>0.50495049504950495</v>
      </c>
      <c r="W52" s="139">
        <f ca="1">M52/(G52+M52)</f>
        <v>0.49504950495049505</v>
      </c>
      <c r="X52" s="139">
        <f ca="1">I52/(I52+N52)</f>
        <v>0.50495049504950495</v>
      </c>
      <c r="Y52" s="139">
        <f ca="1">N52/(I52+N52)</f>
        <v>0.49504950495049505</v>
      </c>
      <c r="Z52" s="2"/>
      <c r="AA52" s="148">
        <f t="shared" ref="AA52:AA60" ca="1" si="50">(G52+M52)-(I51+N51)</f>
        <v>100000</v>
      </c>
      <c r="AB52" s="126">
        <f t="shared" ref="AB52:AB60" si="51">G52-I51</f>
        <v>100000</v>
      </c>
      <c r="AC52" s="126">
        <f t="shared" ref="AC52:AC60" ca="1" si="52">M52-N51</f>
        <v>0</v>
      </c>
      <c r="AD52" s="126">
        <f t="shared" ref="AD52:AD75" ca="1" si="53">AA52*Gu-AB52</f>
        <v>-50000</v>
      </c>
      <c r="AE52" s="126">
        <f t="shared" ref="AE52:AE75" ca="1" si="54">AA52*Gh-AC52</f>
        <v>50000</v>
      </c>
      <c r="AF52" s="145">
        <f t="shared" ref="AF52:AF64" si="55">1+C52/G51</f>
        <v>1.02</v>
      </c>
      <c r="AG52" s="128">
        <f t="shared" si="37"/>
        <v>1.0019822247447452</v>
      </c>
      <c r="AH52" s="128">
        <f t="shared" ref="AH52:AH60" si="56">1+D52/J51</f>
        <v>1</v>
      </c>
      <c r="AI52" s="128">
        <f t="shared" si="38"/>
        <v>1</v>
      </c>
      <c r="AJ52" s="128">
        <f t="shared" ref="AJ52:AJ53" si="57">AI52*AG52-1</f>
        <v>1.9822247447451868E-3</v>
      </c>
      <c r="AK52" s="145">
        <f t="shared" ref="AK52:AK60" si="58">I52/G51</f>
        <v>1.02</v>
      </c>
      <c r="AL52" s="128">
        <f t="shared" ref="AL52:AL75" si="59">AK52^Fu</f>
        <v>1.0019822247447452</v>
      </c>
      <c r="AM52" s="128">
        <f t="shared" ref="AM52:AM60" ca="1" si="60">N52/M51</f>
        <v>1</v>
      </c>
      <c r="AN52" s="128">
        <f t="shared" ref="AN52:AN75" ca="1" si="61">AM52^Fh</f>
        <v>1</v>
      </c>
      <c r="AO52" s="150">
        <f t="shared" ref="AO52:AO53" ca="1" si="62">AL52*AN52</f>
        <v>1.0019822247447452</v>
      </c>
    </row>
    <row r="53" spans="1:41" ht="15" customHeight="1" x14ac:dyDescent="0.15">
      <c r="A53" s="140" t="s">
        <v>98</v>
      </c>
      <c r="B53" s="95"/>
      <c r="C53" s="179"/>
      <c r="D53" s="113"/>
      <c r="E53" s="133">
        <f t="shared" ca="1" si="39"/>
        <v>0</v>
      </c>
      <c r="F53" s="131">
        <f t="shared" si="40"/>
        <v>0</v>
      </c>
      <c r="G53" s="122">
        <f t="shared" si="41"/>
        <v>5100000</v>
      </c>
      <c r="H53" s="123">
        <f t="shared" ca="1" si="42"/>
        <v>-50000</v>
      </c>
      <c r="I53" s="123">
        <f t="shared" ref="I53" ca="1" si="63">G53+H53</f>
        <v>5050000</v>
      </c>
      <c r="J53" s="121">
        <f t="shared" si="43"/>
        <v>14800.781481262211</v>
      </c>
      <c r="K53" s="121">
        <f t="shared" ca="1" si="44"/>
        <v>148.00781481262212</v>
      </c>
      <c r="L53" s="121">
        <f t="shared" ref="L53" ca="1" si="64">J53+K53</f>
        <v>14948.789296074832</v>
      </c>
      <c r="M53" s="122">
        <f ca="1">J53*O53</f>
        <v>5000000</v>
      </c>
      <c r="N53" s="122">
        <f t="shared" ca="1" si="45"/>
        <v>5050000</v>
      </c>
      <c r="O53" s="121">
        <f t="shared" ca="1" si="46"/>
        <v>337.82</v>
      </c>
      <c r="P53" s="136">
        <f t="shared" ref="P53" si="65">IF(F53&lt;&gt;0,E53/F53,0)</f>
        <v>0</v>
      </c>
      <c r="Q53" s="136">
        <f t="shared" ca="1" si="47"/>
        <v>1.0080019136639848</v>
      </c>
      <c r="R53" s="114">
        <f t="shared" ref="R53:R60" ca="1" si="66">(Q53-Q52)/Q52</f>
        <v>0</v>
      </c>
      <c r="S53" s="112">
        <f t="shared" si="49"/>
        <v>50099111.23723726</v>
      </c>
      <c r="T53" s="122">
        <f ca="1">Q53*S53</f>
        <v>50500000.000000007</v>
      </c>
      <c r="U53" s="2"/>
      <c r="V53" s="139">
        <f ca="1">G53/(G53+M53)</f>
        <v>0.50495049504950495</v>
      </c>
      <c r="W53" s="139">
        <f ca="1">M53/(G53+M53)</f>
        <v>0.49504950495049505</v>
      </c>
      <c r="X53" s="139">
        <f ca="1">I53/(I53+N53)</f>
        <v>0.5</v>
      </c>
      <c r="Y53" s="139">
        <f ca="1">N53/(I53+N53)</f>
        <v>0.5</v>
      </c>
      <c r="Z53" s="2"/>
      <c r="AA53" s="148">
        <f t="shared" ca="1" si="50"/>
        <v>0</v>
      </c>
      <c r="AB53" s="126">
        <f t="shared" si="51"/>
        <v>0</v>
      </c>
      <c r="AC53" s="126">
        <f t="shared" ca="1" si="52"/>
        <v>0</v>
      </c>
      <c r="AD53" s="126">
        <f t="shared" ca="1" si="53"/>
        <v>0</v>
      </c>
      <c r="AE53" s="126">
        <f t="shared" ca="1" si="54"/>
        <v>0</v>
      </c>
      <c r="AF53" s="145">
        <f t="shared" si="55"/>
        <v>1</v>
      </c>
      <c r="AG53" s="128">
        <f t="shared" si="37"/>
        <v>1</v>
      </c>
      <c r="AH53" s="128">
        <f t="shared" si="56"/>
        <v>1</v>
      </c>
      <c r="AI53" s="128">
        <f t="shared" si="38"/>
        <v>1</v>
      </c>
      <c r="AJ53" s="128">
        <f t="shared" si="57"/>
        <v>0</v>
      </c>
      <c r="AK53" s="145">
        <f t="shared" ca="1" si="58"/>
        <v>0.99019607843137258</v>
      </c>
      <c r="AL53" s="128">
        <f t="shared" ca="1" si="59"/>
        <v>0.99901525553507409</v>
      </c>
      <c r="AM53" s="128">
        <f t="shared" ca="1" si="60"/>
        <v>1.01</v>
      </c>
      <c r="AN53" s="128">
        <f t="shared" ca="1" si="61"/>
        <v>1.0009955282949736</v>
      </c>
      <c r="AO53" s="150">
        <f t="shared" ca="1" si="62"/>
        <v>1.0000098034890696</v>
      </c>
    </row>
    <row r="54" spans="1:41" ht="15" customHeight="1" x14ac:dyDescent="0.15">
      <c r="A54" s="95" t="s">
        <v>123</v>
      </c>
      <c r="B54" s="95">
        <f>INT(B52*(1+$B$45))</f>
        <v>13500</v>
      </c>
      <c r="C54" s="179">
        <f>B54*$B$46</f>
        <v>135000</v>
      </c>
      <c r="D54" s="101"/>
      <c r="E54" s="133">
        <f t="shared" si="39"/>
        <v>135000</v>
      </c>
      <c r="F54" s="131">
        <f t="shared" si="40"/>
        <v>131061.59720838052</v>
      </c>
      <c r="G54" s="122">
        <f t="shared" ca="1" si="41"/>
        <v>5185000</v>
      </c>
      <c r="H54" s="123">
        <f t="shared" ca="1" si="42"/>
        <v>0</v>
      </c>
      <c r="I54" s="123">
        <f t="shared" ref="I54:I75" ca="1" si="67">G54+H54</f>
        <v>5185000</v>
      </c>
      <c r="J54" s="121">
        <f t="shared" ca="1" si="43"/>
        <v>14948.789296074832</v>
      </c>
      <c r="K54" s="121">
        <f t="shared" ca="1" si="44"/>
        <v>0</v>
      </c>
      <c r="L54" s="121">
        <f t="shared" ref="L54:L75" ca="1" si="68">J54+K54</f>
        <v>14948.789296074832</v>
      </c>
      <c r="M54" s="122">
        <f t="shared" ref="M54:M75" ca="1" si="69">J54*O54</f>
        <v>4747000</v>
      </c>
      <c r="N54" s="122">
        <f t="shared" ref="N54:N75" ca="1" si="70">L54*O54</f>
        <v>4747000</v>
      </c>
      <c r="O54" s="121">
        <f t="shared" ca="1" si="46"/>
        <v>317.55079999999998</v>
      </c>
      <c r="P54" s="136">
        <f t="shared" ref="P54:P75" si="71">IF(F54&lt;&gt;0,E54/F54,0)</f>
        <v>1.0300500136997235</v>
      </c>
      <c r="Q54" s="136">
        <f t="shared" ca="1" si="47"/>
        <v>0.9886487980775045</v>
      </c>
      <c r="R54" s="114">
        <f t="shared" ca="1" si="66"/>
        <v>-1.9199482981271065E-2</v>
      </c>
      <c r="S54" s="112">
        <f t="shared" si="49"/>
        <v>50230172.83444564</v>
      </c>
      <c r="T54" s="122">
        <f t="shared" ref="T54:T75" ca="1" si="72">Q54*S54</f>
        <v>49660000</v>
      </c>
      <c r="U54" s="2"/>
      <c r="V54" s="139">
        <f t="shared" ref="V54:V75" ca="1" si="73">G54/(G54+M54)</f>
        <v>0.52204993958920665</v>
      </c>
      <c r="W54" s="139">
        <f t="shared" ref="W54:W75" ca="1" si="74">M54/(G54+M54)</f>
        <v>0.47795006041079341</v>
      </c>
      <c r="X54" s="139">
        <f t="shared" ref="X54:X75" ca="1" si="75">I54/(I54+N54)</f>
        <v>0.52204993958920665</v>
      </c>
      <c r="Y54" s="139">
        <f t="shared" ref="Y54:Y75" ca="1" si="76">N54/(I54+N54)</f>
        <v>0.47795006041079341</v>
      </c>
      <c r="Z54" s="2"/>
      <c r="AA54" s="148">
        <f t="shared" ca="1" si="50"/>
        <v>-168000</v>
      </c>
      <c r="AB54" s="126">
        <f t="shared" ca="1" si="51"/>
        <v>135000</v>
      </c>
      <c r="AC54" s="126">
        <f t="shared" ca="1" si="52"/>
        <v>-303000</v>
      </c>
      <c r="AD54" s="126">
        <f t="shared" ca="1" si="53"/>
        <v>-219000</v>
      </c>
      <c r="AE54" s="126">
        <f t="shared" ca="1" si="54"/>
        <v>219000</v>
      </c>
      <c r="AF54" s="145">
        <f t="shared" si="55"/>
        <v>1.026470588235294</v>
      </c>
      <c r="AG54" s="128">
        <f t="shared" si="37"/>
        <v>1.0026160463523546</v>
      </c>
      <c r="AH54" s="128">
        <f t="shared" si="56"/>
        <v>1</v>
      </c>
      <c r="AI54" s="128">
        <f t="shared" si="38"/>
        <v>1</v>
      </c>
      <c r="AJ54" s="128">
        <f t="shared" ref="AJ54:AJ75" si="77">AI54*AG54-1</f>
        <v>2.6160463523545729E-3</v>
      </c>
      <c r="AK54" s="145">
        <f t="shared" ca="1" si="58"/>
        <v>1.0166666666666666</v>
      </c>
      <c r="AL54" s="128">
        <f t="shared" ca="1" si="59"/>
        <v>1.0016542970372304</v>
      </c>
      <c r="AM54" s="128">
        <f t="shared" ca="1" si="60"/>
        <v>0.94940000000000002</v>
      </c>
      <c r="AN54" s="128">
        <f t="shared" ca="1" si="61"/>
        <v>0.99482095047621555</v>
      </c>
      <c r="AO54" s="150">
        <f t="shared" ref="AO54:AO75" ca="1" si="78">AL54*AN54</f>
        <v>0.99646667982716308</v>
      </c>
    </row>
    <row r="55" spans="1:41" ht="15" customHeight="1" x14ac:dyDescent="0.15">
      <c r="A55" s="140" t="s">
        <v>98</v>
      </c>
      <c r="B55" s="95"/>
      <c r="C55" s="179"/>
      <c r="D55" s="113"/>
      <c r="E55" s="133">
        <f t="shared" ca="1" si="39"/>
        <v>0</v>
      </c>
      <c r="F55" s="131">
        <f t="shared" ca="1" si="40"/>
        <v>0</v>
      </c>
      <c r="G55" s="122">
        <f t="shared" ca="1" si="41"/>
        <v>5185000</v>
      </c>
      <c r="H55" s="123">
        <f t="shared" ca="1" si="42"/>
        <v>-219000</v>
      </c>
      <c r="I55" s="123">
        <f t="shared" ca="1" si="67"/>
        <v>4966000</v>
      </c>
      <c r="J55" s="121">
        <f t="shared" ca="1" si="43"/>
        <v>14948.789296074832</v>
      </c>
      <c r="K55" s="121">
        <f t="shared" ca="1" si="44"/>
        <v>689.65343497796266</v>
      </c>
      <c r="L55" s="121">
        <f t="shared" ca="1" si="68"/>
        <v>15638.442731052795</v>
      </c>
      <c r="M55" s="122">
        <f t="shared" ca="1" si="69"/>
        <v>4747000</v>
      </c>
      <c r="N55" s="122">
        <f t="shared" ca="1" si="70"/>
        <v>4966000</v>
      </c>
      <c r="O55" s="121">
        <f t="shared" ca="1" si="46"/>
        <v>317.55079999999998</v>
      </c>
      <c r="P55" s="136">
        <f t="shared" ca="1" si="71"/>
        <v>0</v>
      </c>
      <c r="Q55" s="136">
        <f t="shared" ca="1" si="47"/>
        <v>0.9886487980775045</v>
      </c>
      <c r="R55" s="114">
        <f t="shared" ca="1" si="66"/>
        <v>0</v>
      </c>
      <c r="S55" s="112">
        <f t="shared" ca="1" si="49"/>
        <v>50230172.83444564</v>
      </c>
      <c r="T55" s="122">
        <f t="shared" ca="1" si="72"/>
        <v>49660000</v>
      </c>
      <c r="U55" s="2"/>
      <c r="V55" s="139">
        <f t="shared" ca="1" si="73"/>
        <v>0.52204993958920665</v>
      </c>
      <c r="W55" s="139">
        <f t="shared" ca="1" si="74"/>
        <v>0.47795006041079341</v>
      </c>
      <c r="X55" s="139">
        <f t="shared" ca="1" si="75"/>
        <v>0.5</v>
      </c>
      <c r="Y55" s="139">
        <f t="shared" ca="1" si="76"/>
        <v>0.5</v>
      </c>
      <c r="Z55" s="2"/>
      <c r="AA55" s="148">
        <f t="shared" ca="1" si="50"/>
        <v>0</v>
      </c>
      <c r="AB55" s="126">
        <f t="shared" ca="1" si="51"/>
        <v>0</v>
      </c>
      <c r="AC55" s="126">
        <f t="shared" ca="1" si="52"/>
        <v>0</v>
      </c>
      <c r="AD55" s="126">
        <f t="shared" ca="1" si="53"/>
        <v>0</v>
      </c>
      <c r="AE55" s="126">
        <f t="shared" ca="1" si="54"/>
        <v>0</v>
      </c>
      <c r="AF55" s="145">
        <f t="shared" ca="1" si="55"/>
        <v>1</v>
      </c>
      <c r="AG55" s="128">
        <f t="shared" ca="1" si="37"/>
        <v>1</v>
      </c>
      <c r="AH55" s="128">
        <f t="shared" ca="1" si="56"/>
        <v>1</v>
      </c>
      <c r="AI55" s="128">
        <f t="shared" ca="1" si="38"/>
        <v>1</v>
      </c>
      <c r="AJ55" s="128">
        <f t="shared" ca="1" si="77"/>
        <v>0</v>
      </c>
      <c r="AK55" s="145">
        <f t="shared" ca="1" si="58"/>
        <v>0.95776277724204439</v>
      </c>
      <c r="AL55" s="128">
        <f t="shared" ca="1" si="59"/>
        <v>0.99569378299660316</v>
      </c>
      <c r="AM55" s="128">
        <f t="shared" ca="1" si="60"/>
        <v>1.04613440067411</v>
      </c>
      <c r="AN55" s="128">
        <f t="shared" ca="1" si="61"/>
        <v>1.0045203709430375</v>
      </c>
      <c r="AO55" s="150">
        <f t="shared" ca="1" si="78"/>
        <v>1.0001946882414241</v>
      </c>
    </row>
    <row r="56" spans="1:41" ht="15" customHeight="1" x14ac:dyDescent="0.15">
      <c r="A56" s="95" t="s">
        <v>123</v>
      </c>
      <c r="B56" s="95">
        <f>INT(B54*(1+$B$45))</f>
        <v>18225</v>
      </c>
      <c r="C56" s="179">
        <f>B56*$B$46</f>
        <v>182250</v>
      </c>
      <c r="D56" s="113"/>
      <c r="E56" s="133">
        <f t="shared" si="39"/>
        <v>182250</v>
      </c>
      <c r="F56" s="131">
        <f t="shared" ca="1" si="40"/>
        <v>173824.38063988343</v>
      </c>
      <c r="G56" s="122">
        <f t="shared" ca="1" si="41"/>
        <v>5148250</v>
      </c>
      <c r="H56" s="123">
        <f t="shared" ca="1" si="42"/>
        <v>0</v>
      </c>
      <c r="I56" s="123">
        <f t="shared" ca="1" si="67"/>
        <v>5148250</v>
      </c>
      <c r="J56" s="121">
        <f t="shared" ca="1" si="43"/>
        <v>15638.442731052795</v>
      </c>
      <c r="K56" s="121">
        <f t="shared" ca="1" si="44"/>
        <v>0</v>
      </c>
      <c r="L56" s="121">
        <f t="shared" ca="1" si="68"/>
        <v>15638.442731052795</v>
      </c>
      <c r="M56" s="122">
        <f t="shared" ca="1" si="69"/>
        <v>5114980</v>
      </c>
      <c r="N56" s="122">
        <f t="shared" ca="1" si="70"/>
        <v>5114980</v>
      </c>
      <c r="O56" s="121">
        <f t="shared" ca="1" si="46"/>
        <v>327.07732399999998</v>
      </c>
      <c r="P56" s="136">
        <f t="shared" ca="1" si="71"/>
        <v>1.048472022906684</v>
      </c>
      <c r="Q56" s="136">
        <f t="shared" ca="1" si="47"/>
        <v>1.0180968342852275</v>
      </c>
      <c r="R56" s="114">
        <f t="shared" ca="1" si="66"/>
        <v>2.9786144751287505E-2</v>
      </c>
      <c r="S56" s="112">
        <f t="shared" ca="1" si="49"/>
        <v>50403997.215085521</v>
      </c>
      <c r="T56" s="122">
        <f t="shared" ca="1" si="72"/>
        <v>51316149.999999993</v>
      </c>
      <c r="U56" s="2"/>
      <c r="V56" s="139">
        <f t="shared" ca="1" si="73"/>
        <v>0.50162083476644292</v>
      </c>
      <c r="W56" s="139">
        <f t="shared" ca="1" si="74"/>
        <v>0.49837916523355708</v>
      </c>
      <c r="X56" s="139">
        <f t="shared" ca="1" si="75"/>
        <v>0.50162083476644292</v>
      </c>
      <c r="Y56" s="139">
        <f t="shared" ca="1" si="76"/>
        <v>0.49837916523355708</v>
      </c>
      <c r="Z56" s="2"/>
      <c r="AA56" s="148">
        <f t="shared" ca="1" si="50"/>
        <v>331230</v>
      </c>
      <c r="AB56" s="126">
        <f t="shared" ca="1" si="51"/>
        <v>182250</v>
      </c>
      <c r="AC56" s="126">
        <f t="shared" ca="1" si="52"/>
        <v>148980</v>
      </c>
      <c r="AD56" s="126">
        <f t="shared" ca="1" si="53"/>
        <v>-16635</v>
      </c>
      <c r="AE56" s="126">
        <f t="shared" ca="1" si="54"/>
        <v>16635</v>
      </c>
      <c r="AF56" s="145">
        <f t="shared" ca="1" si="55"/>
        <v>1.0351494696239152</v>
      </c>
      <c r="AG56" s="128">
        <f t="shared" ca="1" si="37"/>
        <v>1.003460557088123</v>
      </c>
      <c r="AH56" s="128">
        <f t="shared" ca="1" si="56"/>
        <v>1</v>
      </c>
      <c r="AI56" s="128">
        <f t="shared" ca="1" si="38"/>
        <v>1</v>
      </c>
      <c r="AJ56" s="128">
        <f t="shared" ca="1" si="77"/>
        <v>3.4605570881229841E-3</v>
      </c>
      <c r="AK56" s="145">
        <f t="shared" ca="1" si="58"/>
        <v>0.99291224686595947</v>
      </c>
      <c r="AL56" s="128">
        <f t="shared" ca="1" si="59"/>
        <v>0.99928895385538863</v>
      </c>
      <c r="AM56" s="128">
        <f t="shared" ca="1" si="60"/>
        <v>1.0775184326943332</v>
      </c>
      <c r="AN56" s="128">
        <f t="shared" ca="1" si="61"/>
        <v>1.0074940055309944</v>
      </c>
      <c r="AO56" s="150">
        <f t="shared" ca="1" si="78"/>
        <v>1.0067776308026426</v>
      </c>
    </row>
    <row r="57" spans="1:41" ht="15" customHeight="1" x14ac:dyDescent="0.15">
      <c r="A57" s="140" t="s">
        <v>98</v>
      </c>
      <c r="B57" s="95"/>
      <c r="C57" s="179"/>
      <c r="D57" s="113"/>
      <c r="E57" s="133">
        <f t="shared" ca="1" si="39"/>
        <v>0</v>
      </c>
      <c r="F57" s="131">
        <f t="shared" ca="1" si="40"/>
        <v>0</v>
      </c>
      <c r="G57" s="122">
        <f t="shared" ca="1" si="41"/>
        <v>5148250</v>
      </c>
      <c r="H57" s="123">
        <f t="shared" ca="1" si="42"/>
        <v>-16635</v>
      </c>
      <c r="I57" s="123">
        <f t="shared" ca="1" si="67"/>
        <v>5131615</v>
      </c>
      <c r="J57" s="121">
        <f t="shared" ca="1" si="43"/>
        <v>15638.442731052795</v>
      </c>
      <c r="K57" s="121">
        <f t="shared" ca="1" si="44"/>
        <v>50.859533142077439</v>
      </c>
      <c r="L57" s="121">
        <f t="shared" ca="1" si="68"/>
        <v>15689.302264194872</v>
      </c>
      <c r="M57" s="122">
        <f t="shared" ca="1" si="69"/>
        <v>5114980</v>
      </c>
      <c r="N57" s="122">
        <f t="shared" ca="1" si="70"/>
        <v>5131614.9999999991</v>
      </c>
      <c r="O57" s="121">
        <f t="shared" ca="1" si="46"/>
        <v>327.07732399999998</v>
      </c>
      <c r="P57" s="136">
        <f t="shared" ca="1" si="71"/>
        <v>0</v>
      </c>
      <c r="Q57" s="136">
        <f t="shared" ca="1" si="47"/>
        <v>1.0180968342852275</v>
      </c>
      <c r="R57" s="114">
        <f t="shared" ca="1" si="66"/>
        <v>0</v>
      </c>
      <c r="S57" s="112">
        <f t="shared" ca="1" si="49"/>
        <v>50403997.215085521</v>
      </c>
      <c r="T57" s="122">
        <f t="shared" ca="1" si="72"/>
        <v>51316149.999999993</v>
      </c>
      <c r="U57" s="2"/>
      <c r="V57" s="139">
        <f t="shared" ca="1" si="73"/>
        <v>0.50162083476644292</v>
      </c>
      <c r="W57" s="139">
        <f t="shared" ca="1" si="74"/>
        <v>0.49837916523355708</v>
      </c>
      <c r="X57" s="139">
        <f t="shared" ca="1" si="75"/>
        <v>0.5</v>
      </c>
      <c r="Y57" s="139">
        <f t="shared" ca="1" si="76"/>
        <v>0.49999999999999989</v>
      </c>
      <c r="Z57" s="2"/>
      <c r="AA57" s="148">
        <f t="shared" ca="1" si="50"/>
        <v>0</v>
      </c>
      <c r="AB57" s="126">
        <f t="shared" ca="1" si="51"/>
        <v>0</v>
      </c>
      <c r="AC57" s="126">
        <f t="shared" ca="1" si="52"/>
        <v>0</v>
      </c>
      <c r="AD57" s="126">
        <f t="shared" ca="1" si="53"/>
        <v>0</v>
      </c>
      <c r="AE57" s="126">
        <f t="shared" ca="1" si="54"/>
        <v>0</v>
      </c>
      <c r="AF57" s="145">
        <f t="shared" ca="1" si="55"/>
        <v>1</v>
      </c>
      <c r="AG57" s="128">
        <f t="shared" ca="1" si="37"/>
        <v>1</v>
      </c>
      <c r="AH57" s="128">
        <f t="shared" ca="1" si="56"/>
        <v>1</v>
      </c>
      <c r="AI57" s="128">
        <f t="shared" ca="1" si="38"/>
        <v>1</v>
      </c>
      <c r="AJ57" s="128">
        <f t="shared" ca="1" si="77"/>
        <v>0</v>
      </c>
      <c r="AK57" s="145">
        <f t="shared" ca="1" si="58"/>
        <v>0.99676880493371534</v>
      </c>
      <c r="AL57" s="128">
        <f t="shared" ca="1" si="59"/>
        <v>0.99967640970167648</v>
      </c>
      <c r="AM57" s="128">
        <f t="shared" ca="1" si="60"/>
        <v>1.0032522121298615</v>
      </c>
      <c r="AN57" s="128">
        <f t="shared" ca="1" si="61"/>
        <v>1.000324746231263</v>
      </c>
      <c r="AO57" s="150">
        <f t="shared" ca="1" si="78"/>
        <v>1.0000010508482096</v>
      </c>
    </row>
    <row r="58" spans="1:41" ht="15" customHeight="1" x14ac:dyDescent="0.15">
      <c r="A58" s="95" t="s">
        <v>123</v>
      </c>
      <c r="B58" s="95">
        <f t="shared" ref="B58:B74" si="79">INT(B56*(1+$B$45))</f>
        <v>24603</v>
      </c>
      <c r="C58" s="179">
        <f>B58*$B$46</f>
        <v>246030</v>
      </c>
      <c r="D58" s="113"/>
      <c r="E58" s="133">
        <f t="shared" si="39"/>
        <v>246030</v>
      </c>
      <c r="F58" s="131">
        <f t="shared" ca="1" si="40"/>
        <v>235847.4266601796</v>
      </c>
      <c r="G58" s="122">
        <f t="shared" ca="1" si="41"/>
        <v>5377645</v>
      </c>
      <c r="H58" s="123">
        <f t="shared" ca="1" si="42"/>
        <v>0</v>
      </c>
      <c r="I58" s="123">
        <f t="shared" ca="1" si="67"/>
        <v>5377645</v>
      </c>
      <c r="J58" s="121">
        <f t="shared" ca="1" si="43"/>
        <v>15689.302264194872</v>
      </c>
      <c r="K58" s="121">
        <f t="shared" ca="1" si="44"/>
        <v>0</v>
      </c>
      <c r="L58" s="121">
        <f t="shared" ca="1" si="68"/>
        <v>15689.302264194872</v>
      </c>
      <c r="M58" s="122">
        <f t="shared" ca="1" si="69"/>
        <v>5644776.4999999991</v>
      </c>
      <c r="N58" s="122">
        <f t="shared" ca="1" si="70"/>
        <v>5644776.4999999991</v>
      </c>
      <c r="O58" s="121">
        <f t="shared" ca="1" si="46"/>
        <v>359.78505639999997</v>
      </c>
      <c r="P58" s="136">
        <f t="shared" ca="1" si="71"/>
        <v>1.0431744093374906</v>
      </c>
      <c r="Q58" s="136">
        <f t="shared" ca="1" si="47"/>
        <v>1.0883150983162282</v>
      </c>
      <c r="R58" s="114">
        <f t="shared" ca="1" si="66"/>
        <v>6.8970123141870565E-2</v>
      </c>
      <c r="S58" s="112">
        <f t="shared" ca="1" si="49"/>
        <v>50639844.641745701</v>
      </c>
      <c r="T58" s="122">
        <f t="shared" ca="1" si="72"/>
        <v>55112107.499999993</v>
      </c>
      <c r="U58" s="2"/>
      <c r="V58" s="139">
        <f t="shared" ca="1" si="73"/>
        <v>0.48788235869949265</v>
      </c>
      <c r="W58" s="139">
        <f t="shared" ca="1" si="74"/>
        <v>0.5121176413005073</v>
      </c>
      <c r="X58" s="139">
        <f t="shared" ca="1" si="75"/>
        <v>0.48788235869949265</v>
      </c>
      <c r="Y58" s="139">
        <f t="shared" ca="1" si="76"/>
        <v>0.5121176413005073</v>
      </c>
      <c r="Z58" s="2"/>
      <c r="AA58" s="148">
        <f t="shared" ca="1" si="50"/>
        <v>759191.5</v>
      </c>
      <c r="AB58" s="126">
        <f t="shared" ca="1" si="51"/>
        <v>246030</v>
      </c>
      <c r="AC58" s="126">
        <f t="shared" ca="1" si="52"/>
        <v>513161.5</v>
      </c>
      <c r="AD58" s="126">
        <f t="shared" ca="1" si="53"/>
        <v>133565.75</v>
      </c>
      <c r="AE58" s="126">
        <f t="shared" ca="1" si="54"/>
        <v>-133565.75</v>
      </c>
      <c r="AF58" s="145">
        <f t="shared" ca="1" si="55"/>
        <v>1.0477890545330937</v>
      </c>
      <c r="AG58" s="128">
        <f t="shared" ca="1" si="37"/>
        <v>1.0046791413318623</v>
      </c>
      <c r="AH58" s="128">
        <f t="shared" ca="1" si="56"/>
        <v>1</v>
      </c>
      <c r="AI58" s="128">
        <f t="shared" ca="1" si="38"/>
        <v>1</v>
      </c>
      <c r="AJ58" s="128">
        <f t="shared" ca="1" si="77"/>
        <v>4.6791413318623132E-3</v>
      </c>
      <c r="AK58" s="145">
        <f t="shared" ca="1" si="58"/>
        <v>1.044557859466809</v>
      </c>
      <c r="AL58" s="128">
        <f t="shared" ca="1" si="59"/>
        <v>1.0043688853634449</v>
      </c>
      <c r="AM58" s="128">
        <f t="shared" ca="1" si="60"/>
        <v>1.1035774333428476</v>
      </c>
      <c r="AN58" s="128">
        <f t="shared" ca="1" si="61"/>
        <v>1.0099044389673151</v>
      </c>
      <c r="AO58" s="150">
        <f t="shared" ca="1" si="78"/>
        <v>1.0143165956891975</v>
      </c>
    </row>
    <row r="59" spans="1:41" ht="15" customHeight="1" x14ac:dyDescent="0.15">
      <c r="A59" s="140" t="s">
        <v>98</v>
      </c>
      <c r="B59" s="95"/>
      <c r="C59" s="179"/>
      <c r="D59" s="113"/>
      <c r="E59" s="133">
        <f t="shared" ca="1" si="39"/>
        <v>0</v>
      </c>
      <c r="F59" s="131">
        <f t="shared" ca="1" si="40"/>
        <v>0</v>
      </c>
      <c r="G59" s="122">
        <f t="shared" ca="1" si="41"/>
        <v>5377645</v>
      </c>
      <c r="H59" s="123">
        <f t="shared" ca="1" si="42"/>
        <v>133565.75</v>
      </c>
      <c r="I59" s="123">
        <f t="shared" ca="1" si="67"/>
        <v>5511210.75</v>
      </c>
      <c r="J59" s="121">
        <f t="shared" ca="1" si="43"/>
        <v>15689.302264194872</v>
      </c>
      <c r="K59" s="121">
        <f t="shared" ca="1" si="44"/>
        <v>-371.23762542128753</v>
      </c>
      <c r="L59" s="121">
        <f t="shared" ca="1" si="68"/>
        <v>15318.064638773585</v>
      </c>
      <c r="M59" s="122">
        <f t="shared" ca="1" si="69"/>
        <v>5644776.4999999991</v>
      </c>
      <c r="N59" s="122">
        <f t="shared" ca="1" si="70"/>
        <v>5511210.75</v>
      </c>
      <c r="O59" s="121">
        <f t="shared" ca="1" si="46"/>
        <v>359.78505639999997</v>
      </c>
      <c r="P59" s="136">
        <f t="shared" ca="1" si="71"/>
        <v>0</v>
      </c>
      <c r="Q59" s="136">
        <f t="shared" ca="1" si="47"/>
        <v>1.0883150983162282</v>
      </c>
      <c r="R59" s="114">
        <f t="shared" ca="1" si="66"/>
        <v>0</v>
      </c>
      <c r="S59" s="112">
        <f t="shared" ca="1" si="49"/>
        <v>50639844.641745701</v>
      </c>
      <c r="T59" s="122">
        <f t="shared" ca="1" si="72"/>
        <v>55112107.499999993</v>
      </c>
      <c r="U59" s="2"/>
      <c r="V59" s="139">
        <f t="shared" ca="1" si="73"/>
        <v>0.48788235869949265</v>
      </c>
      <c r="W59" s="139">
        <f t="shared" ca="1" si="74"/>
        <v>0.5121176413005073</v>
      </c>
      <c r="X59" s="139">
        <f t="shared" ca="1" si="75"/>
        <v>0.5</v>
      </c>
      <c r="Y59" s="139">
        <f t="shared" ca="1" si="76"/>
        <v>0.5</v>
      </c>
      <c r="Z59" s="2"/>
      <c r="AA59" s="148">
        <f t="shared" ca="1" si="50"/>
        <v>0</v>
      </c>
      <c r="AB59" s="126">
        <f t="shared" ca="1" si="51"/>
        <v>0</v>
      </c>
      <c r="AC59" s="126">
        <f t="shared" ca="1" si="52"/>
        <v>0</v>
      </c>
      <c r="AD59" s="126">
        <f t="shared" ca="1" si="53"/>
        <v>0</v>
      </c>
      <c r="AE59" s="126">
        <f t="shared" ca="1" si="54"/>
        <v>0</v>
      </c>
      <c r="AF59" s="145">
        <f t="shared" ca="1" si="55"/>
        <v>1</v>
      </c>
      <c r="AG59" s="128">
        <f t="shared" ca="1" si="37"/>
        <v>1</v>
      </c>
      <c r="AH59" s="128">
        <f t="shared" ca="1" si="56"/>
        <v>1</v>
      </c>
      <c r="AI59" s="128">
        <f t="shared" ca="1" si="38"/>
        <v>1</v>
      </c>
      <c r="AJ59" s="128">
        <f t="shared" ca="1" si="77"/>
        <v>0</v>
      </c>
      <c r="AK59" s="145">
        <f t="shared" ca="1" si="58"/>
        <v>1.0248372196379643</v>
      </c>
      <c r="AL59" s="128">
        <f t="shared" ca="1" si="59"/>
        <v>1.0024563909838538</v>
      </c>
      <c r="AM59" s="128">
        <f t="shared" ca="1" si="60"/>
        <v>0.97633816857053612</v>
      </c>
      <c r="AN59" s="128">
        <f t="shared" ca="1" si="61"/>
        <v>0.99760823799268772</v>
      </c>
      <c r="AO59" s="150">
        <f t="shared" ca="1" si="78"/>
        <v>1.0000587538739112</v>
      </c>
    </row>
    <row r="60" spans="1:41" ht="15" customHeight="1" x14ac:dyDescent="0.15">
      <c r="A60" s="95" t="s">
        <v>123</v>
      </c>
      <c r="B60" s="95">
        <f t="shared" si="79"/>
        <v>33214</v>
      </c>
      <c r="C60" s="179">
        <f>B60*$B$46</f>
        <v>332140</v>
      </c>
      <c r="D60" s="113"/>
      <c r="E60" s="133">
        <f t="shared" si="39"/>
        <v>332140</v>
      </c>
      <c r="F60" s="131">
        <f t="shared" ca="1" si="40"/>
        <v>304399.99627505377</v>
      </c>
      <c r="G60" s="122">
        <f t="shared" ca="1" si="41"/>
        <v>5843350.75</v>
      </c>
      <c r="H60" s="123">
        <f t="shared" ca="1" si="42"/>
        <v>0</v>
      </c>
      <c r="I60" s="123">
        <f t="shared" ca="1" si="67"/>
        <v>5843350.75</v>
      </c>
      <c r="J60" s="121">
        <f t="shared" ca="1" si="43"/>
        <v>15318.064638773585</v>
      </c>
      <c r="K60" s="121">
        <f t="shared" ca="1" si="44"/>
        <v>0</v>
      </c>
      <c r="L60" s="121">
        <f t="shared" ca="1" si="68"/>
        <v>15318.064638773585</v>
      </c>
      <c r="M60" s="122">
        <f t="shared" ca="1" si="69"/>
        <v>5125425.9974999996</v>
      </c>
      <c r="N60" s="122">
        <f t="shared" ca="1" si="70"/>
        <v>5125425.9974999996</v>
      </c>
      <c r="O60" s="121">
        <f t="shared" ca="1" si="46"/>
        <v>334.60010245199999</v>
      </c>
      <c r="P60" s="136">
        <f t="shared" ca="1" si="71"/>
        <v>1.0911301053364026</v>
      </c>
      <c r="Q60" s="136">
        <f t="shared" ca="1" si="47"/>
        <v>1.076547196394563</v>
      </c>
      <c r="R60" s="114">
        <f t="shared" ca="1" si="66"/>
        <v>-1.0812954759032345E-2</v>
      </c>
      <c r="S60" s="112">
        <f t="shared" ca="1" si="49"/>
        <v>50944244.638020754</v>
      </c>
      <c r="T60" s="122">
        <f t="shared" ca="1" si="72"/>
        <v>54843883.73749999</v>
      </c>
      <c r="U60" s="2"/>
      <c r="V60" s="139">
        <f t="shared" ca="1" si="73"/>
        <v>0.53272583484132041</v>
      </c>
      <c r="W60" s="139">
        <f t="shared" ca="1" si="74"/>
        <v>0.46727416515867964</v>
      </c>
      <c r="X60" s="139">
        <f t="shared" ca="1" si="75"/>
        <v>0.53272583484132041</v>
      </c>
      <c r="Y60" s="139">
        <f t="shared" ca="1" si="76"/>
        <v>0.46727416515867964</v>
      </c>
      <c r="Z60" s="2"/>
      <c r="AA60" s="148">
        <f t="shared" ca="1" si="50"/>
        <v>-53644.752500001341</v>
      </c>
      <c r="AB60" s="126">
        <f t="shared" ca="1" si="51"/>
        <v>332140</v>
      </c>
      <c r="AC60" s="126">
        <f t="shared" ca="1" si="52"/>
        <v>-385784.75250000041</v>
      </c>
      <c r="AD60" s="126">
        <f t="shared" ca="1" si="53"/>
        <v>-358962.37625000067</v>
      </c>
      <c r="AE60" s="126">
        <f t="shared" ca="1" si="54"/>
        <v>358962.37624999974</v>
      </c>
      <c r="AF60" s="145">
        <f t="shared" ca="1" si="55"/>
        <v>1.0617630951838584</v>
      </c>
      <c r="AG60" s="128">
        <f t="shared" ca="1" si="37"/>
        <v>1.006011076819618</v>
      </c>
      <c r="AH60" s="128">
        <f t="shared" ca="1" si="56"/>
        <v>1</v>
      </c>
      <c r="AI60" s="128">
        <f t="shared" ca="1" si="38"/>
        <v>1</v>
      </c>
      <c r="AJ60" s="128">
        <f t="shared" ca="1" si="77"/>
        <v>6.0110768196179887E-3</v>
      </c>
      <c r="AK60" s="145">
        <f t="shared" ca="1" si="58"/>
        <v>1.0866003148218226</v>
      </c>
      <c r="AL60" s="128">
        <f t="shared" ca="1" si="59"/>
        <v>1.0083399698743793</v>
      </c>
      <c r="AM60" s="128">
        <f t="shared" ca="1" si="60"/>
        <v>0.90799449677059851</v>
      </c>
      <c r="AN60" s="128">
        <f t="shared" ca="1" si="61"/>
        <v>0.99039473200643979</v>
      </c>
      <c r="AO60" s="150">
        <f t="shared" ca="1" si="78"/>
        <v>0.99865459423511749</v>
      </c>
    </row>
    <row r="61" spans="1:41" ht="15" customHeight="1" x14ac:dyDescent="0.15">
      <c r="A61" s="140" t="s">
        <v>98</v>
      </c>
      <c r="B61" s="95"/>
      <c r="C61" s="179"/>
      <c r="D61" s="113"/>
      <c r="E61" s="133">
        <f t="shared" ca="1" si="39"/>
        <v>0</v>
      </c>
      <c r="F61" s="131">
        <f t="shared" ref="F61:F75" ca="1" si="80">S60*AJ61</f>
        <v>0</v>
      </c>
      <c r="G61" s="122">
        <f t="shared" ca="1" si="41"/>
        <v>5843350.75</v>
      </c>
      <c r="H61" s="123">
        <f t="shared" ref="H61:H75" ca="1" si="81">AD60</f>
        <v>-358962.37625000067</v>
      </c>
      <c r="I61" s="123">
        <f t="shared" ca="1" si="67"/>
        <v>5484388.3737499993</v>
      </c>
      <c r="J61" s="121">
        <f t="shared" ref="J61:J75" ca="1" si="82">L60+D61</f>
        <v>15318.064638773585</v>
      </c>
      <c r="K61" s="121">
        <f t="shared" ref="K61:K75" ca="1" si="83">AE60/O60</f>
        <v>1072.8101205572543</v>
      </c>
      <c r="L61" s="121">
        <f t="shared" ca="1" si="68"/>
        <v>16390.87475933084</v>
      </c>
      <c r="M61" s="122">
        <f t="shared" ca="1" si="69"/>
        <v>5125425.9974999996</v>
      </c>
      <c r="N61" s="122">
        <f t="shared" ca="1" si="70"/>
        <v>5484388.3737499993</v>
      </c>
      <c r="O61" s="121">
        <f t="shared" ref="O61:O75" ca="1" si="84">O60+IF(AND($O$10=1,F61&lt;&gt;0), 1, 0)*RANDBETWEEN(-$O$12*100,$O$13*100)/100*O60</f>
        <v>334.60010245199999</v>
      </c>
      <c r="P61" s="136">
        <f t="shared" ca="1" si="71"/>
        <v>0</v>
      </c>
      <c r="Q61" s="136">
        <f t="shared" ca="1" si="47"/>
        <v>1.076547196394563</v>
      </c>
      <c r="R61" s="114">
        <f t="shared" ref="R61:R75" ca="1" si="85">(Q61-Q60)/Q60</f>
        <v>0</v>
      </c>
      <c r="S61" s="112">
        <f t="shared" ref="S61:S75" ca="1" si="86">S60+F61</f>
        <v>50944244.638020754</v>
      </c>
      <c r="T61" s="122">
        <f t="shared" ca="1" si="72"/>
        <v>54843883.73749999</v>
      </c>
      <c r="U61" s="2"/>
      <c r="V61" s="139">
        <f t="shared" ca="1" si="73"/>
        <v>0.53272583484132041</v>
      </c>
      <c r="W61" s="139">
        <f t="shared" ca="1" si="74"/>
        <v>0.46727416515867964</v>
      </c>
      <c r="X61" s="139">
        <f t="shared" ca="1" si="75"/>
        <v>0.5</v>
      </c>
      <c r="Y61" s="139">
        <f t="shared" ca="1" si="76"/>
        <v>0.5</v>
      </c>
      <c r="Z61" s="2"/>
      <c r="AA61" s="148">
        <f t="shared" ref="AA61:AA75" ca="1" si="87">(G61+M61)-(I60+N60)</f>
        <v>0</v>
      </c>
      <c r="AB61" s="126">
        <f t="shared" ref="AB61:AB75" ca="1" si="88">G61-I60</f>
        <v>0</v>
      </c>
      <c r="AC61" s="126">
        <f t="shared" ref="AC61:AC75" ca="1" si="89">M61-N60</f>
        <v>0</v>
      </c>
      <c r="AD61" s="126">
        <f t="shared" ca="1" si="53"/>
        <v>0</v>
      </c>
      <c r="AE61" s="126">
        <f t="shared" ca="1" si="54"/>
        <v>0</v>
      </c>
      <c r="AF61" s="145">
        <f t="shared" ca="1" si="55"/>
        <v>1</v>
      </c>
      <c r="AG61" s="128">
        <f t="shared" ca="1" si="37"/>
        <v>1</v>
      </c>
      <c r="AH61" s="128">
        <f t="shared" ref="AH61:AH75" ca="1" si="90">1+D61/J60</f>
        <v>1</v>
      </c>
      <c r="AI61" s="128">
        <f t="shared" ca="1" si="38"/>
        <v>1</v>
      </c>
      <c r="AJ61" s="128">
        <f t="shared" ca="1" si="77"/>
        <v>0</v>
      </c>
      <c r="AK61" s="145">
        <f t="shared" ref="AK61:AK75" ca="1" si="91">I61/G60</f>
        <v>0.93856908619596369</v>
      </c>
      <c r="AL61" s="128">
        <f t="shared" ca="1" si="59"/>
        <v>0.99368017341888282</v>
      </c>
      <c r="AM61" s="128">
        <f t="shared" ref="AM61:AM75" ca="1" si="92">N61/M60</f>
        <v>1.0700356178052495</v>
      </c>
      <c r="AN61" s="128">
        <f t="shared" ca="1" si="61"/>
        <v>1.0067921563334579</v>
      </c>
      <c r="AO61" s="150">
        <f t="shared" ca="1" si="78"/>
        <v>1.0004294045022013</v>
      </c>
    </row>
    <row r="62" spans="1:41" ht="15" customHeight="1" x14ac:dyDescent="0.15">
      <c r="A62" s="95" t="s">
        <v>123</v>
      </c>
      <c r="B62" s="95">
        <f t="shared" si="79"/>
        <v>44838</v>
      </c>
      <c r="C62" s="179">
        <f>B62*$B$46</f>
        <v>448380</v>
      </c>
      <c r="D62" s="113"/>
      <c r="E62" s="133">
        <f t="shared" si="39"/>
        <v>448380</v>
      </c>
      <c r="F62" s="131">
        <f t="shared" ca="1" si="80"/>
        <v>378035.69663830753</v>
      </c>
      <c r="G62" s="122">
        <f t="shared" ca="1" si="41"/>
        <v>5932768.3737499993</v>
      </c>
      <c r="H62" s="123">
        <f t="shared" ca="1" si="81"/>
        <v>0</v>
      </c>
      <c r="I62" s="123">
        <f t="shared" ca="1" si="67"/>
        <v>5932768.3737499993</v>
      </c>
      <c r="J62" s="121">
        <f t="shared" ca="1" si="82"/>
        <v>16390.87475933084</v>
      </c>
      <c r="K62" s="121">
        <f t="shared" ca="1" si="83"/>
        <v>0</v>
      </c>
      <c r="L62" s="121">
        <f t="shared" ca="1" si="68"/>
        <v>16390.87475933084</v>
      </c>
      <c r="M62" s="122">
        <f t="shared" ca="1" si="69"/>
        <v>5923139.4436499998</v>
      </c>
      <c r="N62" s="122">
        <f t="shared" ca="1" si="70"/>
        <v>5923139.4436499998</v>
      </c>
      <c r="O62" s="121">
        <f t="shared" ca="1" si="84"/>
        <v>361.36811064815998</v>
      </c>
      <c r="P62" s="136">
        <f t="shared" ca="1" si="71"/>
        <v>1.1860784682167083</v>
      </c>
      <c r="Q62" s="136">
        <f t="shared" ca="1" si="47"/>
        <v>1.1550449181223776</v>
      </c>
      <c r="R62" s="114">
        <f t="shared" ca="1" si="85"/>
        <v>7.2916191682732903E-2</v>
      </c>
      <c r="S62" s="112">
        <f t="shared" ca="1" si="86"/>
        <v>51322280.334659062</v>
      </c>
      <c r="T62" s="122">
        <f t="shared" ca="1" si="72"/>
        <v>59279539.08699999</v>
      </c>
      <c r="U62" s="2"/>
      <c r="V62" s="139">
        <f t="shared" ca="1" si="73"/>
        <v>0.5004060815185265</v>
      </c>
      <c r="W62" s="139">
        <f t="shared" ca="1" si="74"/>
        <v>0.4995939184814735</v>
      </c>
      <c r="X62" s="139">
        <f t="shared" ca="1" si="75"/>
        <v>0.5004060815185265</v>
      </c>
      <c r="Y62" s="139">
        <f t="shared" ca="1" si="76"/>
        <v>0.4995939184814735</v>
      </c>
      <c r="Z62" s="2"/>
      <c r="AA62" s="148">
        <f t="shared" ca="1" si="87"/>
        <v>887131.06990000047</v>
      </c>
      <c r="AB62" s="126">
        <f t="shared" ca="1" si="88"/>
        <v>448380</v>
      </c>
      <c r="AC62" s="126">
        <f t="shared" ca="1" si="89"/>
        <v>438751.06990000047</v>
      </c>
      <c r="AD62" s="126">
        <f t="shared" ca="1" si="53"/>
        <v>-4814.4650499997661</v>
      </c>
      <c r="AE62" s="126">
        <f t="shared" ca="1" si="54"/>
        <v>4814.4650499997661</v>
      </c>
      <c r="AF62" s="145">
        <f t="shared" ca="1" si="55"/>
        <v>1.0767333708317954</v>
      </c>
      <c r="AG62" s="128">
        <f t="shared" ca="1" si="37"/>
        <v>1.007420577129456</v>
      </c>
      <c r="AH62" s="128">
        <f t="shared" ca="1" si="90"/>
        <v>1</v>
      </c>
      <c r="AI62" s="128">
        <f t="shared" ca="1" si="38"/>
        <v>1</v>
      </c>
      <c r="AJ62" s="128">
        <f t="shared" ca="1" si="77"/>
        <v>7.4205771294559852E-3</v>
      </c>
      <c r="AK62" s="145">
        <f t="shared" ca="1" si="91"/>
        <v>1.0153024570277591</v>
      </c>
      <c r="AL62" s="128">
        <f t="shared" ca="1" si="59"/>
        <v>1.0015198092736688</v>
      </c>
      <c r="AM62" s="128">
        <f t="shared" ca="1" si="92"/>
        <v>1.1556384672296696</v>
      </c>
      <c r="AN62" s="128">
        <f t="shared" ca="1" si="61"/>
        <v>1.0145704263852213</v>
      </c>
      <c r="AO62" s="150">
        <f t="shared" ca="1" si="78"/>
        <v>1.0161123799280316</v>
      </c>
    </row>
    <row r="63" spans="1:41" ht="15" customHeight="1" x14ac:dyDescent="0.15">
      <c r="A63" s="140" t="s">
        <v>98</v>
      </c>
      <c r="B63" s="95"/>
      <c r="C63" s="179"/>
      <c r="D63" s="113"/>
      <c r="E63" s="133">
        <f t="shared" ca="1" si="39"/>
        <v>0</v>
      </c>
      <c r="F63" s="131">
        <f t="shared" ca="1" si="80"/>
        <v>0</v>
      </c>
      <c r="G63" s="122">
        <f t="shared" ca="1" si="41"/>
        <v>5932768.3737499993</v>
      </c>
      <c r="H63" s="123">
        <f t="shared" ca="1" si="81"/>
        <v>-4814.4650499997661</v>
      </c>
      <c r="I63" s="123">
        <f t="shared" ca="1" si="67"/>
        <v>5927953.9086999996</v>
      </c>
      <c r="J63" s="121">
        <f t="shared" ca="1" si="82"/>
        <v>16390.87475933084</v>
      </c>
      <c r="K63" s="121">
        <f t="shared" ca="1" si="83"/>
        <v>13.322882977594251</v>
      </c>
      <c r="L63" s="121">
        <f t="shared" ca="1" si="68"/>
        <v>16404.197642308434</v>
      </c>
      <c r="M63" s="122">
        <f t="shared" ca="1" si="69"/>
        <v>5923139.4436499998</v>
      </c>
      <c r="N63" s="122">
        <f t="shared" ca="1" si="70"/>
        <v>5927953.9086999996</v>
      </c>
      <c r="O63" s="121">
        <f t="shared" ca="1" si="84"/>
        <v>361.36811064815998</v>
      </c>
      <c r="P63" s="136">
        <f t="shared" ca="1" si="71"/>
        <v>0</v>
      </c>
      <c r="Q63" s="136">
        <f t="shared" ca="1" si="47"/>
        <v>1.1550449181223776</v>
      </c>
      <c r="R63" s="114">
        <f t="shared" ca="1" si="85"/>
        <v>0</v>
      </c>
      <c r="S63" s="112">
        <f t="shared" ca="1" si="86"/>
        <v>51322280.334659062</v>
      </c>
      <c r="T63" s="122">
        <f t="shared" ca="1" si="72"/>
        <v>59279539.08699999</v>
      </c>
      <c r="U63" s="2"/>
      <c r="V63" s="139">
        <f t="shared" ca="1" si="73"/>
        <v>0.5004060815185265</v>
      </c>
      <c r="W63" s="139">
        <f t="shared" ca="1" si="74"/>
        <v>0.4995939184814735</v>
      </c>
      <c r="X63" s="139">
        <f t="shared" ca="1" si="75"/>
        <v>0.5</v>
      </c>
      <c r="Y63" s="139">
        <f t="shared" ca="1" si="76"/>
        <v>0.5</v>
      </c>
      <c r="Z63" s="2"/>
      <c r="AA63" s="148">
        <f t="shared" ca="1" si="87"/>
        <v>0</v>
      </c>
      <c r="AB63" s="126">
        <f t="shared" ca="1" si="88"/>
        <v>0</v>
      </c>
      <c r="AC63" s="126">
        <f t="shared" ca="1" si="89"/>
        <v>0</v>
      </c>
      <c r="AD63" s="126">
        <f t="shared" ca="1" si="53"/>
        <v>0</v>
      </c>
      <c r="AE63" s="126">
        <f t="shared" ca="1" si="54"/>
        <v>0</v>
      </c>
      <c r="AF63" s="145">
        <f t="shared" ca="1" si="55"/>
        <v>1</v>
      </c>
      <c r="AG63" s="128">
        <f t="shared" ca="1" si="37"/>
        <v>1</v>
      </c>
      <c r="AH63" s="128">
        <f t="shared" ca="1" si="90"/>
        <v>1</v>
      </c>
      <c r="AI63" s="128">
        <f t="shared" ca="1" si="38"/>
        <v>1</v>
      </c>
      <c r="AJ63" s="128">
        <f t="shared" ca="1" si="77"/>
        <v>0</v>
      </c>
      <c r="AK63" s="145">
        <f t="shared" ca="1" si="91"/>
        <v>0.99918849603647064</v>
      </c>
      <c r="AL63" s="128">
        <f t="shared" ca="1" si="59"/>
        <v>0.99991881995416676</v>
      </c>
      <c r="AM63" s="128">
        <f t="shared" ca="1" si="92"/>
        <v>1.000812823181997</v>
      </c>
      <c r="AN63" s="128">
        <f t="shared" ca="1" si="61"/>
        <v>1.0000812526028271</v>
      </c>
      <c r="AO63" s="150">
        <f t="shared" ca="1" si="78"/>
        <v>1.0000000659609039</v>
      </c>
    </row>
    <row r="64" spans="1:41" ht="15" customHeight="1" x14ac:dyDescent="0.15">
      <c r="A64" s="95" t="s">
        <v>123</v>
      </c>
      <c r="B64" s="95">
        <f t="shared" si="79"/>
        <v>60531</v>
      </c>
      <c r="C64" s="179">
        <f>B64*$B$46</f>
        <v>605310</v>
      </c>
      <c r="D64" s="113"/>
      <c r="E64" s="133">
        <f t="shared" si="39"/>
        <v>605310</v>
      </c>
      <c r="F64" s="131">
        <f t="shared" ca="1" si="80"/>
        <v>501037.92108086147</v>
      </c>
      <c r="G64" s="122">
        <f t="shared" ca="1" si="41"/>
        <v>6533263.9086999996</v>
      </c>
      <c r="H64" s="123">
        <f t="shared" ca="1" si="81"/>
        <v>0</v>
      </c>
      <c r="I64" s="123">
        <f t="shared" ca="1" si="67"/>
        <v>6533263.9086999996</v>
      </c>
      <c r="J64" s="121">
        <f t="shared" ca="1" si="82"/>
        <v>16404.197642308434</v>
      </c>
      <c r="K64" s="121">
        <f t="shared" ca="1" si="83"/>
        <v>0</v>
      </c>
      <c r="L64" s="121">
        <f t="shared" ca="1" si="68"/>
        <v>16404.197642308434</v>
      </c>
      <c r="M64" s="122">
        <f t="shared" ca="1" si="69"/>
        <v>5987233.4477869989</v>
      </c>
      <c r="N64" s="122">
        <f t="shared" ca="1" si="70"/>
        <v>5987233.4477869989</v>
      </c>
      <c r="O64" s="121">
        <f t="shared" ca="1" si="84"/>
        <v>364.98179175464156</v>
      </c>
      <c r="P64" s="136">
        <f t="shared" ca="1" si="71"/>
        <v>1.2081121498632241</v>
      </c>
      <c r="Q64" s="136">
        <f t="shared" ca="1" si="47"/>
        <v>1.2079984240588679</v>
      </c>
      <c r="R64" s="114">
        <f t="shared" ca="1" si="85"/>
        <v>4.5845408352231574E-2</v>
      </c>
      <c r="S64" s="112">
        <f t="shared" ca="1" si="86"/>
        <v>51823318.255739927</v>
      </c>
      <c r="T64" s="122">
        <f t="shared" ca="1" si="72"/>
        <v>62602486.782434992</v>
      </c>
      <c r="U64" s="2"/>
      <c r="V64" s="139">
        <f t="shared" ca="1" si="73"/>
        <v>0.52180546209013401</v>
      </c>
      <c r="W64" s="139">
        <f t="shared" ca="1" si="74"/>
        <v>0.47819453790986599</v>
      </c>
      <c r="X64" s="139">
        <f t="shared" ca="1" si="75"/>
        <v>0.52180546209013401</v>
      </c>
      <c r="Y64" s="139">
        <f t="shared" ca="1" si="76"/>
        <v>0.47819453790986599</v>
      </c>
      <c r="Z64" s="2"/>
      <c r="AA64" s="148">
        <f t="shared" ca="1" si="87"/>
        <v>664589.53908699937</v>
      </c>
      <c r="AB64" s="126">
        <f t="shared" ca="1" si="88"/>
        <v>605310</v>
      </c>
      <c r="AC64" s="126">
        <f t="shared" ca="1" si="89"/>
        <v>59279.539086999372</v>
      </c>
      <c r="AD64" s="126">
        <f t="shared" ca="1" si="53"/>
        <v>-273015.23045650031</v>
      </c>
      <c r="AE64" s="126">
        <f t="shared" ca="1" si="54"/>
        <v>273015.23045650031</v>
      </c>
      <c r="AF64" s="145">
        <f t="shared" ca="1" si="55"/>
        <v>1.1020282542426976</v>
      </c>
      <c r="AG64" s="128">
        <f t="shared" ca="1" si="37"/>
        <v>1.0097625810430426</v>
      </c>
      <c r="AH64" s="128">
        <f t="shared" ca="1" si="90"/>
        <v>1</v>
      </c>
      <c r="AI64" s="128">
        <f t="shared" ca="1" si="38"/>
        <v>1</v>
      </c>
      <c r="AJ64" s="128">
        <f t="shared" ca="1" si="77"/>
        <v>9.7625810430426174E-3</v>
      </c>
      <c r="AK64" s="145">
        <f t="shared" ca="1" si="91"/>
        <v>1.1012167502791681</v>
      </c>
      <c r="AL64" s="128">
        <f t="shared" ca="1" si="59"/>
        <v>1.0096882001919287</v>
      </c>
      <c r="AM64" s="128">
        <f t="shared" ca="1" si="92"/>
        <v>1.0108209514138169</v>
      </c>
      <c r="AN64" s="128">
        <f t="shared" ca="1" si="61"/>
        <v>1.0010768617870658</v>
      </c>
      <c r="AO64" s="150">
        <f t="shared" ca="1" si="78"/>
        <v>1.0107754948315666</v>
      </c>
    </row>
    <row r="65" spans="1:41" ht="15" customHeight="1" x14ac:dyDescent="0.15">
      <c r="A65" s="140" t="s">
        <v>98</v>
      </c>
      <c r="B65" s="95"/>
      <c r="C65" s="179"/>
      <c r="D65" s="113"/>
      <c r="E65" s="133">
        <f t="shared" ref="E65:E75" ca="1" si="93">IF(C65=0,D65*O65,C65)</f>
        <v>0</v>
      </c>
      <c r="F65" s="131">
        <f t="shared" ca="1" si="80"/>
        <v>0</v>
      </c>
      <c r="G65" s="122">
        <f t="shared" ref="G65:G75" ca="1" si="94">I64+C65</f>
        <v>6533263.9086999996</v>
      </c>
      <c r="H65" s="123">
        <f t="shared" ca="1" si="81"/>
        <v>-273015.23045650031</v>
      </c>
      <c r="I65" s="123">
        <f t="shared" ca="1" si="67"/>
        <v>6260248.6782434992</v>
      </c>
      <c r="J65" s="121">
        <f t="shared" ca="1" si="82"/>
        <v>16404.197642308434</v>
      </c>
      <c r="K65" s="121">
        <f t="shared" ca="1" si="83"/>
        <v>748.02424839876494</v>
      </c>
      <c r="L65" s="121">
        <f t="shared" ca="1" si="68"/>
        <v>17152.221890707198</v>
      </c>
      <c r="M65" s="122">
        <f t="shared" ca="1" si="69"/>
        <v>5987233.4477869989</v>
      </c>
      <c r="N65" s="122">
        <f t="shared" ca="1" si="70"/>
        <v>6260248.6782434992</v>
      </c>
      <c r="O65" s="121">
        <f t="shared" ca="1" si="84"/>
        <v>364.98179175464156</v>
      </c>
      <c r="P65" s="136">
        <f t="shared" ca="1" si="71"/>
        <v>0</v>
      </c>
      <c r="Q65" s="136">
        <f t="shared" ca="1" si="47"/>
        <v>1.2079984240588679</v>
      </c>
      <c r="R65" s="114">
        <f t="shared" ca="1" si="85"/>
        <v>0</v>
      </c>
      <c r="S65" s="112">
        <f t="shared" ca="1" si="86"/>
        <v>51823318.255739927</v>
      </c>
      <c r="T65" s="122">
        <f t="shared" ca="1" si="72"/>
        <v>62602486.782434992</v>
      </c>
      <c r="U65" s="2"/>
      <c r="V65" s="139">
        <f t="shared" ca="1" si="73"/>
        <v>0.52180546209013401</v>
      </c>
      <c r="W65" s="139">
        <f t="shared" ca="1" si="74"/>
        <v>0.47819453790986599</v>
      </c>
      <c r="X65" s="139">
        <f t="shared" ca="1" si="75"/>
        <v>0.5</v>
      </c>
      <c r="Y65" s="139">
        <f t="shared" ca="1" si="76"/>
        <v>0.5</v>
      </c>
      <c r="Z65" s="2"/>
      <c r="AA65" s="148">
        <f t="shared" ca="1" si="87"/>
        <v>0</v>
      </c>
      <c r="AB65" s="126">
        <f t="shared" ca="1" si="88"/>
        <v>0</v>
      </c>
      <c r="AC65" s="126">
        <f t="shared" ca="1" si="89"/>
        <v>0</v>
      </c>
      <c r="AD65" s="126">
        <f t="shared" ca="1" si="53"/>
        <v>0</v>
      </c>
      <c r="AE65" s="126">
        <f t="shared" ca="1" si="54"/>
        <v>0</v>
      </c>
      <c r="AF65" s="145">
        <f t="shared" ref="AF65:AF75" ca="1" si="95">1+C65/G64</f>
        <v>1</v>
      </c>
      <c r="AG65" s="128">
        <f t="shared" ca="1" si="37"/>
        <v>1</v>
      </c>
      <c r="AH65" s="128">
        <f t="shared" ca="1" si="90"/>
        <v>1</v>
      </c>
      <c r="AI65" s="128">
        <f t="shared" ca="1" si="38"/>
        <v>1</v>
      </c>
      <c r="AJ65" s="128">
        <f t="shared" ca="1" si="77"/>
        <v>0</v>
      </c>
      <c r="AK65" s="145">
        <f t="shared" ca="1" si="91"/>
        <v>0.95821151046830655</v>
      </c>
      <c r="AL65" s="128">
        <f t="shared" ca="1" si="59"/>
        <v>0.99574042363882587</v>
      </c>
      <c r="AM65" s="128">
        <f t="shared" ca="1" si="92"/>
        <v>1.0455995632769943</v>
      </c>
      <c r="AN65" s="128">
        <f t="shared" ca="1" si="61"/>
        <v>1.0044690029063157</v>
      </c>
      <c r="AO65" s="150">
        <f t="shared" ca="1" si="78"/>
        <v>1.0001903904860039</v>
      </c>
    </row>
    <row r="66" spans="1:41" ht="15" customHeight="1" x14ac:dyDescent="0.15">
      <c r="A66" s="95" t="s">
        <v>123</v>
      </c>
      <c r="B66" s="95">
        <f t="shared" si="79"/>
        <v>81716</v>
      </c>
      <c r="C66" s="179">
        <f t="shared" ref="C66:C74" si="96">B66*$B$46</f>
        <v>817160</v>
      </c>
      <c r="D66" s="113"/>
      <c r="E66" s="133">
        <f t="shared" si="93"/>
        <v>817160</v>
      </c>
      <c r="F66" s="131">
        <f t="shared" ca="1" si="80"/>
        <v>614357.75711289328</v>
      </c>
      <c r="G66" s="122">
        <f t="shared" ca="1" si="94"/>
        <v>7077408.6782434992</v>
      </c>
      <c r="H66" s="123">
        <f t="shared" ca="1" si="81"/>
        <v>0</v>
      </c>
      <c r="I66" s="123">
        <f t="shared" ca="1" si="67"/>
        <v>7077408.6782434992</v>
      </c>
      <c r="J66" s="121">
        <f t="shared" ca="1" si="82"/>
        <v>17152.221890707198</v>
      </c>
      <c r="K66" s="121">
        <f t="shared" ca="1" si="83"/>
        <v>0</v>
      </c>
      <c r="L66" s="121">
        <f t="shared" ca="1" si="68"/>
        <v>17152.221890707198</v>
      </c>
      <c r="M66" s="122">
        <f t="shared" ca="1" si="69"/>
        <v>6072441.2178961933</v>
      </c>
      <c r="N66" s="122">
        <f t="shared" ca="1" si="70"/>
        <v>6072441.2178961933</v>
      </c>
      <c r="O66" s="121">
        <f t="shared" ca="1" si="84"/>
        <v>354.03233800200229</v>
      </c>
      <c r="P66" s="136">
        <f t="shared" ca="1" si="71"/>
        <v>1.3301044717660171</v>
      </c>
      <c r="Q66" s="136">
        <f t="shared" ca="1" si="47"/>
        <v>1.2538551377559692</v>
      </c>
      <c r="R66" s="114">
        <f t="shared" ca="1" si="85"/>
        <v>3.7960905232825568E-2</v>
      </c>
      <c r="S66" s="112">
        <f t="shared" ca="1" si="86"/>
        <v>52437676.012852818</v>
      </c>
      <c r="T66" s="122">
        <f t="shared" ca="1" si="72"/>
        <v>65749249.480698451</v>
      </c>
      <c r="U66" s="2"/>
      <c r="V66" s="139">
        <f t="shared" ca="1" si="73"/>
        <v>0.53821212668907825</v>
      </c>
      <c r="W66" s="139">
        <f t="shared" ca="1" si="74"/>
        <v>0.46178787331092169</v>
      </c>
      <c r="X66" s="139">
        <f t="shared" ca="1" si="75"/>
        <v>0.53821212668907825</v>
      </c>
      <c r="Y66" s="139">
        <f t="shared" ca="1" si="76"/>
        <v>0.46178787331092169</v>
      </c>
      <c r="Z66" s="2"/>
      <c r="AA66" s="148">
        <f t="shared" ca="1" si="87"/>
        <v>629352.53965269402</v>
      </c>
      <c r="AB66" s="126">
        <f t="shared" ca="1" si="88"/>
        <v>817160</v>
      </c>
      <c r="AC66" s="126">
        <f t="shared" ca="1" si="89"/>
        <v>-187807.46034730598</v>
      </c>
      <c r="AD66" s="126">
        <f t="shared" ca="1" si="53"/>
        <v>-502483.73017365299</v>
      </c>
      <c r="AE66" s="126">
        <f t="shared" ca="1" si="54"/>
        <v>502483.73017365299</v>
      </c>
      <c r="AF66" s="145">
        <f t="shared" ca="1" si="95"/>
        <v>1.1250768392980164</v>
      </c>
      <c r="AG66" s="128">
        <f t="shared" ca="1" si="37"/>
        <v>1.0118548517885546</v>
      </c>
      <c r="AH66" s="128">
        <f t="shared" ca="1" si="90"/>
        <v>1</v>
      </c>
      <c r="AI66" s="128">
        <f t="shared" ca="1" si="38"/>
        <v>1</v>
      </c>
      <c r="AJ66" s="128">
        <f t="shared" ca="1" si="77"/>
        <v>1.185485178855461E-2</v>
      </c>
      <c r="AK66" s="145">
        <f t="shared" ca="1" si="91"/>
        <v>1.083288349766323</v>
      </c>
      <c r="AL66" s="128">
        <f t="shared" ca="1" si="59"/>
        <v>1.0080322048067725</v>
      </c>
      <c r="AM66" s="128">
        <f t="shared" ca="1" si="92"/>
        <v>1.0142315763786844</v>
      </c>
      <c r="AN66" s="128">
        <f t="shared" ca="1" si="61"/>
        <v>1.0014141247493848</v>
      </c>
      <c r="AO66" s="150">
        <f t="shared" ca="1" si="78"/>
        <v>1.0094576880957666</v>
      </c>
    </row>
    <row r="67" spans="1:41" ht="15" customHeight="1" x14ac:dyDescent="0.15">
      <c r="A67" s="140" t="s">
        <v>98</v>
      </c>
      <c r="B67" s="95"/>
      <c r="C67" s="179"/>
      <c r="D67" s="113"/>
      <c r="E67" s="133">
        <f t="shared" ca="1" si="93"/>
        <v>0</v>
      </c>
      <c r="F67" s="131">
        <f t="shared" ca="1" si="80"/>
        <v>0</v>
      </c>
      <c r="G67" s="122">
        <f t="shared" ca="1" si="94"/>
        <v>7077408.6782434992</v>
      </c>
      <c r="H67" s="123">
        <f t="shared" ca="1" si="81"/>
        <v>-502483.73017365299</v>
      </c>
      <c r="I67" s="123">
        <f t="shared" ca="1" si="67"/>
        <v>6574924.9480698463</v>
      </c>
      <c r="J67" s="121">
        <f t="shared" ca="1" si="82"/>
        <v>17152.221890707198</v>
      </c>
      <c r="K67" s="121">
        <f t="shared" ca="1" si="83"/>
        <v>1419.3159105449038</v>
      </c>
      <c r="L67" s="121">
        <f t="shared" ca="1" si="68"/>
        <v>18571.537801252103</v>
      </c>
      <c r="M67" s="122">
        <f t="shared" ca="1" si="69"/>
        <v>6072441.2178961933</v>
      </c>
      <c r="N67" s="122">
        <f t="shared" ca="1" si="70"/>
        <v>6574924.9480698472</v>
      </c>
      <c r="O67" s="121">
        <f t="shared" ca="1" si="84"/>
        <v>354.03233800200229</v>
      </c>
      <c r="P67" s="136">
        <f t="shared" ca="1" si="71"/>
        <v>0</v>
      </c>
      <c r="Q67" s="136">
        <f t="shared" ca="1" si="47"/>
        <v>1.2538551377559692</v>
      </c>
      <c r="R67" s="114">
        <f t="shared" ca="1" si="85"/>
        <v>0</v>
      </c>
      <c r="S67" s="112">
        <f t="shared" ca="1" si="86"/>
        <v>52437676.012852818</v>
      </c>
      <c r="T67" s="122">
        <f t="shared" ca="1" si="72"/>
        <v>65749249.480698451</v>
      </c>
      <c r="U67" s="2"/>
      <c r="V67" s="139">
        <f t="shared" ca="1" si="73"/>
        <v>0.53821212668907825</v>
      </c>
      <c r="W67" s="139">
        <f t="shared" ca="1" si="74"/>
        <v>0.46178787331092169</v>
      </c>
      <c r="X67" s="139">
        <f t="shared" ca="1" si="75"/>
        <v>0.5</v>
      </c>
      <c r="Y67" s="139">
        <f t="shared" ca="1" si="76"/>
        <v>0.50000000000000011</v>
      </c>
      <c r="Z67" s="2"/>
      <c r="AA67" s="148">
        <f t="shared" ca="1" si="87"/>
        <v>0</v>
      </c>
      <c r="AB67" s="126">
        <f t="shared" ca="1" si="88"/>
        <v>0</v>
      </c>
      <c r="AC67" s="126">
        <f t="shared" ca="1" si="89"/>
        <v>0</v>
      </c>
      <c r="AD67" s="126">
        <f t="shared" ca="1" si="53"/>
        <v>0</v>
      </c>
      <c r="AE67" s="126">
        <f t="shared" ca="1" si="54"/>
        <v>0</v>
      </c>
      <c r="AF67" s="145">
        <f t="shared" ca="1" si="95"/>
        <v>1</v>
      </c>
      <c r="AG67" s="128">
        <f t="shared" ca="1" si="37"/>
        <v>1</v>
      </c>
      <c r="AH67" s="128">
        <f t="shared" ca="1" si="90"/>
        <v>1</v>
      </c>
      <c r="AI67" s="128">
        <f t="shared" ca="1" si="38"/>
        <v>1</v>
      </c>
      <c r="AJ67" s="128">
        <f t="shared" ca="1" si="77"/>
        <v>0</v>
      </c>
      <c r="AK67" s="145">
        <f t="shared" ca="1" si="91"/>
        <v>0.92900173594350621</v>
      </c>
      <c r="AL67" s="128">
        <f t="shared" ca="1" si="59"/>
        <v>0.99266258408602914</v>
      </c>
      <c r="AM67" s="128">
        <f t="shared" ca="1" si="92"/>
        <v>1.0827482246666753</v>
      </c>
      <c r="AN67" s="128">
        <f t="shared" ca="1" si="61"/>
        <v>1.0079819332706212</v>
      </c>
      <c r="AO67" s="150">
        <f t="shared" ca="1" si="78"/>
        <v>1.0005859505924464</v>
      </c>
    </row>
    <row r="68" spans="1:41" ht="15" customHeight="1" x14ac:dyDescent="0.15">
      <c r="A68" s="95" t="s">
        <v>123</v>
      </c>
      <c r="B68" s="95">
        <f t="shared" si="79"/>
        <v>110316</v>
      </c>
      <c r="C68" s="179">
        <f t="shared" si="96"/>
        <v>1103160</v>
      </c>
      <c r="D68" s="113"/>
      <c r="E68" s="133">
        <f t="shared" si="93"/>
        <v>1103160</v>
      </c>
      <c r="F68" s="131">
        <f t="shared" ca="1" si="80"/>
        <v>765107.90380703763</v>
      </c>
      <c r="G68" s="122">
        <f t="shared" ca="1" si="94"/>
        <v>7678084.9480698463</v>
      </c>
      <c r="H68" s="123">
        <f t="shared" ca="1" si="81"/>
        <v>0</v>
      </c>
      <c r="I68" s="123">
        <f t="shared" ca="1" si="67"/>
        <v>7678084.9480698463</v>
      </c>
      <c r="J68" s="121">
        <f t="shared" ca="1" si="82"/>
        <v>18571.537801252103</v>
      </c>
      <c r="K68" s="121">
        <f t="shared" ca="1" si="83"/>
        <v>0</v>
      </c>
      <c r="L68" s="121">
        <f t="shared" ca="1" si="68"/>
        <v>18571.537801252103</v>
      </c>
      <c r="M68" s="122">
        <f t="shared" ca="1" si="69"/>
        <v>5917432.4532628627</v>
      </c>
      <c r="N68" s="122">
        <f t="shared" ca="1" si="70"/>
        <v>5917432.4532628627</v>
      </c>
      <c r="O68" s="121">
        <f t="shared" ca="1" si="84"/>
        <v>318.62910420180208</v>
      </c>
      <c r="P68" s="136">
        <f t="shared" ca="1" si="71"/>
        <v>1.4418358436906438</v>
      </c>
      <c r="Q68" s="136">
        <f t="shared" ca="1" si="47"/>
        <v>1.2777073303748137</v>
      </c>
      <c r="R68" s="114">
        <f t="shared" ca="1" si="85"/>
        <v>1.9023084805101811E-2</v>
      </c>
      <c r="S68" s="112">
        <f t="shared" ca="1" si="86"/>
        <v>53202783.916659854</v>
      </c>
      <c r="T68" s="122">
        <f t="shared" ca="1" si="72"/>
        <v>67977587.006663531</v>
      </c>
      <c r="U68" s="2"/>
      <c r="V68" s="139">
        <f t="shared" ca="1" si="73"/>
        <v>0.56475121331661837</v>
      </c>
      <c r="W68" s="139">
        <f t="shared" ca="1" si="74"/>
        <v>0.43524878668338157</v>
      </c>
      <c r="X68" s="139">
        <f t="shared" ca="1" si="75"/>
        <v>0.56475121331661837</v>
      </c>
      <c r="Y68" s="139">
        <f t="shared" ca="1" si="76"/>
        <v>0.43524878668338157</v>
      </c>
      <c r="Z68" s="2"/>
      <c r="AA68" s="148">
        <f t="shared" ca="1" si="87"/>
        <v>445667.50519301742</v>
      </c>
      <c r="AB68" s="126">
        <f t="shared" ca="1" si="88"/>
        <v>1103160</v>
      </c>
      <c r="AC68" s="126">
        <f t="shared" ca="1" si="89"/>
        <v>-657492.49480698444</v>
      </c>
      <c r="AD68" s="126">
        <f t="shared" ca="1" si="53"/>
        <v>-880326.24740349129</v>
      </c>
      <c r="AE68" s="126">
        <f t="shared" ca="1" si="54"/>
        <v>880326.24740349315</v>
      </c>
      <c r="AF68" s="145">
        <f t="shared" ca="1" si="95"/>
        <v>1.1558706088841808</v>
      </c>
      <c r="AG68" s="128">
        <f t="shared" ca="1" si="37"/>
        <v>1.0145908049704473</v>
      </c>
      <c r="AH68" s="128">
        <f t="shared" ca="1" si="90"/>
        <v>1</v>
      </c>
      <c r="AI68" s="128">
        <f t="shared" ca="1" si="38"/>
        <v>1</v>
      </c>
      <c r="AJ68" s="128">
        <f t="shared" ca="1" si="77"/>
        <v>1.4590804970447291E-2</v>
      </c>
      <c r="AK68" s="145">
        <f t="shared" ca="1" si="91"/>
        <v>1.0848723448276871</v>
      </c>
      <c r="AL68" s="128">
        <f t="shared" ca="1" si="59"/>
        <v>1.0081795033884189</v>
      </c>
      <c r="AM68" s="128">
        <f t="shared" ca="1" si="92"/>
        <v>0.97447340220000789</v>
      </c>
      <c r="AN68" s="128">
        <f t="shared" ca="1" si="61"/>
        <v>0.99741753489521112</v>
      </c>
      <c r="AO68" s="150">
        <f t="shared" ca="1" si="78"/>
        <v>1.0055759150015549</v>
      </c>
    </row>
    <row r="69" spans="1:41" ht="15" customHeight="1" x14ac:dyDescent="0.15">
      <c r="A69" s="140" t="s">
        <v>98</v>
      </c>
      <c r="B69" s="95"/>
      <c r="C69" s="179"/>
      <c r="D69" s="113"/>
      <c r="E69" s="133">
        <f t="shared" ca="1" si="93"/>
        <v>0</v>
      </c>
      <c r="F69" s="131">
        <f t="shared" ca="1" si="80"/>
        <v>0</v>
      </c>
      <c r="G69" s="122">
        <f t="shared" ca="1" si="94"/>
        <v>7678084.9480698463</v>
      </c>
      <c r="H69" s="123">
        <f t="shared" ca="1" si="81"/>
        <v>-880326.24740349129</v>
      </c>
      <c r="I69" s="123">
        <f t="shared" ca="1" si="67"/>
        <v>6797758.700666355</v>
      </c>
      <c r="J69" s="121">
        <f t="shared" ca="1" si="82"/>
        <v>18571.537801252103</v>
      </c>
      <c r="K69" s="121">
        <f t="shared" ca="1" si="83"/>
        <v>2762.8557334986672</v>
      </c>
      <c r="L69" s="121">
        <f t="shared" ca="1" si="68"/>
        <v>21334.393534750772</v>
      </c>
      <c r="M69" s="122">
        <f t="shared" ca="1" si="69"/>
        <v>5917432.4532628627</v>
      </c>
      <c r="N69" s="122">
        <f t="shared" ca="1" si="70"/>
        <v>6797758.7006663568</v>
      </c>
      <c r="O69" s="121">
        <f t="shared" ca="1" si="84"/>
        <v>318.62910420180208</v>
      </c>
      <c r="P69" s="136">
        <f t="shared" ca="1" si="71"/>
        <v>0</v>
      </c>
      <c r="Q69" s="136">
        <f t="shared" ca="1" si="47"/>
        <v>1.2777073303748137</v>
      </c>
      <c r="R69" s="114">
        <f t="shared" ca="1" si="85"/>
        <v>0</v>
      </c>
      <c r="S69" s="112">
        <f t="shared" ca="1" si="86"/>
        <v>53202783.916659854</v>
      </c>
      <c r="T69" s="122">
        <f t="shared" ca="1" si="72"/>
        <v>67977587.006663531</v>
      </c>
      <c r="U69" s="2"/>
      <c r="V69" s="139">
        <f t="shared" ca="1" si="73"/>
        <v>0.56475121331661837</v>
      </c>
      <c r="W69" s="139">
        <f t="shared" ca="1" si="74"/>
        <v>0.43524878668338157</v>
      </c>
      <c r="X69" s="139">
        <f t="shared" ca="1" si="75"/>
        <v>0.49999999999999994</v>
      </c>
      <c r="Y69" s="139">
        <f t="shared" ca="1" si="76"/>
        <v>0.50000000000000011</v>
      </c>
      <c r="Z69" s="2"/>
      <c r="AA69" s="148">
        <f t="shared" ca="1" si="87"/>
        <v>0</v>
      </c>
      <c r="AB69" s="126">
        <f t="shared" ca="1" si="88"/>
        <v>0</v>
      </c>
      <c r="AC69" s="126">
        <f t="shared" ca="1" si="89"/>
        <v>0</v>
      </c>
      <c r="AD69" s="126">
        <f t="shared" ca="1" si="53"/>
        <v>0</v>
      </c>
      <c r="AE69" s="126">
        <f t="shared" ca="1" si="54"/>
        <v>0</v>
      </c>
      <c r="AF69" s="145">
        <f t="shared" ca="1" si="95"/>
        <v>1</v>
      </c>
      <c r="AG69" s="128">
        <f t="shared" ca="1" si="37"/>
        <v>1</v>
      </c>
      <c r="AH69" s="128">
        <f t="shared" ca="1" si="90"/>
        <v>1</v>
      </c>
      <c r="AI69" s="128">
        <f t="shared" ca="1" si="38"/>
        <v>1</v>
      </c>
      <c r="AJ69" s="128">
        <f t="shared" ca="1" si="77"/>
        <v>0</v>
      </c>
      <c r="AK69" s="145">
        <f t="shared" ca="1" si="91"/>
        <v>0.88534559680473557</v>
      </c>
      <c r="AL69" s="128">
        <f t="shared" ca="1" si="59"/>
        <v>0.98789612783275393</v>
      </c>
      <c r="AM69" s="128">
        <f t="shared" ca="1" si="92"/>
        <v>1.1487682798843075</v>
      </c>
      <c r="AN69" s="128">
        <f t="shared" ca="1" si="61"/>
        <v>1.0139656519117097</v>
      </c>
      <c r="AO69" s="150">
        <f t="shared" ca="1" si="78"/>
        <v>1.001692741278992</v>
      </c>
    </row>
    <row r="70" spans="1:41" ht="15" customHeight="1" x14ac:dyDescent="0.15">
      <c r="A70" s="95" t="s">
        <v>123</v>
      </c>
      <c r="B70" s="95">
        <f t="shared" si="79"/>
        <v>148926</v>
      </c>
      <c r="C70" s="179">
        <f t="shared" si="96"/>
        <v>1489260</v>
      </c>
      <c r="D70" s="113"/>
      <c r="E70" s="133">
        <f t="shared" si="93"/>
        <v>1489260</v>
      </c>
      <c r="F70" s="131">
        <f t="shared" ca="1" si="80"/>
        <v>951575.63260300341</v>
      </c>
      <c r="G70" s="122">
        <f t="shared" ca="1" si="94"/>
        <v>8287018.700666355</v>
      </c>
      <c r="H70" s="123">
        <f t="shared" ca="1" si="81"/>
        <v>0</v>
      </c>
      <c r="I70" s="123">
        <f t="shared" ca="1" si="67"/>
        <v>8287018.700666355</v>
      </c>
      <c r="J70" s="121">
        <f t="shared" ca="1" si="82"/>
        <v>21334.393534750772</v>
      </c>
      <c r="K70" s="121">
        <f t="shared" ca="1" si="83"/>
        <v>0</v>
      </c>
      <c r="L70" s="121">
        <f t="shared" ca="1" si="68"/>
        <v>21334.393534750772</v>
      </c>
      <c r="M70" s="122">
        <f t="shared" ca="1" si="69"/>
        <v>6321915.5916197114</v>
      </c>
      <c r="N70" s="122">
        <f t="shared" ca="1" si="70"/>
        <v>6321915.5916197114</v>
      </c>
      <c r="O70" s="121">
        <f t="shared" ca="1" si="84"/>
        <v>296.32506690767593</v>
      </c>
      <c r="P70" s="136">
        <f t="shared" ca="1" si="71"/>
        <v>1.5650463809441808</v>
      </c>
      <c r="Q70" s="136">
        <f t="shared" ca="1" si="47"/>
        <v>1.3488234755132398</v>
      </c>
      <c r="R70" s="114">
        <f t="shared" ca="1" si="85"/>
        <v>5.5659182230381583E-2</v>
      </c>
      <c r="S70" s="112">
        <f t="shared" ca="1" si="86"/>
        <v>54154359.549262859</v>
      </c>
      <c r="T70" s="122">
        <f t="shared" ca="1" si="72"/>
        <v>73044671.461430341</v>
      </c>
      <c r="U70" s="2"/>
      <c r="V70" s="139">
        <f t="shared" ca="1" si="73"/>
        <v>0.56725689464166718</v>
      </c>
      <c r="W70" s="139">
        <f t="shared" ca="1" si="74"/>
        <v>0.43274310535833288</v>
      </c>
      <c r="X70" s="139">
        <f t="shared" ca="1" si="75"/>
        <v>0.56725689464166718</v>
      </c>
      <c r="Y70" s="139">
        <f t="shared" ca="1" si="76"/>
        <v>0.43274310535833288</v>
      </c>
      <c r="Z70" s="2"/>
      <c r="AA70" s="148">
        <f t="shared" ca="1" si="87"/>
        <v>1013416.8909533545</v>
      </c>
      <c r="AB70" s="126">
        <f t="shared" ca="1" si="88"/>
        <v>1489260</v>
      </c>
      <c r="AC70" s="126">
        <f t="shared" ca="1" si="89"/>
        <v>-475843.10904664546</v>
      </c>
      <c r="AD70" s="126">
        <f t="shared" ca="1" si="53"/>
        <v>-982551.55452332273</v>
      </c>
      <c r="AE70" s="126">
        <f t="shared" ca="1" si="54"/>
        <v>982551.55452332273</v>
      </c>
      <c r="AF70" s="145">
        <f t="shared" ca="1" si="95"/>
        <v>1.193962428140936</v>
      </c>
      <c r="AG70" s="128">
        <f t="shared" ca="1" si="37"/>
        <v>1.0178858240593878</v>
      </c>
      <c r="AH70" s="128">
        <f t="shared" ca="1" si="90"/>
        <v>1</v>
      </c>
      <c r="AI70" s="128">
        <f t="shared" ca="1" si="38"/>
        <v>1</v>
      </c>
      <c r="AJ70" s="128">
        <f t="shared" ca="1" si="77"/>
        <v>1.7885824059387767E-2</v>
      </c>
      <c r="AK70" s="145">
        <f t="shared" ca="1" si="91"/>
        <v>1.0793080249456715</v>
      </c>
      <c r="AL70" s="128">
        <f t="shared" ca="1" si="59"/>
        <v>1.0076612098494151</v>
      </c>
      <c r="AM70" s="128">
        <f t="shared" ca="1" si="92"/>
        <v>1.068354500292406</v>
      </c>
      <c r="AN70" s="128">
        <f t="shared" ca="1" si="61"/>
        <v>1.0066338687313381</v>
      </c>
      <c r="AO70" s="150">
        <f t="shared" ca="1" si="78"/>
        <v>1.0143459020412173</v>
      </c>
    </row>
    <row r="71" spans="1:41" ht="15" customHeight="1" x14ac:dyDescent="0.15">
      <c r="A71" s="140" t="s">
        <v>98</v>
      </c>
      <c r="B71" s="95"/>
      <c r="C71" s="179"/>
      <c r="D71" s="113"/>
      <c r="E71" s="133">
        <f t="shared" ca="1" si="93"/>
        <v>0</v>
      </c>
      <c r="F71" s="131">
        <f t="shared" ca="1" si="80"/>
        <v>0</v>
      </c>
      <c r="G71" s="122">
        <f t="shared" ca="1" si="94"/>
        <v>8287018.700666355</v>
      </c>
      <c r="H71" s="123">
        <f t="shared" ca="1" si="81"/>
        <v>-982551.55452332273</v>
      </c>
      <c r="I71" s="123">
        <f t="shared" ca="1" si="67"/>
        <v>7304467.1461430322</v>
      </c>
      <c r="J71" s="121">
        <f t="shared" ca="1" si="82"/>
        <v>21334.393534750772</v>
      </c>
      <c r="K71" s="121">
        <f t="shared" ca="1" si="83"/>
        <v>3315.7895306557034</v>
      </c>
      <c r="L71" s="121">
        <f t="shared" ca="1" si="68"/>
        <v>24650.183065406476</v>
      </c>
      <c r="M71" s="122">
        <f t="shared" ca="1" si="69"/>
        <v>6321915.5916197114</v>
      </c>
      <c r="N71" s="122">
        <f t="shared" ca="1" si="70"/>
        <v>7304467.1461430341</v>
      </c>
      <c r="O71" s="121">
        <f t="shared" ca="1" si="84"/>
        <v>296.32506690767593</v>
      </c>
      <c r="P71" s="136">
        <f t="shared" ca="1" si="71"/>
        <v>0</v>
      </c>
      <c r="Q71" s="136">
        <f t="shared" ca="1" si="47"/>
        <v>1.3488234755132398</v>
      </c>
      <c r="R71" s="114">
        <f t="shared" ca="1" si="85"/>
        <v>0</v>
      </c>
      <c r="S71" s="112">
        <f t="shared" ca="1" si="86"/>
        <v>54154359.549262859</v>
      </c>
      <c r="T71" s="122">
        <f t="shared" ca="1" si="72"/>
        <v>73044671.461430341</v>
      </c>
      <c r="U71" s="2"/>
      <c r="V71" s="139">
        <f t="shared" ca="1" si="73"/>
        <v>0.56725689464166718</v>
      </c>
      <c r="W71" s="139">
        <f t="shared" ca="1" si="74"/>
        <v>0.43274310535833288</v>
      </c>
      <c r="X71" s="139">
        <f t="shared" ca="1" si="75"/>
        <v>0.49999999999999994</v>
      </c>
      <c r="Y71" s="139">
        <f t="shared" ca="1" si="76"/>
        <v>0.50000000000000011</v>
      </c>
      <c r="Z71" s="2"/>
      <c r="AA71" s="148">
        <f t="shared" ca="1" si="87"/>
        <v>0</v>
      </c>
      <c r="AB71" s="126">
        <f t="shared" ca="1" si="88"/>
        <v>0</v>
      </c>
      <c r="AC71" s="126">
        <f t="shared" ca="1" si="89"/>
        <v>0</v>
      </c>
      <c r="AD71" s="126">
        <f t="shared" ca="1" si="53"/>
        <v>0</v>
      </c>
      <c r="AE71" s="126">
        <f t="shared" ca="1" si="54"/>
        <v>0</v>
      </c>
      <c r="AF71" s="145">
        <f t="shared" ca="1" si="95"/>
        <v>1</v>
      </c>
      <c r="AG71" s="128">
        <f t="shared" ca="1" si="37"/>
        <v>1</v>
      </c>
      <c r="AH71" s="128">
        <f t="shared" ca="1" si="90"/>
        <v>1</v>
      </c>
      <c r="AI71" s="128">
        <f t="shared" ca="1" si="38"/>
        <v>1</v>
      </c>
      <c r="AJ71" s="128">
        <f t="shared" ca="1" si="77"/>
        <v>0</v>
      </c>
      <c r="AK71" s="145">
        <f t="shared" ca="1" si="91"/>
        <v>0.88143485733363724</v>
      </c>
      <c r="AL71" s="128">
        <f t="shared" ca="1" si="59"/>
        <v>0.98745888554311811</v>
      </c>
      <c r="AM71" s="128">
        <f t="shared" ca="1" si="92"/>
        <v>1.1554199103553022</v>
      </c>
      <c r="AN71" s="128">
        <f t="shared" ca="1" si="61"/>
        <v>1.0145512369742542</v>
      </c>
      <c r="AO71" s="150">
        <f t="shared" ca="1" si="78"/>
        <v>1.0018276337889891</v>
      </c>
    </row>
    <row r="72" spans="1:41" ht="15" customHeight="1" x14ac:dyDescent="0.15">
      <c r="A72" s="95" t="s">
        <v>123</v>
      </c>
      <c r="B72" s="95">
        <f t="shared" si="79"/>
        <v>201050</v>
      </c>
      <c r="C72" s="179">
        <f t="shared" si="96"/>
        <v>2010500</v>
      </c>
      <c r="D72" s="108"/>
      <c r="E72" s="133">
        <f t="shared" si="93"/>
        <v>2010500</v>
      </c>
      <c r="F72" s="131">
        <f t="shared" ca="1" si="80"/>
        <v>1189169.7662598961</v>
      </c>
      <c r="G72" s="122">
        <f t="shared" ca="1" si="94"/>
        <v>9314967.1461430322</v>
      </c>
      <c r="H72" s="123">
        <f t="shared" ca="1" si="81"/>
        <v>0</v>
      </c>
      <c r="I72" s="123">
        <f t="shared" ca="1" si="67"/>
        <v>9314967.1461430322</v>
      </c>
      <c r="J72" s="121">
        <f t="shared" ca="1" si="82"/>
        <v>24650.183065406476</v>
      </c>
      <c r="K72" s="121">
        <f t="shared" ca="1" si="83"/>
        <v>0</v>
      </c>
      <c r="L72" s="121">
        <f t="shared" ca="1" si="68"/>
        <v>24650.183065406476</v>
      </c>
      <c r="M72" s="122">
        <f t="shared" ca="1" si="69"/>
        <v>7815779.8463730467</v>
      </c>
      <c r="N72" s="122">
        <f t="shared" ca="1" si="70"/>
        <v>7815779.8463730467</v>
      </c>
      <c r="O72" s="121">
        <f t="shared" ca="1" si="84"/>
        <v>317.06782159121326</v>
      </c>
      <c r="P72" s="136">
        <f t="shared" ca="1" si="71"/>
        <v>1.690675340934122</v>
      </c>
      <c r="Q72" s="136">
        <f t="shared" ca="1" si="47"/>
        <v>1.5476738838655204</v>
      </c>
      <c r="R72" s="114">
        <f t="shared" ca="1" si="85"/>
        <v>0.14742507968036084</v>
      </c>
      <c r="S72" s="112">
        <f t="shared" ca="1" si="86"/>
        <v>55343529.315522753</v>
      </c>
      <c r="T72" s="122">
        <f t="shared" ca="1" si="72"/>
        <v>85653734.962580383</v>
      </c>
      <c r="U72" s="2"/>
      <c r="V72" s="139">
        <f t="shared" ca="1" si="73"/>
        <v>0.5437572074476652</v>
      </c>
      <c r="W72" s="139">
        <f t="shared" ca="1" si="74"/>
        <v>0.45624279255233485</v>
      </c>
      <c r="X72" s="139">
        <f t="shared" ca="1" si="75"/>
        <v>0.5437572074476652</v>
      </c>
      <c r="Y72" s="139">
        <f t="shared" ca="1" si="76"/>
        <v>0.45624279255233485</v>
      </c>
      <c r="Z72" s="2"/>
      <c r="AA72" s="148">
        <f t="shared" ca="1" si="87"/>
        <v>2521812.7002300117</v>
      </c>
      <c r="AB72" s="126">
        <f t="shared" ca="1" si="88"/>
        <v>2010500</v>
      </c>
      <c r="AC72" s="126">
        <f t="shared" ca="1" si="89"/>
        <v>511312.70023001265</v>
      </c>
      <c r="AD72" s="126">
        <f t="shared" ca="1" si="53"/>
        <v>-749593.64988499414</v>
      </c>
      <c r="AE72" s="126">
        <f t="shared" ca="1" si="54"/>
        <v>749593.64988499321</v>
      </c>
      <c r="AF72" s="145">
        <f t="shared" ca="1" si="95"/>
        <v>1.2426083580381371</v>
      </c>
      <c r="AG72" s="128">
        <f t="shared" ca="1" si="37"/>
        <v>1.0219588926202356</v>
      </c>
      <c r="AH72" s="128">
        <f t="shared" ca="1" si="90"/>
        <v>1</v>
      </c>
      <c r="AI72" s="128">
        <f t="shared" ca="1" si="38"/>
        <v>1</v>
      </c>
      <c r="AJ72" s="128">
        <f t="shared" ca="1" si="77"/>
        <v>2.1958892620235648E-2</v>
      </c>
      <c r="AK72" s="145">
        <f t="shared" ca="1" si="91"/>
        <v>1.1240432153717743</v>
      </c>
      <c r="AL72" s="128">
        <f t="shared" ca="1" si="59"/>
        <v>1.0117618528050256</v>
      </c>
      <c r="AM72" s="128">
        <f t="shared" ca="1" si="92"/>
        <v>1.2362993040801733</v>
      </c>
      <c r="AN72" s="128">
        <f t="shared" ca="1" si="61"/>
        <v>1.0214388275033135</v>
      </c>
      <c r="AO72" s="150">
        <f t="shared" ca="1" si="78"/>
        <v>1.0334528406417454</v>
      </c>
    </row>
    <row r="73" spans="1:41" ht="15" customHeight="1" x14ac:dyDescent="0.15">
      <c r="A73" s="140" t="s">
        <v>98</v>
      </c>
      <c r="B73" s="95"/>
      <c r="C73" s="179"/>
      <c r="D73" s="108"/>
      <c r="E73" s="133">
        <f t="shared" ca="1" si="93"/>
        <v>0</v>
      </c>
      <c r="F73" s="131">
        <f t="shared" ca="1" si="80"/>
        <v>0</v>
      </c>
      <c r="G73" s="122">
        <f t="shared" ca="1" si="94"/>
        <v>9314967.1461430322</v>
      </c>
      <c r="H73" s="123">
        <f t="shared" ca="1" si="81"/>
        <v>-749593.64988499414</v>
      </c>
      <c r="I73" s="123">
        <f t="shared" ca="1" si="67"/>
        <v>8565373.496258039</v>
      </c>
      <c r="J73" s="121">
        <f t="shared" ca="1" si="82"/>
        <v>24650.183065406476</v>
      </c>
      <c r="K73" s="121">
        <f t="shared" ca="1" si="83"/>
        <v>2364.1429335942626</v>
      </c>
      <c r="L73" s="121">
        <f t="shared" ca="1" si="68"/>
        <v>27014.325999000739</v>
      </c>
      <c r="M73" s="122">
        <f t="shared" ca="1" si="69"/>
        <v>7815779.8463730467</v>
      </c>
      <c r="N73" s="122">
        <f t="shared" ca="1" si="70"/>
        <v>8565373.4962580409</v>
      </c>
      <c r="O73" s="121">
        <f t="shared" ca="1" si="84"/>
        <v>317.06782159121326</v>
      </c>
      <c r="P73" s="136">
        <f t="shared" ca="1" si="71"/>
        <v>0</v>
      </c>
      <c r="Q73" s="136">
        <f t="shared" ca="1" si="47"/>
        <v>1.5476738838655204</v>
      </c>
      <c r="R73" s="114">
        <f t="shared" ca="1" si="85"/>
        <v>0</v>
      </c>
      <c r="S73" s="112">
        <f t="shared" ca="1" si="86"/>
        <v>55343529.315522753</v>
      </c>
      <c r="T73" s="122">
        <f t="shared" ca="1" si="72"/>
        <v>85653734.962580383</v>
      </c>
      <c r="U73" s="2"/>
      <c r="V73" s="139">
        <f t="shared" ca="1" si="73"/>
        <v>0.5437572074476652</v>
      </c>
      <c r="W73" s="139">
        <f t="shared" ca="1" si="74"/>
        <v>0.45624279255233485</v>
      </c>
      <c r="X73" s="139">
        <f t="shared" ca="1" si="75"/>
        <v>0.5</v>
      </c>
      <c r="Y73" s="139">
        <f t="shared" ca="1" si="76"/>
        <v>0.50000000000000011</v>
      </c>
      <c r="Z73" s="2"/>
      <c r="AA73" s="148">
        <f t="shared" ca="1" si="87"/>
        <v>0</v>
      </c>
      <c r="AB73" s="126">
        <f t="shared" ca="1" si="88"/>
        <v>0</v>
      </c>
      <c r="AC73" s="126">
        <f t="shared" ca="1" si="89"/>
        <v>0</v>
      </c>
      <c r="AD73" s="126">
        <f t="shared" ca="1" si="53"/>
        <v>0</v>
      </c>
      <c r="AE73" s="126">
        <f t="shared" ca="1" si="54"/>
        <v>0</v>
      </c>
      <c r="AF73" s="145">
        <f t="shared" ca="1" si="95"/>
        <v>1</v>
      </c>
      <c r="AG73" s="128">
        <f t="shared" ca="1" si="37"/>
        <v>1</v>
      </c>
      <c r="AH73" s="128">
        <f t="shared" ca="1" si="90"/>
        <v>1</v>
      </c>
      <c r="AI73" s="128">
        <f t="shared" ca="1" si="38"/>
        <v>1</v>
      </c>
      <c r="AJ73" s="128">
        <f t="shared" ca="1" si="77"/>
        <v>0</v>
      </c>
      <c r="AK73" s="145">
        <f t="shared" ca="1" si="91"/>
        <v>0.91952804147083111</v>
      </c>
      <c r="AL73" s="128">
        <f t="shared" ca="1" si="59"/>
        <v>0.99164561953218988</v>
      </c>
      <c r="AM73" s="128">
        <f t="shared" ca="1" si="92"/>
        <v>1.0959077231727359</v>
      </c>
      <c r="AN73" s="128">
        <f t="shared" ca="1" si="61"/>
        <v>1.0092003646187959</v>
      </c>
      <c r="AO73" s="150">
        <f t="shared" ca="1" si="78"/>
        <v>1.0007691208045177</v>
      </c>
    </row>
    <row r="74" spans="1:41" ht="15" customHeight="1" x14ac:dyDescent="0.15">
      <c r="A74" s="95" t="s">
        <v>123</v>
      </c>
      <c r="B74" s="95">
        <f t="shared" si="79"/>
        <v>271417</v>
      </c>
      <c r="C74" s="179">
        <f t="shared" si="96"/>
        <v>2714170</v>
      </c>
      <c r="D74" s="108"/>
      <c r="E74" s="133">
        <f t="shared" si="93"/>
        <v>2714170</v>
      </c>
      <c r="F74" s="131">
        <f t="shared" ca="1" si="80"/>
        <v>1433434.6780027379</v>
      </c>
      <c r="G74" s="122">
        <f t="shared" ca="1" si="94"/>
        <v>11279543.496258039</v>
      </c>
      <c r="H74" s="123">
        <f t="shared" ca="1" si="81"/>
        <v>0</v>
      </c>
      <c r="I74" s="123">
        <f t="shared" ca="1" si="67"/>
        <v>11279543.496258039</v>
      </c>
      <c r="J74" s="121">
        <f t="shared" ca="1" si="82"/>
        <v>27014.325999000739</v>
      </c>
      <c r="K74" s="121">
        <f t="shared" ca="1" si="83"/>
        <v>0</v>
      </c>
      <c r="L74" s="121">
        <f t="shared" ca="1" si="68"/>
        <v>27014.325999000739</v>
      </c>
      <c r="M74" s="122">
        <f t="shared" ca="1" si="69"/>
        <v>7708836.1466322364</v>
      </c>
      <c r="N74" s="122">
        <f t="shared" ca="1" si="70"/>
        <v>7708836.1466322364</v>
      </c>
      <c r="O74" s="121">
        <f t="shared" ca="1" si="84"/>
        <v>285.36103943209196</v>
      </c>
      <c r="P74" s="136">
        <f t="shared" ca="1" si="71"/>
        <v>1.8934730976243452</v>
      </c>
      <c r="Q74" s="136">
        <f t="shared" ca="1" si="47"/>
        <v>1.6721904719188223</v>
      </c>
      <c r="R74" s="114">
        <f t="shared" ca="1" si="85"/>
        <v>8.0454021581281218E-2</v>
      </c>
      <c r="S74" s="112">
        <f t="shared" ca="1" si="86"/>
        <v>56776963.99352549</v>
      </c>
      <c r="T74" s="122">
        <f t="shared" ca="1" si="72"/>
        <v>94941898.214451373</v>
      </c>
      <c r="U74" s="2"/>
      <c r="V74" s="139">
        <f t="shared" ca="1" si="73"/>
        <v>0.59402348743755939</v>
      </c>
      <c r="W74" s="139">
        <f t="shared" ca="1" si="74"/>
        <v>0.40597651256244066</v>
      </c>
      <c r="X74" s="139">
        <f t="shared" ca="1" si="75"/>
        <v>0.59402348743755939</v>
      </c>
      <c r="Y74" s="139">
        <f t="shared" ca="1" si="76"/>
        <v>0.40597651256244066</v>
      </c>
      <c r="Z74" s="2"/>
      <c r="AA74" s="148">
        <f t="shared" ca="1" si="87"/>
        <v>1857632.6503741965</v>
      </c>
      <c r="AB74" s="126">
        <f t="shared" ca="1" si="88"/>
        <v>2714170</v>
      </c>
      <c r="AC74" s="126">
        <f t="shared" ca="1" si="89"/>
        <v>-856537.34962580446</v>
      </c>
      <c r="AD74" s="126">
        <f t="shared" ca="1" si="53"/>
        <v>-1785353.6748129018</v>
      </c>
      <c r="AE74" s="126">
        <f t="shared" ca="1" si="54"/>
        <v>1785353.6748129027</v>
      </c>
      <c r="AF74" s="145">
        <f t="shared" ca="1" si="95"/>
        <v>1.2913773025086657</v>
      </c>
      <c r="AG74" s="128">
        <f t="shared" ca="1" si="37"/>
        <v>1.0259006734071925</v>
      </c>
      <c r="AH74" s="128">
        <f t="shared" ca="1" si="90"/>
        <v>1</v>
      </c>
      <c r="AI74" s="128">
        <f t="shared" ca="1" si="38"/>
        <v>1</v>
      </c>
      <c r="AJ74" s="128">
        <f t="shared" ca="1" si="77"/>
        <v>2.5900673407192487E-2</v>
      </c>
      <c r="AK74" s="145">
        <f t="shared" ca="1" si="91"/>
        <v>1.2109053439794968</v>
      </c>
      <c r="AL74" s="128">
        <f t="shared" ca="1" si="59"/>
        <v>1.0193211125795292</v>
      </c>
      <c r="AM74" s="128">
        <f t="shared" ca="1" si="92"/>
        <v>0.98631695085546223</v>
      </c>
      <c r="AN74" s="128">
        <f t="shared" ca="1" si="61"/>
        <v>0.99862319617903206</v>
      </c>
      <c r="AO74" s="150">
        <f t="shared" ca="1" si="78"/>
        <v>1.0179177073769363</v>
      </c>
    </row>
    <row r="75" spans="1:41" s="175" customFormat="1" ht="15" customHeight="1" x14ac:dyDescent="0.15">
      <c r="A75" s="155" t="s">
        <v>98</v>
      </c>
      <c r="B75" s="168"/>
      <c r="C75" s="183"/>
      <c r="D75" s="157"/>
      <c r="E75" s="158">
        <f t="shared" ca="1" si="93"/>
        <v>0</v>
      </c>
      <c r="F75" s="159">
        <f t="shared" ca="1" si="80"/>
        <v>0</v>
      </c>
      <c r="G75" s="160">
        <f t="shared" ca="1" si="94"/>
        <v>11279543.496258039</v>
      </c>
      <c r="H75" s="161">
        <f t="shared" ca="1" si="81"/>
        <v>-1785353.6748129018</v>
      </c>
      <c r="I75" s="161">
        <f t="shared" ca="1" si="67"/>
        <v>9494189.8214451373</v>
      </c>
      <c r="J75" s="162">
        <f t="shared" ca="1" si="82"/>
        <v>27014.325999000739</v>
      </c>
      <c r="K75" s="162">
        <f t="shared" ca="1" si="83"/>
        <v>6256.4731273968027</v>
      </c>
      <c r="L75" s="162">
        <f t="shared" ca="1" si="68"/>
        <v>33270.799126397542</v>
      </c>
      <c r="M75" s="160">
        <f t="shared" ca="1" si="69"/>
        <v>7708836.1466322364</v>
      </c>
      <c r="N75" s="160">
        <f t="shared" ca="1" si="70"/>
        <v>9494189.8214451391</v>
      </c>
      <c r="O75" s="162">
        <f t="shared" ca="1" si="84"/>
        <v>285.36103943209196</v>
      </c>
      <c r="P75" s="163">
        <f t="shared" ca="1" si="71"/>
        <v>0</v>
      </c>
      <c r="Q75" s="164">
        <f t="shared" ca="1" si="47"/>
        <v>1.6721904719188223</v>
      </c>
      <c r="R75" s="165">
        <f t="shared" ca="1" si="85"/>
        <v>0</v>
      </c>
      <c r="S75" s="166">
        <f t="shared" ca="1" si="86"/>
        <v>56776963.99352549</v>
      </c>
      <c r="T75" s="167">
        <f t="shared" ca="1" si="72"/>
        <v>94941898.214451373</v>
      </c>
      <c r="U75" s="168"/>
      <c r="V75" s="169">
        <f t="shared" ca="1" si="73"/>
        <v>0.59402348743755939</v>
      </c>
      <c r="W75" s="169">
        <f t="shared" ca="1" si="74"/>
        <v>0.40597651256244066</v>
      </c>
      <c r="X75" s="169">
        <f t="shared" ca="1" si="75"/>
        <v>0.5</v>
      </c>
      <c r="Y75" s="169">
        <f t="shared" ca="1" si="76"/>
        <v>0.50000000000000011</v>
      </c>
      <c r="Z75" s="168"/>
      <c r="AA75" s="170">
        <f t="shared" ca="1" si="87"/>
        <v>0</v>
      </c>
      <c r="AB75" s="171">
        <f t="shared" ca="1" si="88"/>
        <v>0</v>
      </c>
      <c r="AC75" s="171">
        <f t="shared" ca="1" si="89"/>
        <v>0</v>
      </c>
      <c r="AD75" s="171">
        <f t="shared" ca="1" si="53"/>
        <v>0</v>
      </c>
      <c r="AE75" s="171">
        <f t="shared" ca="1" si="54"/>
        <v>0</v>
      </c>
      <c r="AF75" s="172">
        <f t="shared" ca="1" si="95"/>
        <v>1</v>
      </c>
      <c r="AG75" s="173">
        <f t="shared" ca="1" si="37"/>
        <v>1</v>
      </c>
      <c r="AH75" s="173">
        <f t="shared" ca="1" si="90"/>
        <v>1</v>
      </c>
      <c r="AI75" s="173">
        <f t="shared" ca="1" si="38"/>
        <v>1</v>
      </c>
      <c r="AJ75" s="173">
        <f t="shared" ca="1" si="77"/>
        <v>0</v>
      </c>
      <c r="AK75" s="172">
        <f t="shared" ca="1" si="91"/>
        <v>0.84171755927842395</v>
      </c>
      <c r="AL75" s="173">
        <f t="shared" ca="1" si="59"/>
        <v>0.98291652984312561</v>
      </c>
      <c r="AM75" s="173">
        <f t="shared" ca="1" si="92"/>
        <v>1.2315983425841619</v>
      </c>
      <c r="AN75" s="173">
        <f t="shared" ca="1" si="61"/>
        <v>1.0210497647017072</v>
      </c>
      <c r="AO75" s="174">
        <f t="shared" ca="1" si="78"/>
        <v>1.003606691517742</v>
      </c>
    </row>
    <row r="76" spans="1:41" ht="15" customHeight="1" x14ac:dyDescent="0.15">
      <c r="A76" s="117"/>
      <c r="B76" s="117"/>
      <c r="C76" s="179">
        <f t="shared" ref="C76:E76" si="97">SUM(C51:C75)</f>
        <v>10183360</v>
      </c>
      <c r="D76" s="108">
        <f t="shared" si="97"/>
        <v>0</v>
      </c>
      <c r="E76" s="133">
        <f t="shared" ca="1" si="97"/>
        <v>10183360</v>
      </c>
      <c r="F76" s="154">
        <f ca="1">SUM(F51:F75)</f>
        <v>6776963.9935254939</v>
      </c>
      <c r="G76" s="103"/>
      <c r="H76" s="103"/>
      <c r="I76" s="103"/>
      <c r="J76" s="103"/>
      <c r="K76" s="121"/>
      <c r="L76" s="95"/>
      <c r="M76" s="95"/>
      <c r="N76" s="95"/>
      <c r="O76" s="103"/>
      <c r="P76" s="104"/>
      <c r="Q76" s="105"/>
      <c r="R76" s="95"/>
      <c r="S76" s="85"/>
      <c r="T76" s="2"/>
      <c r="U76" s="2"/>
      <c r="V76" s="2"/>
      <c r="W76" s="2"/>
      <c r="X76" s="2"/>
      <c r="Y76" s="2"/>
      <c r="Z76" s="2"/>
      <c r="AB76" s="2"/>
      <c r="AC76" s="2"/>
      <c r="AD76" s="2"/>
      <c r="AE76" s="2"/>
      <c r="AF76" s="128"/>
      <c r="AG76" s="129"/>
      <c r="AH76" s="128"/>
      <c r="AI76" s="129"/>
      <c r="AJ76" s="128"/>
      <c r="AK76" s="2"/>
      <c r="AL76" s="2"/>
    </row>
    <row r="77" spans="1:41" ht="15" customHeight="1" x14ac:dyDescent="0.15">
      <c r="A77" s="2"/>
      <c r="B77" s="2"/>
      <c r="C77" s="73"/>
      <c r="D77" s="73"/>
      <c r="E77" s="74"/>
      <c r="F77" s="75"/>
      <c r="G77" s="75"/>
      <c r="H77" s="75"/>
      <c r="I77" s="75"/>
      <c r="J77" s="75"/>
      <c r="K77" s="75"/>
      <c r="L77" s="2"/>
      <c r="M77" s="2"/>
      <c r="N77" s="2"/>
      <c r="O77" s="75"/>
      <c r="P77" s="76"/>
      <c r="Q77" s="77"/>
      <c r="R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41" ht="15" customHeight="1" x14ac:dyDescent="0.15">
      <c r="A78" s="2"/>
      <c r="B78" s="2"/>
      <c r="C78" s="73"/>
      <c r="D78" s="73"/>
      <c r="E78" s="74"/>
      <c r="F78" s="75"/>
      <c r="G78" s="75"/>
      <c r="H78" s="75"/>
      <c r="I78" s="75"/>
      <c r="J78" s="75"/>
      <c r="K78" s="75"/>
      <c r="L78" s="2"/>
      <c r="M78" s="2"/>
      <c r="N78" s="2"/>
      <c r="O78" s="75"/>
      <c r="P78" s="76"/>
      <c r="Q78" s="77"/>
      <c r="R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41" ht="15" customHeight="1" x14ac:dyDescent="0.15">
      <c r="A79" s="2"/>
      <c r="B79" s="2"/>
      <c r="C79" s="73"/>
      <c r="D79" s="73"/>
      <c r="E79" s="74"/>
      <c r="F79" s="75"/>
      <c r="G79" s="75"/>
      <c r="H79" s="75"/>
      <c r="I79" s="75"/>
      <c r="J79" s="75"/>
      <c r="K79" s="75"/>
      <c r="L79" s="2"/>
      <c r="M79" s="2"/>
      <c r="N79" s="2"/>
      <c r="O79" s="75"/>
      <c r="P79" s="76"/>
      <c r="Q79" s="77"/>
      <c r="R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41" ht="15" customHeight="1" x14ac:dyDescent="0.15">
      <c r="A80" s="2"/>
      <c r="B80" s="2"/>
      <c r="C80" s="73"/>
      <c r="D80" s="73"/>
      <c r="E80" s="74"/>
      <c r="F80" s="75"/>
      <c r="G80" s="75"/>
      <c r="H80" s="75"/>
      <c r="I80" s="75"/>
      <c r="J80" s="75"/>
      <c r="K80" s="75"/>
      <c r="L80" s="2"/>
      <c r="M80" s="2"/>
      <c r="N80" s="2"/>
      <c r="O80" s="75"/>
      <c r="P80" s="76"/>
      <c r="Q80" s="77"/>
      <c r="R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41" ht="15" customHeight="1" x14ac:dyDescent="0.15">
      <c r="A81" s="2"/>
      <c r="B81" s="2"/>
      <c r="C81" s="73"/>
      <c r="D81" s="73"/>
      <c r="E81" s="74"/>
      <c r="F81" s="75"/>
      <c r="G81" s="75"/>
      <c r="H81" s="75"/>
      <c r="I81" s="75"/>
      <c r="J81" s="75"/>
      <c r="K81" s="75"/>
      <c r="L81" s="2"/>
      <c r="M81" s="2"/>
      <c r="N81" s="2"/>
      <c r="O81" s="75"/>
      <c r="P81" s="76"/>
      <c r="Q81" s="77"/>
      <c r="R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41" ht="15" customHeight="1" x14ac:dyDescent="0.15">
      <c r="A82" s="2"/>
      <c r="B82" s="2"/>
      <c r="C82" s="73"/>
      <c r="D82" s="73"/>
      <c r="E82" s="74"/>
      <c r="F82" s="75"/>
      <c r="G82" s="75"/>
      <c r="H82" s="75"/>
      <c r="I82" s="75"/>
      <c r="J82" s="75"/>
      <c r="K82" s="75"/>
      <c r="L82" s="2"/>
      <c r="M82" s="2"/>
      <c r="N82" s="2"/>
      <c r="O82" s="75"/>
      <c r="P82" s="76"/>
      <c r="Q82" s="77"/>
      <c r="R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41" ht="15" customHeight="1" x14ac:dyDescent="0.15">
      <c r="B83" s="93" t="s">
        <v>86</v>
      </c>
      <c r="G83" s="93" t="s">
        <v>9</v>
      </c>
      <c r="H83" s="137"/>
      <c r="I83" s="137"/>
      <c r="O83" s="138"/>
      <c r="P83" s="94" t="s">
        <v>66</v>
      </c>
      <c r="U83" s="2"/>
      <c r="V83" s="2"/>
      <c r="W83" s="2"/>
      <c r="X83" s="2"/>
      <c r="Y83" s="2"/>
      <c r="Z83" s="2"/>
      <c r="AA83" s="141" t="s">
        <v>80</v>
      </c>
      <c r="AB83" s="2"/>
      <c r="AC83" s="2"/>
      <c r="AD83" s="2"/>
      <c r="AE83" s="2"/>
      <c r="AG83" s="137"/>
      <c r="AH83" s="2"/>
      <c r="AI83" s="2"/>
      <c r="AJ83" s="2"/>
      <c r="AK83" s="2"/>
      <c r="AL83" s="2"/>
    </row>
    <row r="84" spans="1:41" ht="15" customHeight="1" x14ac:dyDescent="0.15">
      <c r="A84" s="177" t="s">
        <v>49</v>
      </c>
      <c r="B84" s="177"/>
      <c r="C84" s="119" t="s">
        <v>68</v>
      </c>
      <c r="D84" s="119" t="s">
        <v>69</v>
      </c>
      <c r="E84" s="119" t="s">
        <v>89</v>
      </c>
      <c r="F84" s="119" t="s">
        <v>75</v>
      </c>
      <c r="G84" s="119" t="s">
        <v>112</v>
      </c>
      <c r="H84" s="119" t="s">
        <v>103</v>
      </c>
      <c r="I84" s="119" t="s">
        <v>94</v>
      </c>
      <c r="J84" s="119" t="s">
        <v>108</v>
      </c>
      <c r="K84" s="119" t="s">
        <v>104</v>
      </c>
      <c r="L84" s="119" t="s">
        <v>70</v>
      </c>
      <c r="M84" s="119" t="s">
        <v>109</v>
      </c>
      <c r="N84" s="119" t="s">
        <v>71</v>
      </c>
      <c r="O84" s="119" t="s">
        <v>73</v>
      </c>
      <c r="P84" s="119"/>
      <c r="Q84" s="119" t="s">
        <v>53</v>
      </c>
      <c r="R84" s="119" t="s">
        <v>77</v>
      </c>
      <c r="S84" s="119" t="s">
        <v>56</v>
      </c>
      <c r="T84" s="119"/>
      <c r="U84" s="120"/>
      <c r="V84" s="2" t="s">
        <v>100</v>
      </c>
      <c r="W84" s="120"/>
      <c r="X84" s="2" t="s">
        <v>110</v>
      </c>
      <c r="Y84" s="120"/>
      <c r="Z84" s="120"/>
      <c r="AA84" s="147"/>
      <c r="AB84" s="120"/>
      <c r="AC84" s="120"/>
      <c r="AD84" s="120"/>
      <c r="AE84" s="120"/>
      <c r="AF84" s="143" t="s">
        <v>83</v>
      </c>
      <c r="AG84" s="119" t="s">
        <v>81</v>
      </c>
      <c r="AH84" s="120" t="s">
        <v>84</v>
      </c>
      <c r="AI84" s="119" t="s">
        <v>82</v>
      </c>
      <c r="AJ84" s="119" t="s">
        <v>88</v>
      </c>
      <c r="AK84" s="143" t="s">
        <v>113</v>
      </c>
      <c r="AL84" s="119" t="s">
        <v>81</v>
      </c>
      <c r="AM84" s="119" t="s">
        <v>114</v>
      </c>
      <c r="AN84" s="119" t="s">
        <v>82</v>
      </c>
      <c r="AO84" s="119" t="s">
        <v>87</v>
      </c>
    </row>
    <row r="85" spans="1:41" ht="15" customHeight="1" x14ac:dyDescent="0.15">
      <c r="A85" s="178" t="s">
        <v>122</v>
      </c>
      <c r="B85" s="182" t="s">
        <v>127</v>
      </c>
      <c r="C85" s="132" t="s">
        <v>61</v>
      </c>
      <c r="D85" s="132" t="s">
        <v>62</v>
      </c>
      <c r="E85" s="132" t="s">
        <v>91</v>
      </c>
      <c r="F85" s="132" t="s">
        <v>90</v>
      </c>
      <c r="G85" s="118" t="s">
        <v>67</v>
      </c>
      <c r="H85" s="118"/>
      <c r="I85" s="118"/>
      <c r="J85" s="109" t="s">
        <v>13</v>
      </c>
      <c r="K85" s="109"/>
      <c r="L85" s="109"/>
      <c r="M85" s="109" t="s">
        <v>79</v>
      </c>
      <c r="N85" s="109"/>
      <c r="O85" s="109" t="s">
        <v>74</v>
      </c>
      <c r="P85" s="135" t="s">
        <v>93</v>
      </c>
      <c r="Q85" s="142" t="s">
        <v>111</v>
      </c>
      <c r="R85" s="109" t="s">
        <v>16</v>
      </c>
      <c r="S85" s="110" t="s">
        <v>76</v>
      </c>
      <c r="T85" s="124" t="s">
        <v>78</v>
      </c>
      <c r="U85" s="2"/>
      <c r="V85" s="78" t="s">
        <v>101</v>
      </c>
      <c r="W85" s="78" t="s">
        <v>102</v>
      </c>
      <c r="X85" s="78" t="s">
        <v>101</v>
      </c>
      <c r="Y85" s="78" t="s">
        <v>102</v>
      </c>
      <c r="Z85" s="2"/>
      <c r="AA85" s="143" t="s">
        <v>107</v>
      </c>
      <c r="AB85" s="119" t="s">
        <v>105</v>
      </c>
      <c r="AC85" s="119" t="s">
        <v>106</v>
      </c>
      <c r="AD85" s="120" t="s">
        <v>103</v>
      </c>
      <c r="AE85" s="120" t="s">
        <v>104</v>
      </c>
      <c r="AF85" s="144"/>
      <c r="AG85" s="2"/>
      <c r="AH85" s="2"/>
      <c r="AI85" s="2"/>
      <c r="AJ85" s="2"/>
      <c r="AK85" s="144"/>
      <c r="AL85" s="2"/>
    </row>
    <row r="86" spans="1:41" ht="15" customHeight="1" x14ac:dyDescent="0.15">
      <c r="A86" s="107" t="s">
        <v>20</v>
      </c>
      <c r="B86" s="107"/>
      <c r="C86" s="107"/>
      <c r="D86" s="111"/>
      <c r="E86" s="133">
        <f>D86*O86</f>
        <v>0</v>
      </c>
      <c r="F86" s="131"/>
      <c r="G86" s="123">
        <f>$C$11</f>
        <v>5000000</v>
      </c>
      <c r="H86" s="123"/>
      <c r="I86" s="123">
        <f>G86+H86</f>
        <v>5000000</v>
      </c>
      <c r="J86" s="121">
        <f>$D$11</f>
        <v>14800.781481262211</v>
      </c>
      <c r="K86" s="121"/>
      <c r="L86" s="121">
        <f>J86+K86</f>
        <v>14800.781481262211</v>
      </c>
      <c r="M86" s="122">
        <f>J86*O86</f>
        <v>5000000</v>
      </c>
      <c r="N86" s="122">
        <f>L86*O86</f>
        <v>5000000</v>
      </c>
      <c r="O86" s="121">
        <f>$D$9</f>
        <v>337.82</v>
      </c>
      <c r="P86" s="122"/>
      <c r="Q86" s="136">
        <f>$C$2</f>
        <v>1</v>
      </c>
      <c r="R86" s="108"/>
      <c r="S86" s="112">
        <f>$C$4</f>
        <v>50000000</v>
      </c>
      <c r="T86" s="122">
        <f>Q86*S86</f>
        <v>50000000</v>
      </c>
      <c r="U86" s="2"/>
      <c r="V86" s="139">
        <f>G86/(G86+M86)</f>
        <v>0.5</v>
      </c>
      <c r="W86" s="139">
        <f>M86/(G86+M86)</f>
        <v>0.5</v>
      </c>
      <c r="X86" s="139">
        <f>I86/(I86+N86)</f>
        <v>0.5</v>
      </c>
      <c r="Y86" s="139">
        <f>N86/(I86+N86)</f>
        <v>0.5</v>
      </c>
      <c r="Z86" s="2"/>
      <c r="AA86" s="148"/>
      <c r="AB86" s="2"/>
      <c r="AC86" s="2"/>
      <c r="AD86" s="2"/>
      <c r="AE86" s="2"/>
      <c r="AF86" s="146">
        <f>1+C86/G86</f>
        <v>1</v>
      </c>
      <c r="AG86" s="128">
        <f t="shared" ref="AG86:AG124" si="98">AF86^Fu</f>
        <v>1</v>
      </c>
      <c r="AH86" s="130">
        <f>1+D86/J86</f>
        <v>1</v>
      </c>
      <c r="AI86" s="128">
        <f t="shared" ref="AI86:AI124" si="99">AH86^Fh</f>
        <v>1</v>
      </c>
      <c r="AJ86" s="128">
        <f>AI86*AG86-1</f>
        <v>0</v>
      </c>
      <c r="AK86" s="145"/>
      <c r="AL86" s="130">
        <v>1</v>
      </c>
      <c r="AM86" s="149"/>
      <c r="AN86" s="130">
        <v>1</v>
      </c>
      <c r="AO86" s="150">
        <f>AL86*AN86</f>
        <v>1</v>
      </c>
    </row>
    <row r="87" spans="1:41" ht="15" customHeight="1" x14ac:dyDescent="0.15">
      <c r="A87" s="117" t="s">
        <v>118</v>
      </c>
      <c r="B87" s="117"/>
      <c r="C87" s="122"/>
      <c r="D87" s="113">
        <v>3000</v>
      </c>
      <c r="E87" s="133">
        <f ca="1">IF(C87=0,D87*O87,C87)</f>
        <v>932383.2</v>
      </c>
      <c r="F87" s="131">
        <f>S86*AJ87</f>
        <v>931380.33847890433</v>
      </c>
      <c r="G87" s="122">
        <f>I86+C87</f>
        <v>5000000</v>
      </c>
      <c r="H87" s="123">
        <f>AD86</f>
        <v>0</v>
      </c>
      <c r="I87" s="123">
        <f>G87+H87</f>
        <v>5000000</v>
      </c>
      <c r="J87" s="121">
        <f>L86+D87</f>
        <v>17800.781481262209</v>
      </c>
      <c r="K87" s="121">
        <f>AE86/O86</f>
        <v>0</v>
      </c>
      <c r="L87" s="121">
        <f>J87+K87</f>
        <v>17800.781481262209</v>
      </c>
      <c r="M87" s="122">
        <f ca="1">J87*O87</f>
        <v>5532383.1999999993</v>
      </c>
      <c r="N87" s="122">
        <f t="shared" ref="N87:N124" ca="1" si="100">L87*O87</f>
        <v>5532383.1999999993</v>
      </c>
      <c r="O87" s="121">
        <f ca="1">O86+IF(AND($O$10=1,F87&lt;&gt;0), 1, 0)*RANDBETWEEN(-$O$12*100,$O$13*100)/100*O86</f>
        <v>310.7944</v>
      </c>
      <c r="P87" s="136">
        <f ca="1">IF(F87&lt;&gt;0,E87/F87,0)</f>
        <v>1.0010767475752531</v>
      </c>
      <c r="Q87" s="136">
        <f t="shared" ref="Q87:Q124" ca="1" si="101">G87/(S87*Fu/Gu)+M87/(S87*Fh/Gh)</f>
        <v>1.0339777883501355</v>
      </c>
      <c r="R87" s="114">
        <f t="shared" ref="R87:R124" ca="1" si="102">(Q87-Q86)/Q86</f>
        <v>3.397778835013554E-2</v>
      </c>
      <c r="S87" s="112">
        <f>S86+F87</f>
        <v>50931380.338478908</v>
      </c>
      <c r="T87" s="122">
        <f ca="1">Q87*S87</f>
        <v>52661916</v>
      </c>
      <c r="U87" s="2"/>
      <c r="V87" s="139">
        <f ca="1">G87/(G87+M87)</f>
        <v>0.47472636582383371</v>
      </c>
      <c r="W87" s="139">
        <f ca="1">M87/(G87+M87)</f>
        <v>0.52527363417616624</v>
      </c>
      <c r="X87" s="139">
        <f ca="1">I87/(I87+N87)</f>
        <v>0.47472636582383371</v>
      </c>
      <c r="Y87" s="139">
        <f ca="1">N87/(I87+N87)</f>
        <v>0.52527363417616624</v>
      </c>
      <c r="Z87" s="2"/>
      <c r="AA87" s="148">
        <f ca="1">(G87+M87)-(I86+N86)</f>
        <v>532383.19999999925</v>
      </c>
      <c r="AB87" s="126">
        <f>G87-I86</f>
        <v>0</v>
      </c>
      <c r="AC87" s="126">
        <f ca="1">M87-N86</f>
        <v>532383.19999999925</v>
      </c>
      <c r="AD87" s="126">
        <f t="shared" ref="AD87:AD124" ca="1" si="103">AA87*Gu-AB87</f>
        <v>266191.59999999963</v>
      </c>
      <c r="AE87" s="126">
        <f t="shared" ref="AE87:AE124" ca="1" si="104">AA87*Gh-AC87</f>
        <v>-266191.59999999963</v>
      </c>
      <c r="AF87" s="145">
        <f>1+C87/G86</f>
        <v>1</v>
      </c>
      <c r="AG87" s="128">
        <f t="shared" si="98"/>
        <v>1</v>
      </c>
      <c r="AH87" s="128">
        <f>1+D87/J86</f>
        <v>1.2026919999999999</v>
      </c>
      <c r="AI87" s="128">
        <f t="shared" si="99"/>
        <v>1.0186276067695781</v>
      </c>
      <c r="AJ87" s="128">
        <f t="shared" ref="AJ87:AJ124" si="105">AI87*AG87-1</f>
        <v>1.8627606769578087E-2</v>
      </c>
      <c r="AK87" s="145">
        <f>I87/G86</f>
        <v>1</v>
      </c>
      <c r="AL87" s="128">
        <f t="shared" ref="AL87:AL124" si="106">AK87^Fu</f>
        <v>1</v>
      </c>
      <c r="AM87" s="128">
        <f ca="1">N87/M86</f>
        <v>1.1064766399999999</v>
      </c>
      <c r="AN87" s="128">
        <f t="shared" ref="AN87:AN124" ca="1" si="107">AM87^Fh</f>
        <v>1.010169437685116</v>
      </c>
      <c r="AO87" s="150">
        <f t="shared" ref="AO87:AO124" ca="1" si="108">AL87*AN87</f>
        <v>1.010169437685116</v>
      </c>
    </row>
    <row r="88" spans="1:41" ht="15" customHeight="1" x14ac:dyDescent="0.15">
      <c r="A88" s="140" t="s">
        <v>98</v>
      </c>
      <c r="B88" s="140"/>
      <c r="C88" s="152"/>
      <c r="D88" s="113"/>
      <c r="E88" s="133">
        <f t="shared" ref="E88:E124" ca="1" si="109">IF(C88=0,D88*O88,C88)</f>
        <v>0</v>
      </c>
      <c r="F88" s="131">
        <f>S87*AJ88</f>
        <v>0</v>
      </c>
      <c r="G88" s="122">
        <f t="shared" ref="G88:G124" si="110">I87+C88</f>
        <v>5000000</v>
      </c>
      <c r="H88" s="123">
        <f ca="1">AD87</f>
        <v>266191.59999999963</v>
      </c>
      <c r="I88" s="123">
        <f t="shared" ref="I88:I124" ca="1" si="111">G88+H88</f>
        <v>5266191.5999999996</v>
      </c>
      <c r="J88" s="121">
        <f t="shared" ref="J88:J124" si="112">L87+D88</f>
        <v>17800.781481262209</v>
      </c>
      <c r="K88" s="121">
        <f ca="1">AE87/O87</f>
        <v>-856.48776168425047</v>
      </c>
      <c r="L88" s="121">
        <f t="shared" ref="L88:L124" ca="1" si="113">J88+K88</f>
        <v>16944.29371957796</v>
      </c>
      <c r="M88" s="122">
        <f ca="1">J88*O88</f>
        <v>5532383.1999999993</v>
      </c>
      <c r="N88" s="122">
        <f t="shared" ca="1" si="100"/>
        <v>5266191.6000000006</v>
      </c>
      <c r="O88" s="121">
        <f ca="1">O87+IF(AND($O$10=1,F88&lt;&gt;0), 1, 0)*RANDBETWEEN(-$O$12*100,$O$13*100)/100*O87</f>
        <v>310.7944</v>
      </c>
      <c r="P88" s="136">
        <f t="shared" ref="P88:P124" si="114">IF(F88&lt;&gt;0,E88/F88,0)</f>
        <v>0</v>
      </c>
      <c r="Q88" s="136">
        <f t="shared" ca="1" si="101"/>
        <v>1.0339777883501355</v>
      </c>
      <c r="R88" s="114">
        <f t="shared" ca="1" si="102"/>
        <v>0</v>
      </c>
      <c r="S88" s="112">
        <f>S87+F88</f>
        <v>50931380.338478908</v>
      </c>
      <c r="T88" s="122">
        <f ca="1">Q88*S88</f>
        <v>52661916</v>
      </c>
      <c r="U88" s="2"/>
      <c r="V88" s="139">
        <f ca="1">G88/(G88+M88)</f>
        <v>0.47472636582383371</v>
      </c>
      <c r="W88" s="139">
        <f ca="1">M88/(G88+M88)</f>
        <v>0.52527363417616624</v>
      </c>
      <c r="X88" s="139">
        <f ca="1">I88/(I88+N88)</f>
        <v>0.5</v>
      </c>
      <c r="Y88" s="139">
        <f ca="1">N88/(I88+N88)</f>
        <v>0.50000000000000011</v>
      </c>
      <c r="Z88" s="2"/>
      <c r="AA88" s="148">
        <f ca="1">(G88+M88)-(I87+N87)</f>
        <v>0</v>
      </c>
      <c r="AB88" s="126">
        <f>G88-I87</f>
        <v>0</v>
      </c>
      <c r="AC88" s="126">
        <f ca="1">M88-N87</f>
        <v>0</v>
      </c>
      <c r="AD88" s="126">
        <f t="shared" ca="1" si="103"/>
        <v>0</v>
      </c>
      <c r="AE88" s="126">
        <f t="shared" ca="1" si="104"/>
        <v>0</v>
      </c>
      <c r="AF88" s="145">
        <f>1+C88/G87</f>
        <v>1</v>
      </c>
      <c r="AG88" s="128">
        <f t="shared" si="98"/>
        <v>1</v>
      </c>
      <c r="AH88" s="128">
        <f>1+D88/J87</f>
        <v>1</v>
      </c>
      <c r="AI88" s="128">
        <f t="shared" si="99"/>
        <v>1</v>
      </c>
      <c r="AJ88" s="128">
        <f t="shared" si="105"/>
        <v>0</v>
      </c>
      <c r="AK88" s="145">
        <f ca="1">I88/G87</f>
        <v>1.05323832</v>
      </c>
      <c r="AL88" s="128">
        <f t="shared" ca="1" si="106"/>
        <v>1.0052004287638865</v>
      </c>
      <c r="AM88" s="128">
        <f ca="1">N88/M87</f>
        <v>0.95188482243963168</v>
      </c>
      <c r="AN88" s="128">
        <f t="shared" ca="1" si="107"/>
        <v>0.995081014396341</v>
      </c>
      <c r="AO88" s="150">
        <f t="shared" ca="1" si="108"/>
        <v>1.0002558623260052</v>
      </c>
    </row>
    <row r="89" spans="1:41" ht="15" customHeight="1" x14ac:dyDescent="0.15">
      <c r="A89" s="95" t="s">
        <v>123</v>
      </c>
      <c r="B89" s="95">
        <f>$B$44</f>
        <v>10000</v>
      </c>
      <c r="C89" s="179">
        <f>B89*$B$46</f>
        <v>100000</v>
      </c>
      <c r="D89" s="101"/>
      <c r="E89" s="133">
        <f t="shared" si="109"/>
        <v>100000</v>
      </c>
      <c r="F89" s="131">
        <f t="shared" ref="F89:F111" si="115">S88*AJ89</f>
        <v>100957.44239096138</v>
      </c>
      <c r="G89" s="122">
        <f t="shared" ca="1" si="110"/>
        <v>5366191.5999999996</v>
      </c>
      <c r="H89" s="123">
        <f t="shared" ref="H89:H111" ca="1" si="116">AD88</f>
        <v>0</v>
      </c>
      <c r="I89" s="123">
        <f t="shared" ca="1" si="111"/>
        <v>5366191.5999999996</v>
      </c>
      <c r="J89" s="121">
        <f t="shared" ca="1" si="112"/>
        <v>16944.29371957796</v>
      </c>
      <c r="K89" s="121">
        <f t="shared" ref="K89:K111" ca="1" si="117">AE88/O88</f>
        <v>0</v>
      </c>
      <c r="L89" s="121">
        <f t="shared" ca="1" si="113"/>
        <v>16944.29371957796</v>
      </c>
      <c r="M89" s="122">
        <f t="shared" ref="M89:M111" ca="1" si="118">J89*O89</f>
        <v>5160867.7680000002</v>
      </c>
      <c r="N89" s="122">
        <f t="shared" ca="1" si="100"/>
        <v>5160867.7680000002</v>
      </c>
      <c r="O89" s="121">
        <f t="shared" ref="O89:O111" ca="1" si="119">O88+IF(AND($O$10=1,F89&lt;&gt;0), 1, 0)*RANDBETWEEN(-$O$12*100,$O$13*100)/100*O88</f>
        <v>304.57851199999999</v>
      </c>
      <c r="P89" s="136">
        <f t="shared" si="114"/>
        <v>0.99051637632366263</v>
      </c>
      <c r="Q89" s="136">
        <f t="shared" ca="1" si="101"/>
        <v>1.0314106531041778</v>
      </c>
      <c r="R89" s="114">
        <f t="shared" ca="1" si="102"/>
        <v>-2.4827760082293416E-3</v>
      </c>
      <c r="S89" s="112">
        <f t="shared" ref="S89:S111" si="120">S88+F89</f>
        <v>51032337.780869871</v>
      </c>
      <c r="T89" s="122">
        <f t="shared" ref="T89:T111" ca="1" si="121">Q89*S89</f>
        <v>52635296.840000004</v>
      </c>
      <c r="U89" s="2"/>
      <c r="V89" s="139">
        <f t="shared" ref="V89:V111" ca="1" si="122">G89/(G89+M89)</f>
        <v>0.5097521931254676</v>
      </c>
      <c r="W89" s="139">
        <f t="shared" ref="W89:W111" ca="1" si="123">M89/(G89+M89)</f>
        <v>0.49024780687453229</v>
      </c>
      <c r="X89" s="139">
        <f t="shared" ref="X89:X111" ca="1" si="124">I89/(I89+N89)</f>
        <v>0.5097521931254676</v>
      </c>
      <c r="Y89" s="139">
        <f t="shared" ref="Y89:Y111" ca="1" si="125">N89/(I89+N89)</f>
        <v>0.49024780687453229</v>
      </c>
      <c r="Z89" s="2"/>
      <c r="AA89" s="148">
        <f t="shared" ref="AA89:AA111" ca="1" si="126">(G89+M89)-(I88+N88)</f>
        <v>-5323.8319999985397</v>
      </c>
      <c r="AB89" s="126">
        <f t="shared" ref="AB89:AB111" ca="1" si="127">G89-I88</f>
        <v>100000</v>
      </c>
      <c r="AC89" s="126">
        <f t="shared" ref="AC89:AC111" ca="1" si="128">M89-N88</f>
        <v>-105323.8320000004</v>
      </c>
      <c r="AD89" s="126">
        <f t="shared" ca="1" si="103"/>
        <v>-102661.91599999927</v>
      </c>
      <c r="AE89" s="126">
        <f t="shared" ca="1" si="104"/>
        <v>102661.91600000113</v>
      </c>
      <c r="AF89" s="145">
        <f t="shared" ref="AF89:AF111" si="129">1+C89/G88</f>
        <v>1.02</v>
      </c>
      <c r="AG89" s="128">
        <f t="shared" si="98"/>
        <v>1.0019822247447452</v>
      </c>
      <c r="AH89" s="128">
        <f t="shared" ref="AH89:AH111" si="130">1+D89/J88</f>
        <v>1</v>
      </c>
      <c r="AI89" s="128">
        <f t="shared" si="99"/>
        <v>1</v>
      </c>
      <c r="AJ89" s="128">
        <f t="shared" si="105"/>
        <v>1.9822247447451868E-3</v>
      </c>
      <c r="AK89" s="145">
        <f t="shared" ref="AK89:AK111" ca="1" si="131">I89/G88</f>
        <v>1.07323832</v>
      </c>
      <c r="AL89" s="128">
        <f t="shared" ca="1" si="106"/>
        <v>1.0070930921748515</v>
      </c>
      <c r="AM89" s="128">
        <f t="shared" ref="AM89:AM111" ca="1" si="132">N89/M88</f>
        <v>0.93284712599083897</v>
      </c>
      <c r="AN89" s="128">
        <f t="shared" ca="1" si="107"/>
        <v>0.99307271068890757</v>
      </c>
      <c r="AO89" s="150">
        <f t="shared" ca="1" si="108"/>
        <v>1.0001166669621537</v>
      </c>
    </row>
    <row r="90" spans="1:41" ht="15" customHeight="1" x14ac:dyDescent="0.15">
      <c r="A90" s="140" t="s">
        <v>98</v>
      </c>
      <c r="B90" s="140"/>
      <c r="C90" s="152"/>
      <c r="D90" s="113"/>
      <c r="E90" s="133">
        <f t="shared" ca="1" si="109"/>
        <v>0</v>
      </c>
      <c r="F90" s="131">
        <f t="shared" ca="1" si="115"/>
        <v>0</v>
      </c>
      <c r="G90" s="122">
        <f t="shared" ca="1" si="110"/>
        <v>5366191.5999999996</v>
      </c>
      <c r="H90" s="123">
        <f t="shared" ca="1" si="116"/>
        <v>-102661.91599999927</v>
      </c>
      <c r="I90" s="123">
        <f t="shared" ca="1" si="111"/>
        <v>5263529.6840000004</v>
      </c>
      <c r="J90" s="121">
        <f t="shared" ca="1" si="112"/>
        <v>16944.29371957796</v>
      </c>
      <c r="K90" s="121">
        <f t="shared" ca="1" si="117"/>
        <v>337.06224160685747</v>
      </c>
      <c r="L90" s="121">
        <f t="shared" ca="1" si="113"/>
        <v>17281.355961184818</v>
      </c>
      <c r="M90" s="122">
        <f t="shared" ca="1" si="118"/>
        <v>5160867.7680000002</v>
      </c>
      <c r="N90" s="122">
        <f t="shared" ca="1" si="100"/>
        <v>5263529.6840000013</v>
      </c>
      <c r="O90" s="121">
        <f t="shared" ca="1" si="119"/>
        <v>304.57851199999999</v>
      </c>
      <c r="P90" s="136">
        <f t="shared" ca="1" si="114"/>
        <v>0</v>
      </c>
      <c r="Q90" s="136">
        <f t="shared" ca="1" si="101"/>
        <v>1.0314106531041778</v>
      </c>
      <c r="R90" s="114">
        <f t="shared" ca="1" si="102"/>
        <v>0</v>
      </c>
      <c r="S90" s="112">
        <f t="shared" ca="1" si="120"/>
        <v>51032337.780869871</v>
      </c>
      <c r="T90" s="122">
        <f t="shared" ca="1" si="121"/>
        <v>52635296.840000004</v>
      </c>
      <c r="U90" s="2"/>
      <c r="V90" s="139">
        <f t="shared" ca="1" si="122"/>
        <v>0.5097521931254676</v>
      </c>
      <c r="W90" s="139">
        <f t="shared" ca="1" si="123"/>
        <v>0.49024780687453229</v>
      </c>
      <c r="X90" s="139">
        <f t="shared" ca="1" si="124"/>
        <v>0.5</v>
      </c>
      <c r="Y90" s="139">
        <f t="shared" ca="1" si="125"/>
        <v>0.50000000000000011</v>
      </c>
      <c r="Z90" s="2"/>
      <c r="AA90" s="148">
        <f t="shared" ca="1" si="126"/>
        <v>0</v>
      </c>
      <c r="AB90" s="126">
        <f t="shared" ca="1" si="127"/>
        <v>0</v>
      </c>
      <c r="AC90" s="126">
        <f t="shared" ca="1" si="128"/>
        <v>0</v>
      </c>
      <c r="AD90" s="126">
        <f t="shared" ca="1" si="103"/>
        <v>0</v>
      </c>
      <c r="AE90" s="126">
        <f t="shared" ca="1" si="104"/>
        <v>0</v>
      </c>
      <c r="AF90" s="145">
        <f t="shared" ca="1" si="129"/>
        <v>1</v>
      </c>
      <c r="AG90" s="128">
        <f t="shared" ca="1" si="98"/>
        <v>1</v>
      </c>
      <c r="AH90" s="128">
        <f t="shared" ca="1" si="130"/>
        <v>1</v>
      </c>
      <c r="AI90" s="128">
        <f t="shared" ca="1" si="99"/>
        <v>1</v>
      </c>
      <c r="AJ90" s="128">
        <f t="shared" ca="1" si="105"/>
        <v>0</v>
      </c>
      <c r="AK90" s="145">
        <f t="shared" ca="1" si="131"/>
        <v>0.9808687569038721</v>
      </c>
      <c r="AL90" s="128">
        <f t="shared" ca="1" si="106"/>
        <v>0.99807020311925587</v>
      </c>
      <c r="AM90" s="128">
        <f t="shared" ca="1" si="132"/>
        <v>1.0198923748127315</v>
      </c>
      <c r="AN90" s="128">
        <f t="shared" ca="1" si="107"/>
        <v>1.0019716518383455</v>
      </c>
      <c r="AO90" s="150">
        <f t="shared" ca="1" si="108"/>
        <v>1.0000380500700339</v>
      </c>
    </row>
    <row r="91" spans="1:41" ht="15" customHeight="1" x14ac:dyDescent="0.15">
      <c r="A91" s="117" t="s">
        <v>119</v>
      </c>
      <c r="B91" s="117"/>
      <c r="C91" s="152">
        <v>10000</v>
      </c>
      <c r="D91" s="113"/>
      <c r="E91" s="133">
        <f t="shared" si="109"/>
        <v>10000</v>
      </c>
      <c r="F91" s="131">
        <f t="shared" ca="1" si="115"/>
        <v>9502.0075953883643</v>
      </c>
      <c r="G91" s="122">
        <f t="shared" ca="1" si="110"/>
        <v>5273529.6840000004</v>
      </c>
      <c r="H91" s="123">
        <f t="shared" ca="1" si="116"/>
        <v>0</v>
      </c>
      <c r="I91" s="123">
        <f t="shared" ca="1" si="111"/>
        <v>5273529.6840000004</v>
      </c>
      <c r="J91" s="121">
        <f t="shared" ca="1" si="112"/>
        <v>17281.355961184818</v>
      </c>
      <c r="K91" s="121">
        <f t="shared" ca="1" si="117"/>
        <v>0</v>
      </c>
      <c r="L91" s="121">
        <f t="shared" ca="1" si="113"/>
        <v>17281.355961184818</v>
      </c>
      <c r="M91" s="122">
        <f t="shared" ca="1" si="118"/>
        <v>5526706.1682000021</v>
      </c>
      <c r="N91" s="122">
        <f t="shared" ca="1" si="100"/>
        <v>5526706.1682000021</v>
      </c>
      <c r="O91" s="121">
        <f t="shared" ca="1" si="119"/>
        <v>319.80743760000001</v>
      </c>
      <c r="P91" s="136">
        <f t="shared" ca="1" si="114"/>
        <v>1.0524091777040179</v>
      </c>
      <c r="Q91" s="136">
        <f t="shared" ca="1" si="101"/>
        <v>1.0579786991377906</v>
      </c>
      <c r="R91" s="114">
        <f t="shared" ca="1" si="102"/>
        <v>2.5758940877382366E-2</v>
      </c>
      <c r="S91" s="112">
        <f t="shared" ca="1" si="120"/>
        <v>51041839.788465261</v>
      </c>
      <c r="T91" s="122">
        <f t="shared" ca="1" si="121"/>
        <v>54001179.261</v>
      </c>
      <c r="U91" s="2"/>
      <c r="V91" s="139">
        <f t="shared" ca="1" si="122"/>
        <v>0.48827912243469995</v>
      </c>
      <c r="W91" s="139">
        <f t="shared" ca="1" si="123"/>
        <v>0.51172087756530016</v>
      </c>
      <c r="X91" s="139">
        <f t="shared" ca="1" si="124"/>
        <v>0.48827912243469995</v>
      </c>
      <c r="Y91" s="139">
        <f t="shared" ca="1" si="125"/>
        <v>0.51172087756530016</v>
      </c>
      <c r="Z91" s="2"/>
      <c r="AA91" s="148">
        <f t="shared" ca="1" si="126"/>
        <v>273176.48420000076</v>
      </c>
      <c r="AB91" s="126">
        <f t="shared" ca="1" si="127"/>
        <v>10000</v>
      </c>
      <c r="AC91" s="126">
        <f t="shared" ca="1" si="128"/>
        <v>263176.48420000076</v>
      </c>
      <c r="AD91" s="126">
        <f t="shared" ca="1" si="103"/>
        <v>126588.24210000038</v>
      </c>
      <c r="AE91" s="126">
        <f t="shared" ca="1" si="104"/>
        <v>-126588.24210000038</v>
      </c>
      <c r="AF91" s="145">
        <f t="shared" ca="1" si="129"/>
        <v>1.0018635189992098</v>
      </c>
      <c r="AG91" s="128">
        <f t="shared" ca="1" si="98"/>
        <v>1.0001861958124707</v>
      </c>
      <c r="AH91" s="128">
        <f t="shared" ca="1" si="130"/>
        <v>1</v>
      </c>
      <c r="AI91" s="128">
        <f t="shared" ca="1" si="99"/>
        <v>1</v>
      </c>
      <c r="AJ91" s="128">
        <f t="shared" ca="1" si="105"/>
        <v>1.8619581247070194E-4</v>
      </c>
      <c r="AK91" s="145">
        <f t="shared" ca="1" si="131"/>
        <v>0.98273227590308199</v>
      </c>
      <c r="AL91" s="128">
        <f t="shared" ca="1" si="106"/>
        <v>0.99825966114429765</v>
      </c>
      <c r="AM91" s="128">
        <f t="shared" ca="1" si="132"/>
        <v>1.0708869935533682</v>
      </c>
      <c r="AN91" s="128">
        <f t="shared" ca="1" si="107"/>
        <v>1.0068722332641478</v>
      </c>
      <c r="AO91" s="150">
        <f t="shared" ca="1" si="108"/>
        <v>1.0051199343938704</v>
      </c>
    </row>
    <row r="92" spans="1:41" ht="15" customHeight="1" x14ac:dyDescent="0.15">
      <c r="A92" s="140" t="s">
        <v>98</v>
      </c>
      <c r="B92" s="140"/>
      <c r="C92" s="152"/>
      <c r="D92" s="113"/>
      <c r="E92" s="133">
        <f t="shared" ca="1" si="109"/>
        <v>0</v>
      </c>
      <c r="F92" s="131">
        <f t="shared" ca="1" si="115"/>
        <v>0</v>
      </c>
      <c r="G92" s="122">
        <f t="shared" ca="1" si="110"/>
        <v>5273529.6840000004</v>
      </c>
      <c r="H92" s="123">
        <f t="shared" ca="1" si="116"/>
        <v>126588.24210000038</v>
      </c>
      <c r="I92" s="123">
        <f t="shared" ca="1" si="111"/>
        <v>5400117.9261000007</v>
      </c>
      <c r="J92" s="121">
        <f t="shared" ca="1" si="112"/>
        <v>17281.355961184818</v>
      </c>
      <c r="K92" s="121">
        <f t="shared" ca="1" si="117"/>
        <v>-395.82644809634149</v>
      </c>
      <c r="L92" s="121">
        <f t="shared" ca="1" si="113"/>
        <v>16885.529513088477</v>
      </c>
      <c r="M92" s="122">
        <f t="shared" ca="1" si="118"/>
        <v>5526706.1682000021</v>
      </c>
      <c r="N92" s="122">
        <f t="shared" ca="1" si="100"/>
        <v>5400117.9261000017</v>
      </c>
      <c r="O92" s="121">
        <f t="shared" ca="1" si="119"/>
        <v>319.80743760000001</v>
      </c>
      <c r="P92" s="136">
        <f t="shared" ca="1" si="114"/>
        <v>0</v>
      </c>
      <c r="Q92" s="136">
        <f t="shared" ca="1" si="101"/>
        <v>1.0579786991377906</v>
      </c>
      <c r="R92" s="114">
        <f t="shared" ca="1" si="102"/>
        <v>0</v>
      </c>
      <c r="S92" s="112">
        <f t="shared" ca="1" si="120"/>
        <v>51041839.788465261</v>
      </c>
      <c r="T92" s="122">
        <f t="shared" ca="1" si="121"/>
        <v>54001179.261</v>
      </c>
      <c r="U92" s="2"/>
      <c r="V92" s="139">
        <f t="shared" ca="1" si="122"/>
        <v>0.48827912243469995</v>
      </c>
      <c r="W92" s="139">
        <f t="shared" ca="1" si="123"/>
        <v>0.51172087756530016</v>
      </c>
      <c r="X92" s="139">
        <f t="shared" ca="1" si="124"/>
        <v>0.5</v>
      </c>
      <c r="Y92" s="139">
        <f t="shared" ca="1" si="125"/>
        <v>0.50000000000000011</v>
      </c>
      <c r="Z92" s="2"/>
      <c r="AA92" s="148">
        <f t="shared" ca="1" si="126"/>
        <v>0</v>
      </c>
      <c r="AB92" s="126">
        <f t="shared" ca="1" si="127"/>
        <v>0</v>
      </c>
      <c r="AC92" s="126">
        <f t="shared" ca="1" si="128"/>
        <v>0</v>
      </c>
      <c r="AD92" s="126">
        <f t="shared" ca="1" si="103"/>
        <v>0</v>
      </c>
      <c r="AE92" s="126">
        <f t="shared" ca="1" si="104"/>
        <v>0</v>
      </c>
      <c r="AF92" s="145">
        <f t="shared" ca="1" si="129"/>
        <v>1</v>
      </c>
      <c r="AG92" s="128">
        <f t="shared" ca="1" si="98"/>
        <v>1</v>
      </c>
      <c r="AH92" s="128">
        <f t="shared" ca="1" si="130"/>
        <v>1</v>
      </c>
      <c r="AI92" s="128">
        <f t="shared" ca="1" si="99"/>
        <v>1</v>
      </c>
      <c r="AJ92" s="128">
        <f t="shared" ca="1" si="105"/>
        <v>0</v>
      </c>
      <c r="AK92" s="145">
        <f t="shared" ca="1" si="131"/>
        <v>1.0240044618472655</v>
      </c>
      <c r="AL92" s="128">
        <f t="shared" ca="1" si="106"/>
        <v>1.0023749040155803</v>
      </c>
      <c r="AM92" s="128">
        <f t="shared" ca="1" si="132"/>
        <v>0.97709517418740777</v>
      </c>
      <c r="AN92" s="128">
        <f t="shared" ca="1" si="107"/>
        <v>0.99768556075844361</v>
      </c>
      <c r="AO92" s="150">
        <f t="shared" ca="1" si="108"/>
        <v>1.0000549682029753</v>
      </c>
    </row>
    <row r="93" spans="1:41" ht="15" customHeight="1" x14ac:dyDescent="0.15">
      <c r="A93" s="95" t="s">
        <v>123</v>
      </c>
      <c r="B93" s="95">
        <f>INT(B89*(1+$B$45))</f>
        <v>13500</v>
      </c>
      <c r="C93" s="179">
        <f>B93*$B$46</f>
        <v>135000</v>
      </c>
      <c r="D93" s="113"/>
      <c r="E93" s="133">
        <f t="shared" si="109"/>
        <v>135000</v>
      </c>
      <c r="F93" s="131">
        <f t="shared" ca="1" si="115"/>
        <v>129183.55358116575</v>
      </c>
      <c r="G93" s="122">
        <f t="shared" ca="1" si="110"/>
        <v>5535117.9261000007</v>
      </c>
      <c r="H93" s="123">
        <f t="shared" ca="1" si="116"/>
        <v>0</v>
      </c>
      <c r="I93" s="123">
        <f t="shared" ca="1" si="111"/>
        <v>5535117.9261000007</v>
      </c>
      <c r="J93" s="121">
        <f t="shared" ca="1" si="112"/>
        <v>16885.529513088477</v>
      </c>
      <c r="K93" s="121">
        <f t="shared" ca="1" si="117"/>
        <v>0</v>
      </c>
      <c r="L93" s="121">
        <f t="shared" ca="1" si="113"/>
        <v>16885.529513088477</v>
      </c>
      <c r="M93" s="122">
        <f t="shared" ca="1" si="118"/>
        <v>4968108.4920120016</v>
      </c>
      <c r="N93" s="122">
        <f t="shared" ca="1" si="100"/>
        <v>4968108.4920120016</v>
      </c>
      <c r="O93" s="121">
        <f t="shared" ca="1" si="119"/>
        <v>294.22284259200001</v>
      </c>
      <c r="P93" s="136">
        <f t="shared" ca="1" si="114"/>
        <v>1.0450246665120555</v>
      </c>
      <c r="Q93" s="136">
        <f t="shared" ca="1" si="101"/>
        <v>1.0262865321164747</v>
      </c>
      <c r="R93" s="114">
        <f t="shared" ca="1" si="102"/>
        <v>-2.9955392341210425E-2</v>
      </c>
      <c r="S93" s="112">
        <f t="shared" ca="1" si="120"/>
        <v>51171023.342046425</v>
      </c>
      <c r="T93" s="122">
        <f t="shared" ca="1" si="121"/>
        <v>52516132.090560004</v>
      </c>
      <c r="U93" s="2"/>
      <c r="V93" s="139">
        <f t="shared" ca="1" si="122"/>
        <v>0.52699215514911857</v>
      </c>
      <c r="W93" s="139">
        <f t="shared" ca="1" si="123"/>
        <v>0.47300784485088149</v>
      </c>
      <c r="X93" s="139">
        <f t="shared" ca="1" si="124"/>
        <v>0.52699215514911857</v>
      </c>
      <c r="Y93" s="139">
        <f t="shared" ca="1" si="125"/>
        <v>0.47300784485088149</v>
      </c>
      <c r="Z93" s="2"/>
      <c r="AA93" s="148">
        <f t="shared" ca="1" si="126"/>
        <v>-297009.43408799917</v>
      </c>
      <c r="AB93" s="126">
        <f t="shared" ca="1" si="127"/>
        <v>135000</v>
      </c>
      <c r="AC93" s="126">
        <f t="shared" ca="1" si="128"/>
        <v>-432009.4340880001</v>
      </c>
      <c r="AD93" s="126">
        <f t="shared" ca="1" si="103"/>
        <v>-283504.71704399958</v>
      </c>
      <c r="AE93" s="126">
        <f t="shared" ca="1" si="104"/>
        <v>283504.71704400051</v>
      </c>
      <c r="AF93" s="145">
        <f t="shared" ca="1" si="129"/>
        <v>1.0255995524988877</v>
      </c>
      <c r="AG93" s="128">
        <f t="shared" ca="1" si="98"/>
        <v>1.0025309345062119</v>
      </c>
      <c r="AH93" s="128">
        <f t="shared" ca="1" si="130"/>
        <v>1</v>
      </c>
      <c r="AI93" s="128">
        <f t="shared" ca="1" si="99"/>
        <v>1</v>
      </c>
      <c r="AJ93" s="128">
        <f t="shared" ca="1" si="105"/>
        <v>2.5309345062118904E-3</v>
      </c>
      <c r="AK93" s="145">
        <f t="shared" ca="1" si="131"/>
        <v>1.0496040143461531</v>
      </c>
      <c r="AL93" s="128">
        <f t="shared" ca="1" si="106"/>
        <v>1.0048530343945108</v>
      </c>
      <c r="AM93" s="128">
        <f t="shared" ca="1" si="132"/>
        <v>0.89892756025241516</v>
      </c>
      <c r="AN93" s="128">
        <f t="shared" ca="1" si="107"/>
        <v>0.98940128384513371</v>
      </c>
      <c r="AO93" s="150">
        <f t="shared" ca="1" si="108"/>
        <v>0.99420288230560727</v>
      </c>
    </row>
    <row r="94" spans="1:41" ht="15" customHeight="1" x14ac:dyDescent="0.15">
      <c r="A94" s="140" t="s">
        <v>98</v>
      </c>
      <c r="B94" s="140"/>
      <c r="C94" s="152"/>
      <c r="D94" s="113"/>
      <c r="E94" s="133">
        <f t="shared" ca="1" si="109"/>
        <v>0</v>
      </c>
      <c r="F94" s="131">
        <f t="shared" ca="1" si="115"/>
        <v>0</v>
      </c>
      <c r="G94" s="122">
        <f t="shared" ca="1" si="110"/>
        <v>5535117.9261000007</v>
      </c>
      <c r="H94" s="123">
        <f t="shared" ca="1" si="116"/>
        <v>-283504.71704399958</v>
      </c>
      <c r="I94" s="123">
        <f t="shared" ca="1" si="111"/>
        <v>5251613.2090560012</v>
      </c>
      <c r="J94" s="121">
        <f t="shared" ca="1" si="112"/>
        <v>16885.529513088477</v>
      </c>
      <c r="K94" s="121">
        <f t="shared" ca="1" si="117"/>
        <v>963.57140236435566</v>
      </c>
      <c r="L94" s="121">
        <f t="shared" ca="1" si="113"/>
        <v>17849.100915452833</v>
      </c>
      <c r="M94" s="122">
        <f t="shared" ca="1" si="118"/>
        <v>4968108.4920120016</v>
      </c>
      <c r="N94" s="122">
        <f t="shared" ca="1" si="100"/>
        <v>5251613.2090560021</v>
      </c>
      <c r="O94" s="121">
        <f t="shared" ca="1" si="119"/>
        <v>294.22284259200001</v>
      </c>
      <c r="P94" s="136">
        <f t="shared" ca="1" si="114"/>
        <v>0</v>
      </c>
      <c r="Q94" s="136">
        <f t="shared" ca="1" si="101"/>
        <v>1.0262865321164747</v>
      </c>
      <c r="R94" s="114">
        <f t="shared" ca="1" si="102"/>
        <v>0</v>
      </c>
      <c r="S94" s="112">
        <f t="shared" ca="1" si="120"/>
        <v>51171023.342046425</v>
      </c>
      <c r="T94" s="122">
        <f t="shared" ca="1" si="121"/>
        <v>52516132.090560004</v>
      </c>
      <c r="U94" s="2"/>
      <c r="V94" s="139">
        <f t="shared" ca="1" si="122"/>
        <v>0.52699215514911857</v>
      </c>
      <c r="W94" s="139">
        <f t="shared" ca="1" si="123"/>
        <v>0.47300784485088149</v>
      </c>
      <c r="X94" s="139">
        <f t="shared" ca="1" si="124"/>
        <v>0.5</v>
      </c>
      <c r="Y94" s="139">
        <f t="shared" ca="1" si="125"/>
        <v>0.50000000000000011</v>
      </c>
      <c r="Z94" s="2"/>
      <c r="AA94" s="148">
        <f t="shared" ca="1" si="126"/>
        <v>0</v>
      </c>
      <c r="AB94" s="126">
        <f t="shared" ca="1" si="127"/>
        <v>0</v>
      </c>
      <c r="AC94" s="126">
        <f t="shared" ca="1" si="128"/>
        <v>0</v>
      </c>
      <c r="AD94" s="126">
        <f t="shared" ca="1" si="103"/>
        <v>0</v>
      </c>
      <c r="AE94" s="126">
        <f t="shared" ca="1" si="104"/>
        <v>0</v>
      </c>
      <c r="AF94" s="145">
        <f t="shared" ca="1" si="129"/>
        <v>1</v>
      </c>
      <c r="AG94" s="128">
        <f t="shared" ca="1" si="98"/>
        <v>1</v>
      </c>
      <c r="AH94" s="128">
        <f t="shared" ca="1" si="130"/>
        <v>1</v>
      </c>
      <c r="AI94" s="128">
        <f t="shared" ca="1" si="99"/>
        <v>1</v>
      </c>
      <c r="AJ94" s="128">
        <f t="shared" ca="1" si="105"/>
        <v>0</v>
      </c>
      <c r="AK94" s="145">
        <f t="shared" ca="1" si="131"/>
        <v>0.94878072683742176</v>
      </c>
      <c r="AL94" s="128">
        <f t="shared" ca="1" si="106"/>
        <v>0.99475604139449303</v>
      </c>
      <c r="AM94" s="128">
        <f t="shared" ca="1" si="132"/>
        <v>1.0570649206835629</v>
      </c>
      <c r="AN94" s="128">
        <f t="shared" ca="1" si="107"/>
        <v>1.0055650401011647</v>
      </c>
      <c r="AO94" s="150">
        <f t="shared" ca="1" si="108"/>
        <v>1.0002918986557292</v>
      </c>
    </row>
    <row r="95" spans="1:41" ht="15" customHeight="1" x14ac:dyDescent="0.15">
      <c r="A95" s="117" t="s">
        <v>118</v>
      </c>
      <c r="B95" s="117"/>
      <c r="C95" s="152"/>
      <c r="D95" s="113">
        <v>7000</v>
      </c>
      <c r="E95" s="133">
        <f t="shared" ca="1" si="109"/>
        <v>2183133.4920326401</v>
      </c>
      <c r="F95" s="131">
        <f t="shared" ca="1" si="115"/>
        <v>1805825.3898019239</v>
      </c>
      <c r="G95" s="122">
        <f t="shared" ca="1" si="110"/>
        <v>5251613.2090560012</v>
      </c>
      <c r="H95" s="123">
        <f t="shared" ca="1" si="116"/>
        <v>0</v>
      </c>
      <c r="I95" s="123">
        <f t="shared" ca="1" si="111"/>
        <v>5251613.2090560012</v>
      </c>
      <c r="J95" s="121">
        <f t="shared" ca="1" si="112"/>
        <v>24849.100915452833</v>
      </c>
      <c r="K95" s="121">
        <f t="shared" ca="1" si="117"/>
        <v>0</v>
      </c>
      <c r="L95" s="121">
        <f t="shared" ca="1" si="113"/>
        <v>24849.100915452833</v>
      </c>
      <c r="M95" s="122">
        <f t="shared" ca="1" si="118"/>
        <v>7749843.4936320018</v>
      </c>
      <c r="N95" s="122">
        <f t="shared" ca="1" si="100"/>
        <v>7749843.4936320018</v>
      </c>
      <c r="O95" s="121">
        <f t="shared" ca="1" si="119"/>
        <v>311.87621314751999</v>
      </c>
      <c r="P95" s="136">
        <f t="shared" ca="1" si="114"/>
        <v>1.2089394159377183</v>
      </c>
      <c r="Q95" s="136">
        <f t="shared" ca="1" si="101"/>
        <v>1.2270885314920452</v>
      </c>
      <c r="R95" s="114">
        <f t="shared" ca="1" si="102"/>
        <v>0.19565880783942824</v>
      </c>
      <c r="S95" s="112">
        <f t="shared" ca="1" si="120"/>
        <v>52976848.731848352</v>
      </c>
      <c r="T95" s="122">
        <f t="shared" ca="1" si="121"/>
        <v>65007283.513440013</v>
      </c>
      <c r="U95" s="2"/>
      <c r="V95" s="139">
        <f t="shared" ca="1" si="122"/>
        <v>0.40392498541876848</v>
      </c>
      <c r="W95" s="139">
        <f t="shared" ca="1" si="123"/>
        <v>0.59607501458123158</v>
      </c>
      <c r="X95" s="139">
        <f t="shared" ca="1" si="124"/>
        <v>0.40392498541876848</v>
      </c>
      <c r="Y95" s="139">
        <f t="shared" ca="1" si="125"/>
        <v>0.59607501458123158</v>
      </c>
      <c r="Z95" s="2"/>
      <c r="AA95" s="148">
        <f t="shared" ca="1" si="126"/>
        <v>2498230.2845760006</v>
      </c>
      <c r="AB95" s="126">
        <f t="shared" ca="1" si="127"/>
        <v>0</v>
      </c>
      <c r="AC95" s="126">
        <f t="shared" ca="1" si="128"/>
        <v>2498230.2845759997</v>
      </c>
      <c r="AD95" s="126">
        <f t="shared" ca="1" si="103"/>
        <v>1249115.1422880003</v>
      </c>
      <c r="AE95" s="126">
        <f t="shared" ca="1" si="104"/>
        <v>-1249115.1422879994</v>
      </c>
      <c r="AF95" s="145">
        <f t="shared" ca="1" si="129"/>
        <v>1</v>
      </c>
      <c r="AG95" s="128">
        <f t="shared" ca="1" si="98"/>
        <v>1</v>
      </c>
      <c r="AH95" s="128">
        <f t="shared" ca="1" si="130"/>
        <v>1.414556143742729</v>
      </c>
      <c r="AI95" s="128">
        <f t="shared" ca="1" si="99"/>
        <v>1.0352899995321787</v>
      </c>
      <c r="AJ95" s="128">
        <f t="shared" ca="1" si="105"/>
        <v>3.5289999532178706E-2</v>
      </c>
      <c r="AK95" s="145">
        <f t="shared" ca="1" si="131"/>
        <v>0.94878072683742176</v>
      </c>
      <c r="AL95" s="128">
        <f t="shared" ca="1" si="106"/>
        <v>0.99475604139449303</v>
      </c>
      <c r="AM95" s="128">
        <f t="shared" ca="1" si="132"/>
        <v>1.5599183282918694</v>
      </c>
      <c r="AN95" s="128">
        <f t="shared" ca="1" si="107"/>
        <v>1.0454666561248798</v>
      </c>
      <c r="AO95" s="150">
        <f t="shared" ca="1" si="108"/>
        <v>1.0399842722567232</v>
      </c>
    </row>
    <row r="96" spans="1:41" ht="15" customHeight="1" x14ac:dyDescent="0.15">
      <c r="A96" s="140" t="s">
        <v>98</v>
      </c>
      <c r="B96" s="140"/>
      <c r="C96" s="152"/>
      <c r="D96" s="113"/>
      <c r="E96" s="133">
        <f t="shared" ca="1" si="109"/>
        <v>0</v>
      </c>
      <c r="F96" s="131">
        <f t="shared" ca="1" si="115"/>
        <v>0</v>
      </c>
      <c r="G96" s="122">
        <f t="shared" ca="1" si="110"/>
        <v>5251613.2090560012</v>
      </c>
      <c r="H96" s="123">
        <f t="shared" ca="1" si="116"/>
        <v>1249115.1422880003</v>
      </c>
      <c r="I96" s="123">
        <f t="shared" ca="1" si="111"/>
        <v>6500728.3513440015</v>
      </c>
      <c r="J96" s="121">
        <f t="shared" ca="1" si="112"/>
        <v>24849.100915452833</v>
      </c>
      <c r="K96" s="121">
        <f t="shared" ca="1" si="117"/>
        <v>-4005.16323345621</v>
      </c>
      <c r="L96" s="121">
        <f t="shared" ca="1" si="113"/>
        <v>20843.937681996624</v>
      </c>
      <c r="M96" s="122">
        <f t="shared" ca="1" si="118"/>
        <v>7749843.4936320018</v>
      </c>
      <c r="N96" s="122">
        <f t="shared" ca="1" si="100"/>
        <v>6500728.3513440024</v>
      </c>
      <c r="O96" s="121">
        <f t="shared" ca="1" si="119"/>
        <v>311.87621314751999</v>
      </c>
      <c r="P96" s="136">
        <f t="shared" ca="1" si="114"/>
        <v>0</v>
      </c>
      <c r="Q96" s="136">
        <f t="shared" ca="1" si="101"/>
        <v>1.2270885314920452</v>
      </c>
      <c r="R96" s="114">
        <f t="shared" ca="1" si="102"/>
        <v>0</v>
      </c>
      <c r="S96" s="112">
        <f t="shared" ca="1" si="120"/>
        <v>52976848.731848352</v>
      </c>
      <c r="T96" s="122">
        <f t="shared" ca="1" si="121"/>
        <v>65007283.513440013</v>
      </c>
      <c r="U96" s="2"/>
      <c r="V96" s="139">
        <f t="shared" ca="1" si="122"/>
        <v>0.40392498541876848</v>
      </c>
      <c r="W96" s="139">
        <f t="shared" ca="1" si="123"/>
        <v>0.59607501458123158</v>
      </c>
      <c r="X96" s="139">
        <f t="shared" ca="1" si="124"/>
        <v>0.49999999999999994</v>
      </c>
      <c r="Y96" s="139">
        <f t="shared" ca="1" si="125"/>
        <v>0.5</v>
      </c>
      <c r="Z96" s="2"/>
      <c r="AA96" s="148">
        <f t="shared" ca="1" si="126"/>
        <v>0</v>
      </c>
      <c r="AB96" s="126">
        <f t="shared" ca="1" si="127"/>
        <v>0</v>
      </c>
      <c r="AC96" s="126">
        <f t="shared" ca="1" si="128"/>
        <v>0</v>
      </c>
      <c r="AD96" s="126">
        <f t="shared" ca="1" si="103"/>
        <v>0</v>
      </c>
      <c r="AE96" s="126">
        <f t="shared" ca="1" si="104"/>
        <v>0</v>
      </c>
      <c r="AF96" s="145">
        <f t="shared" ca="1" si="129"/>
        <v>1</v>
      </c>
      <c r="AG96" s="128">
        <f t="shared" ca="1" si="98"/>
        <v>1</v>
      </c>
      <c r="AH96" s="128">
        <f t="shared" ca="1" si="130"/>
        <v>1</v>
      </c>
      <c r="AI96" s="128">
        <f t="shared" ca="1" si="99"/>
        <v>1</v>
      </c>
      <c r="AJ96" s="128">
        <f t="shared" ca="1" si="105"/>
        <v>0</v>
      </c>
      <c r="AK96" s="145">
        <f t="shared" ca="1" si="131"/>
        <v>1.2378536066087269</v>
      </c>
      <c r="AL96" s="128">
        <f t="shared" ca="1" si="106"/>
        <v>1.0215671724326585</v>
      </c>
      <c r="AM96" s="128">
        <f t="shared" ca="1" si="132"/>
        <v>0.83882059769150308</v>
      </c>
      <c r="AN96" s="128">
        <f t="shared" ca="1" si="107"/>
        <v>0.9825777117759894</v>
      </c>
      <c r="AO96" s="150">
        <f t="shared" ca="1" si="108"/>
        <v>1.0037691347143491</v>
      </c>
    </row>
    <row r="97" spans="1:41" ht="15" customHeight="1" x14ac:dyDescent="0.15">
      <c r="A97" s="95" t="s">
        <v>123</v>
      </c>
      <c r="B97" s="95">
        <f>INT(B93*(1+$B$45))</f>
        <v>18225</v>
      </c>
      <c r="C97" s="179">
        <f>B97*$B$46</f>
        <v>182250</v>
      </c>
      <c r="D97" s="113"/>
      <c r="E97" s="133">
        <f t="shared" si="109"/>
        <v>182250</v>
      </c>
      <c r="F97" s="131">
        <f t="shared" ca="1" si="115"/>
        <v>181039.31198789392</v>
      </c>
      <c r="G97" s="122">
        <f t="shared" ca="1" si="110"/>
        <v>6682978.3513440015</v>
      </c>
      <c r="H97" s="123">
        <f t="shared" ca="1" si="116"/>
        <v>0</v>
      </c>
      <c r="I97" s="123">
        <f t="shared" ca="1" si="111"/>
        <v>6682978.3513440015</v>
      </c>
      <c r="J97" s="121">
        <f t="shared" ca="1" si="112"/>
        <v>20843.937681996624</v>
      </c>
      <c r="K97" s="121">
        <f t="shared" ca="1" si="117"/>
        <v>0</v>
      </c>
      <c r="L97" s="121">
        <f t="shared" ca="1" si="113"/>
        <v>20843.937681996624</v>
      </c>
      <c r="M97" s="122">
        <f t="shared" ca="1" si="118"/>
        <v>6630742.918370883</v>
      </c>
      <c r="N97" s="122">
        <f t="shared" ca="1" si="100"/>
        <v>6630742.918370883</v>
      </c>
      <c r="O97" s="121">
        <f t="shared" ca="1" si="119"/>
        <v>318.11373741047038</v>
      </c>
      <c r="P97" s="136">
        <f t="shared" ca="1" si="114"/>
        <v>1.0066874315794299</v>
      </c>
      <c r="Q97" s="136">
        <f t="shared" ca="1" si="101"/>
        <v>1.2522808711602527</v>
      </c>
      <c r="R97" s="114">
        <f t="shared" ca="1" si="102"/>
        <v>2.0530172861753907E-2</v>
      </c>
      <c r="S97" s="112">
        <f t="shared" ca="1" si="120"/>
        <v>53157888.043836243</v>
      </c>
      <c r="T97" s="122">
        <f t="shared" ca="1" si="121"/>
        <v>66568606.34857443</v>
      </c>
      <c r="U97" s="2"/>
      <c r="V97" s="139">
        <f t="shared" ca="1" si="122"/>
        <v>0.50196171423131486</v>
      </c>
      <c r="W97" s="139">
        <f t="shared" ca="1" si="123"/>
        <v>0.49803828576868514</v>
      </c>
      <c r="X97" s="139">
        <f t="shared" ca="1" si="124"/>
        <v>0.50196171423131486</v>
      </c>
      <c r="Y97" s="139">
        <f t="shared" ca="1" si="125"/>
        <v>0.49803828576868514</v>
      </c>
      <c r="Z97" s="2"/>
      <c r="AA97" s="148">
        <f t="shared" ca="1" si="126"/>
        <v>312264.56702687964</v>
      </c>
      <c r="AB97" s="126">
        <f t="shared" ca="1" si="127"/>
        <v>182250</v>
      </c>
      <c r="AC97" s="126">
        <f t="shared" ca="1" si="128"/>
        <v>130014.56702688057</v>
      </c>
      <c r="AD97" s="126">
        <f t="shared" ca="1" si="103"/>
        <v>-26117.716486560181</v>
      </c>
      <c r="AE97" s="126">
        <f t="shared" ca="1" si="104"/>
        <v>26117.716486559249</v>
      </c>
      <c r="AF97" s="145">
        <f t="shared" ca="1" si="129"/>
        <v>1.034703622057642</v>
      </c>
      <c r="AG97" s="128">
        <f t="shared" ca="1" si="98"/>
        <v>1.0034173288204487</v>
      </c>
      <c r="AH97" s="128">
        <f t="shared" ca="1" si="130"/>
        <v>1</v>
      </c>
      <c r="AI97" s="128">
        <f t="shared" ca="1" si="99"/>
        <v>1</v>
      </c>
      <c r="AJ97" s="128">
        <f t="shared" ca="1" si="105"/>
        <v>3.4173288204486507E-3</v>
      </c>
      <c r="AK97" s="145">
        <f t="shared" ca="1" si="131"/>
        <v>1.2725572286663689</v>
      </c>
      <c r="AL97" s="128">
        <f t="shared" ca="1" si="106"/>
        <v>1.0243956656099538</v>
      </c>
      <c r="AM97" s="128">
        <f t="shared" ca="1" si="132"/>
        <v>0.85559700964533325</v>
      </c>
      <c r="AN97" s="128">
        <f t="shared" ca="1" si="107"/>
        <v>0.98452540162990687</v>
      </c>
      <c r="AO97" s="150">
        <f t="shared" ca="1" si="108"/>
        <v>1.0085435541125756</v>
      </c>
    </row>
    <row r="98" spans="1:41" ht="15" customHeight="1" x14ac:dyDescent="0.15">
      <c r="A98" s="140" t="s">
        <v>98</v>
      </c>
      <c r="B98" s="140"/>
      <c r="C98" s="152"/>
      <c r="D98" s="113"/>
      <c r="E98" s="133">
        <f t="shared" ca="1" si="109"/>
        <v>0</v>
      </c>
      <c r="F98" s="131">
        <f t="shared" ca="1" si="115"/>
        <v>0</v>
      </c>
      <c r="G98" s="122">
        <f t="shared" ca="1" si="110"/>
        <v>6682978.3513440015</v>
      </c>
      <c r="H98" s="123">
        <f t="shared" ca="1" si="116"/>
        <v>-26117.716486560181</v>
      </c>
      <c r="I98" s="123">
        <f t="shared" ca="1" si="111"/>
        <v>6656860.6348574413</v>
      </c>
      <c r="J98" s="121">
        <f t="shared" ca="1" si="112"/>
        <v>20843.937681996624</v>
      </c>
      <c r="K98" s="121">
        <f t="shared" ca="1" si="117"/>
        <v>82.101818988278666</v>
      </c>
      <c r="L98" s="121">
        <f t="shared" ca="1" si="113"/>
        <v>20926.039500984902</v>
      </c>
      <c r="M98" s="122">
        <f t="shared" ca="1" si="118"/>
        <v>6630742.918370883</v>
      </c>
      <c r="N98" s="122">
        <f t="shared" ca="1" si="100"/>
        <v>6656860.6348574413</v>
      </c>
      <c r="O98" s="121">
        <f t="shared" ca="1" si="119"/>
        <v>318.11373741047038</v>
      </c>
      <c r="P98" s="136">
        <f t="shared" ca="1" si="114"/>
        <v>0</v>
      </c>
      <c r="Q98" s="136">
        <f t="shared" ca="1" si="101"/>
        <v>1.2522808711602527</v>
      </c>
      <c r="R98" s="114">
        <f t="shared" ca="1" si="102"/>
        <v>0</v>
      </c>
      <c r="S98" s="112">
        <f t="shared" ca="1" si="120"/>
        <v>53157888.043836243</v>
      </c>
      <c r="T98" s="122">
        <f t="shared" ca="1" si="121"/>
        <v>66568606.34857443</v>
      </c>
      <c r="U98" s="2"/>
      <c r="V98" s="139">
        <f t="shared" ca="1" si="122"/>
        <v>0.50196171423131486</v>
      </c>
      <c r="W98" s="139">
        <f t="shared" ca="1" si="123"/>
        <v>0.49803828576868514</v>
      </c>
      <c r="X98" s="139">
        <f t="shared" ca="1" si="124"/>
        <v>0.5</v>
      </c>
      <c r="Y98" s="139">
        <f t="shared" ca="1" si="125"/>
        <v>0.5</v>
      </c>
      <c r="Z98" s="2"/>
      <c r="AA98" s="148">
        <f t="shared" ca="1" si="126"/>
        <v>0</v>
      </c>
      <c r="AB98" s="126">
        <f t="shared" ca="1" si="127"/>
        <v>0</v>
      </c>
      <c r="AC98" s="126">
        <f t="shared" ca="1" si="128"/>
        <v>0</v>
      </c>
      <c r="AD98" s="126">
        <f t="shared" ca="1" si="103"/>
        <v>0</v>
      </c>
      <c r="AE98" s="126">
        <f t="shared" ca="1" si="104"/>
        <v>0</v>
      </c>
      <c r="AF98" s="145">
        <f t="shared" ca="1" si="129"/>
        <v>1</v>
      </c>
      <c r="AG98" s="128">
        <f t="shared" ca="1" si="98"/>
        <v>1</v>
      </c>
      <c r="AH98" s="128">
        <f t="shared" ca="1" si="130"/>
        <v>1</v>
      </c>
      <c r="AI98" s="128">
        <f t="shared" ca="1" si="99"/>
        <v>1</v>
      </c>
      <c r="AJ98" s="128">
        <f t="shared" ca="1" si="105"/>
        <v>0</v>
      </c>
      <c r="AK98" s="145">
        <f t="shared" ca="1" si="131"/>
        <v>0.99609190466982322</v>
      </c>
      <c r="AL98" s="128">
        <f t="shared" ca="1" si="106"/>
        <v>0.99960850146659674</v>
      </c>
      <c r="AM98" s="128">
        <f t="shared" ca="1" si="132"/>
        <v>1.0039388823858935</v>
      </c>
      <c r="AN98" s="128">
        <f t="shared" ca="1" si="107"/>
        <v>1.0003931918095428</v>
      </c>
      <c r="AO98" s="150">
        <f t="shared" ca="1" si="108"/>
        <v>1.0000015393421227</v>
      </c>
    </row>
    <row r="99" spans="1:41" ht="15" customHeight="1" x14ac:dyDescent="0.15">
      <c r="A99" s="117" t="s">
        <v>116</v>
      </c>
      <c r="B99" s="117"/>
      <c r="C99" s="152"/>
      <c r="D99" s="113">
        <v>-2000</v>
      </c>
      <c r="E99" s="133">
        <f t="shared" ca="1" si="109"/>
        <v>-578967.00208705617</v>
      </c>
      <c r="F99" s="131">
        <f t="shared" ca="1" si="115"/>
        <v>-533518.30832899478</v>
      </c>
      <c r="G99" s="122">
        <f t="shared" ca="1" si="110"/>
        <v>6656860.6348574413</v>
      </c>
      <c r="H99" s="123">
        <f t="shared" ca="1" si="116"/>
        <v>0</v>
      </c>
      <c r="I99" s="123">
        <f t="shared" ca="1" si="111"/>
        <v>6656860.6348574413</v>
      </c>
      <c r="J99" s="121">
        <f t="shared" ca="1" si="112"/>
        <v>18926.039500984902</v>
      </c>
      <c r="K99" s="121">
        <f t="shared" ca="1" si="117"/>
        <v>0</v>
      </c>
      <c r="L99" s="121">
        <f t="shared" ca="1" si="113"/>
        <v>18926.039500984902</v>
      </c>
      <c r="M99" s="122">
        <f t="shared" ca="1" si="118"/>
        <v>5478776.1756332163</v>
      </c>
      <c r="N99" s="122">
        <f t="shared" ca="1" si="100"/>
        <v>5478776.1756332163</v>
      </c>
      <c r="O99" s="121">
        <f t="shared" ca="1" si="119"/>
        <v>289.48350104352807</v>
      </c>
      <c r="P99" s="136">
        <f t="shared" ca="1" si="114"/>
        <v>1.0851867556343266</v>
      </c>
      <c r="Q99" s="136">
        <f t="shared" ca="1" si="101"/>
        <v>1.1530434351503858</v>
      </c>
      <c r="R99" s="114">
        <f t="shared" ca="1" si="102"/>
        <v>-7.92453500610628E-2</v>
      </c>
      <c r="S99" s="112">
        <f t="shared" ca="1" si="120"/>
        <v>52624369.73550725</v>
      </c>
      <c r="T99" s="122">
        <f t="shared" ca="1" si="121"/>
        <v>60678184.052453279</v>
      </c>
      <c r="U99" s="2"/>
      <c r="V99" s="139">
        <f t="shared" ca="1" si="122"/>
        <v>0.54853822166982746</v>
      </c>
      <c r="W99" s="139">
        <f t="shared" ca="1" si="123"/>
        <v>0.45146177833017265</v>
      </c>
      <c r="X99" s="139">
        <f t="shared" ca="1" si="124"/>
        <v>0.54853822166982746</v>
      </c>
      <c r="Y99" s="139">
        <f t="shared" ca="1" si="125"/>
        <v>0.45146177833017265</v>
      </c>
      <c r="Z99" s="2"/>
      <c r="AA99" s="148">
        <f t="shared" ca="1" si="126"/>
        <v>-1178084.459224226</v>
      </c>
      <c r="AB99" s="126">
        <f t="shared" ca="1" si="127"/>
        <v>0</v>
      </c>
      <c r="AC99" s="126">
        <f t="shared" ca="1" si="128"/>
        <v>-1178084.459224225</v>
      </c>
      <c r="AD99" s="126">
        <f t="shared" ca="1" si="103"/>
        <v>-589042.22961211298</v>
      </c>
      <c r="AE99" s="126">
        <f t="shared" ca="1" si="104"/>
        <v>589042.22961211205</v>
      </c>
      <c r="AF99" s="145">
        <f t="shared" ca="1" si="129"/>
        <v>1</v>
      </c>
      <c r="AG99" s="128">
        <f t="shared" ca="1" si="98"/>
        <v>1</v>
      </c>
      <c r="AH99" s="128">
        <f t="shared" ca="1" si="130"/>
        <v>0.90404883997866459</v>
      </c>
      <c r="AI99" s="128">
        <f t="shared" ca="1" si="99"/>
        <v>0.98996351570835484</v>
      </c>
      <c r="AJ99" s="128">
        <f t="shared" ca="1" si="105"/>
        <v>-1.0036484291645165E-2</v>
      </c>
      <c r="AK99" s="145">
        <f t="shared" ca="1" si="131"/>
        <v>0.99609190466982322</v>
      </c>
      <c r="AL99" s="128">
        <f t="shared" ca="1" si="106"/>
        <v>0.99960850146659674</v>
      </c>
      <c r="AM99" s="128">
        <f t="shared" ca="1" si="132"/>
        <v>0.82626882735174789</v>
      </c>
      <c r="AN99" s="128">
        <f t="shared" ca="1" si="107"/>
        <v>0.98109742722162396</v>
      </c>
      <c r="AO99" s="150">
        <f t="shared" ca="1" si="108"/>
        <v>0.980713329017741</v>
      </c>
    </row>
    <row r="100" spans="1:41" ht="15" customHeight="1" x14ac:dyDescent="0.15">
      <c r="A100" s="140" t="s">
        <v>98</v>
      </c>
      <c r="B100" s="140"/>
      <c r="C100" s="152"/>
      <c r="D100" s="113"/>
      <c r="E100" s="133">
        <f t="shared" ca="1" si="109"/>
        <v>0</v>
      </c>
      <c r="F100" s="131">
        <f t="shared" ca="1" si="115"/>
        <v>0</v>
      </c>
      <c r="G100" s="122">
        <f t="shared" ca="1" si="110"/>
        <v>6656860.6348574413</v>
      </c>
      <c r="H100" s="123">
        <f t="shared" ca="1" si="116"/>
        <v>-589042.22961211298</v>
      </c>
      <c r="I100" s="123">
        <f t="shared" ca="1" si="111"/>
        <v>6067818.4052453283</v>
      </c>
      <c r="J100" s="121">
        <f t="shared" ca="1" si="112"/>
        <v>18926.039500984902</v>
      </c>
      <c r="K100" s="121">
        <f t="shared" ca="1" si="117"/>
        <v>2034.8041511476019</v>
      </c>
      <c r="L100" s="121">
        <f t="shared" ca="1" si="113"/>
        <v>20960.843652132502</v>
      </c>
      <c r="M100" s="122">
        <f t="shared" ca="1" si="118"/>
        <v>5478776.1756332163</v>
      </c>
      <c r="N100" s="122">
        <f t="shared" ca="1" si="100"/>
        <v>6067818.4052453274</v>
      </c>
      <c r="O100" s="121">
        <f t="shared" ca="1" si="119"/>
        <v>289.48350104352807</v>
      </c>
      <c r="P100" s="136">
        <f t="shared" ca="1" si="114"/>
        <v>0</v>
      </c>
      <c r="Q100" s="136">
        <f t="shared" ca="1" si="101"/>
        <v>1.1530434351503858</v>
      </c>
      <c r="R100" s="114">
        <f t="shared" ca="1" si="102"/>
        <v>0</v>
      </c>
      <c r="S100" s="112">
        <f t="shared" ca="1" si="120"/>
        <v>52624369.73550725</v>
      </c>
      <c r="T100" s="122">
        <f t="shared" ca="1" si="121"/>
        <v>60678184.052453279</v>
      </c>
      <c r="U100" s="2"/>
      <c r="V100" s="139">
        <f t="shared" ca="1" si="122"/>
        <v>0.54853822166982746</v>
      </c>
      <c r="W100" s="139">
        <f t="shared" ca="1" si="123"/>
        <v>0.45146177833017265</v>
      </c>
      <c r="X100" s="139">
        <f t="shared" ca="1" si="124"/>
        <v>0.5</v>
      </c>
      <c r="Y100" s="139">
        <f t="shared" ca="1" si="125"/>
        <v>0.49999999999999994</v>
      </c>
      <c r="Z100" s="2"/>
      <c r="AA100" s="148">
        <f t="shared" ca="1" si="126"/>
        <v>0</v>
      </c>
      <c r="AB100" s="126">
        <f t="shared" ca="1" si="127"/>
        <v>0</v>
      </c>
      <c r="AC100" s="126">
        <f t="shared" ca="1" si="128"/>
        <v>0</v>
      </c>
      <c r="AD100" s="126">
        <f t="shared" ca="1" si="103"/>
        <v>0</v>
      </c>
      <c r="AE100" s="126">
        <f t="shared" ca="1" si="104"/>
        <v>0</v>
      </c>
      <c r="AF100" s="145">
        <f t="shared" ca="1" si="129"/>
        <v>1</v>
      </c>
      <c r="AG100" s="128">
        <f t="shared" ca="1" si="98"/>
        <v>1</v>
      </c>
      <c r="AH100" s="128">
        <f t="shared" ca="1" si="130"/>
        <v>1</v>
      </c>
      <c r="AI100" s="128">
        <f t="shared" ca="1" si="99"/>
        <v>1</v>
      </c>
      <c r="AJ100" s="128">
        <f t="shared" ca="1" si="105"/>
        <v>0</v>
      </c>
      <c r="AK100" s="145">
        <f t="shared" ca="1" si="131"/>
        <v>0.91151351035836614</v>
      </c>
      <c r="AL100" s="128">
        <f t="shared" ca="1" si="106"/>
        <v>0.99077790053288317</v>
      </c>
      <c r="AM100" s="128">
        <f t="shared" ca="1" si="132"/>
        <v>1.1075134684698142</v>
      </c>
      <c r="AN100" s="128">
        <f t="shared" ca="1" si="107"/>
        <v>1.0102640561349163</v>
      </c>
      <c r="AO100" s="150">
        <f t="shared" ca="1" si="108"/>
        <v>1.0009473005211873</v>
      </c>
    </row>
    <row r="101" spans="1:41" ht="15" customHeight="1" x14ac:dyDescent="0.15">
      <c r="A101" s="95" t="s">
        <v>123</v>
      </c>
      <c r="B101" s="95">
        <f>INT(B97*(1+$B$45))</f>
        <v>24603</v>
      </c>
      <c r="C101" s="179">
        <f>B101*$B$46</f>
        <v>246030</v>
      </c>
      <c r="D101" s="113"/>
      <c r="E101" s="133">
        <f t="shared" si="109"/>
        <v>246030</v>
      </c>
      <c r="F101" s="131">
        <f t="shared" ca="1" si="115"/>
        <v>191332.71143217065</v>
      </c>
      <c r="G101" s="122">
        <f t="shared" ca="1" si="110"/>
        <v>6313848.4052453283</v>
      </c>
      <c r="H101" s="123">
        <f t="shared" ca="1" si="116"/>
        <v>0</v>
      </c>
      <c r="I101" s="123">
        <f t="shared" ca="1" si="111"/>
        <v>6313848.4052453283</v>
      </c>
      <c r="J101" s="121">
        <f t="shared" ca="1" si="112"/>
        <v>20960.843652132502</v>
      </c>
      <c r="K101" s="121">
        <f t="shared" ca="1" si="117"/>
        <v>0</v>
      </c>
      <c r="L101" s="121">
        <f t="shared" ca="1" si="113"/>
        <v>20960.843652132502</v>
      </c>
      <c r="M101" s="122">
        <f t="shared" ca="1" si="118"/>
        <v>6553243.8776649535</v>
      </c>
      <c r="N101" s="122">
        <f t="shared" ca="1" si="100"/>
        <v>6553243.8776649535</v>
      </c>
      <c r="O101" s="121">
        <f t="shared" ca="1" si="119"/>
        <v>312.6421811270103</v>
      </c>
      <c r="P101" s="136">
        <f t="shared" ca="1" si="114"/>
        <v>1.2858752596898209</v>
      </c>
      <c r="Q101" s="136">
        <f t="shared" ca="1" si="101"/>
        <v>1.2181123876783642</v>
      </c>
      <c r="R101" s="114">
        <f t="shared" ca="1" si="102"/>
        <v>5.6432351587424608E-2</v>
      </c>
      <c r="S101" s="112">
        <f t="shared" ca="1" si="120"/>
        <v>52815702.446939424</v>
      </c>
      <c r="T101" s="122">
        <f t="shared" ca="1" si="121"/>
        <v>64335461.4145514</v>
      </c>
      <c r="U101" s="2"/>
      <c r="V101" s="139">
        <f t="shared" ca="1" si="122"/>
        <v>0.49069737485532827</v>
      </c>
      <c r="W101" s="139">
        <f t="shared" ca="1" si="123"/>
        <v>0.50930262514467173</v>
      </c>
      <c r="X101" s="139">
        <f t="shared" ca="1" si="124"/>
        <v>0.49069737485532827</v>
      </c>
      <c r="Y101" s="139">
        <f t="shared" ca="1" si="125"/>
        <v>0.50930262514467173</v>
      </c>
      <c r="Z101" s="2"/>
      <c r="AA101" s="148">
        <f t="shared" ca="1" si="126"/>
        <v>731455.47241962515</v>
      </c>
      <c r="AB101" s="126">
        <f t="shared" ca="1" si="127"/>
        <v>246030</v>
      </c>
      <c r="AC101" s="126">
        <f t="shared" ca="1" si="128"/>
        <v>485425.47241962608</v>
      </c>
      <c r="AD101" s="126">
        <f t="shared" ca="1" si="103"/>
        <v>119697.73620981257</v>
      </c>
      <c r="AE101" s="126">
        <f t="shared" ca="1" si="104"/>
        <v>-119697.73620981351</v>
      </c>
      <c r="AF101" s="145">
        <f t="shared" ca="1" si="129"/>
        <v>1.0369588629678843</v>
      </c>
      <c r="AG101" s="128">
        <f t="shared" ca="1" si="98"/>
        <v>1.0036358195336841</v>
      </c>
      <c r="AH101" s="128">
        <f t="shared" ca="1" si="130"/>
        <v>1</v>
      </c>
      <c r="AI101" s="128">
        <f t="shared" ca="1" si="99"/>
        <v>1</v>
      </c>
      <c r="AJ101" s="128">
        <f t="shared" ca="1" si="105"/>
        <v>3.6358195336840815E-3</v>
      </c>
      <c r="AK101" s="145">
        <f t="shared" ca="1" si="131"/>
        <v>0.94847237332625056</v>
      </c>
      <c r="AL101" s="128">
        <f t="shared" ca="1" si="106"/>
        <v>0.99472370711757696</v>
      </c>
      <c r="AM101" s="128">
        <f t="shared" ca="1" si="132"/>
        <v>1.1961145459473994</v>
      </c>
      <c r="AN101" s="128">
        <f t="shared" ca="1" si="107"/>
        <v>1.0180691493736489</v>
      </c>
      <c r="AO101" s="150">
        <f t="shared" ca="1" si="108"/>
        <v>1.0126975183669942</v>
      </c>
    </row>
    <row r="102" spans="1:41" ht="15" customHeight="1" x14ac:dyDescent="0.15">
      <c r="A102" s="140" t="s">
        <v>98</v>
      </c>
      <c r="B102" s="140"/>
      <c r="C102" s="152"/>
      <c r="D102" s="113"/>
      <c r="E102" s="133">
        <f t="shared" ca="1" si="109"/>
        <v>0</v>
      </c>
      <c r="F102" s="131">
        <f t="shared" ca="1" si="115"/>
        <v>0</v>
      </c>
      <c r="G102" s="122">
        <f t="shared" ca="1" si="110"/>
        <v>6313848.4052453283</v>
      </c>
      <c r="H102" s="123">
        <f t="shared" ca="1" si="116"/>
        <v>119697.73620981257</v>
      </c>
      <c r="I102" s="123">
        <f t="shared" ca="1" si="111"/>
        <v>6433546.1414551409</v>
      </c>
      <c r="J102" s="121">
        <f t="shared" ca="1" si="112"/>
        <v>20960.843652132502</v>
      </c>
      <c r="K102" s="121">
        <f t="shared" ca="1" si="117"/>
        <v>-382.85856303307492</v>
      </c>
      <c r="L102" s="121">
        <f t="shared" ca="1" si="113"/>
        <v>20577.985089099428</v>
      </c>
      <c r="M102" s="122">
        <f t="shared" ca="1" si="118"/>
        <v>6553243.8776649535</v>
      </c>
      <c r="N102" s="122">
        <f t="shared" ca="1" si="100"/>
        <v>6433546.1414551409</v>
      </c>
      <c r="O102" s="121">
        <f t="shared" ca="1" si="119"/>
        <v>312.6421811270103</v>
      </c>
      <c r="P102" s="136">
        <f t="shared" ca="1" si="114"/>
        <v>0</v>
      </c>
      <c r="Q102" s="136">
        <f t="shared" ca="1" si="101"/>
        <v>1.2181123876783642</v>
      </c>
      <c r="R102" s="114">
        <f t="shared" ca="1" si="102"/>
        <v>0</v>
      </c>
      <c r="S102" s="112">
        <f t="shared" ca="1" si="120"/>
        <v>52815702.446939424</v>
      </c>
      <c r="T102" s="122">
        <f t="shared" ca="1" si="121"/>
        <v>64335461.4145514</v>
      </c>
      <c r="U102" s="2"/>
      <c r="V102" s="139">
        <f t="shared" ca="1" si="122"/>
        <v>0.49069737485532827</v>
      </c>
      <c r="W102" s="139">
        <f t="shared" ca="1" si="123"/>
        <v>0.50930262514467173</v>
      </c>
      <c r="X102" s="139">
        <f t="shared" ca="1" si="124"/>
        <v>0.5</v>
      </c>
      <c r="Y102" s="139">
        <f t="shared" ca="1" si="125"/>
        <v>0.5</v>
      </c>
      <c r="Z102" s="2"/>
      <c r="AA102" s="148">
        <f t="shared" ca="1" si="126"/>
        <v>0</v>
      </c>
      <c r="AB102" s="126">
        <f t="shared" ca="1" si="127"/>
        <v>0</v>
      </c>
      <c r="AC102" s="126">
        <f t="shared" ca="1" si="128"/>
        <v>0</v>
      </c>
      <c r="AD102" s="126">
        <f t="shared" ca="1" si="103"/>
        <v>0</v>
      </c>
      <c r="AE102" s="126">
        <f t="shared" ca="1" si="104"/>
        <v>0</v>
      </c>
      <c r="AF102" s="145">
        <f t="shared" ca="1" si="129"/>
        <v>1</v>
      </c>
      <c r="AG102" s="128">
        <f t="shared" ca="1" si="98"/>
        <v>1</v>
      </c>
      <c r="AH102" s="128">
        <f t="shared" ca="1" si="130"/>
        <v>1</v>
      </c>
      <c r="AI102" s="128">
        <f t="shared" ca="1" si="99"/>
        <v>1</v>
      </c>
      <c r="AJ102" s="128">
        <f t="shared" ca="1" si="105"/>
        <v>0</v>
      </c>
      <c r="AK102" s="145">
        <f t="shared" ca="1" si="131"/>
        <v>1.0189579680295098</v>
      </c>
      <c r="AL102" s="128">
        <f t="shared" ca="1" si="106"/>
        <v>1.0018798151550066</v>
      </c>
      <c r="AM102" s="128">
        <f t="shared" ca="1" si="132"/>
        <v>0.98173458237716871</v>
      </c>
      <c r="AN102" s="128">
        <f t="shared" ca="1" si="107"/>
        <v>0.99815826908440364</v>
      </c>
      <c r="AO102" s="150">
        <f t="shared" ca="1" si="108"/>
        <v>1.0000346221257237</v>
      </c>
    </row>
    <row r="103" spans="1:41" ht="15" customHeight="1" x14ac:dyDescent="0.15">
      <c r="A103" s="117" t="s">
        <v>118</v>
      </c>
      <c r="B103" s="117"/>
      <c r="C103" s="152"/>
      <c r="D103" s="113">
        <v>1000</v>
      </c>
      <c r="E103" s="133">
        <f t="shared" ca="1" si="109"/>
        <v>325147.86837209074</v>
      </c>
      <c r="F103" s="131">
        <f t="shared" ca="1" si="115"/>
        <v>246721.65737525772</v>
      </c>
      <c r="G103" s="122">
        <f t="shared" ca="1" si="110"/>
        <v>6433546.1414551409</v>
      </c>
      <c r="H103" s="123">
        <f t="shared" ca="1" si="116"/>
        <v>0</v>
      </c>
      <c r="I103" s="123">
        <f t="shared" ca="1" si="111"/>
        <v>6433546.1414551409</v>
      </c>
      <c r="J103" s="121">
        <f t="shared" ca="1" si="112"/>
        <v>21577.985089099428</v>
      </c>
      <c r="K103" s="121">
        <f t="shared" ca="1" si="117"/>
        <v>0</v>
      </c>
      <c r="L103" s="121">
        <f t="shared" ca="1" si="113"/>
        <v>21577.985089099428</v>
      </c>
      <c r="M103" s="122">
        <f t="shared" ca="1" si="118"/>
        <v>7016035.8554854374</v>
      </c>
      <c r="N103" s="122">
        <f t="shared" ca="1" si="100"/>
        <v>7016035.8554854374</v>
      </c>
      <c r="O103" s="121">
        <f t="shared" ca="1" si="119"/>
        <v>325.14786837209073</v>
      </c>
      <c r="P103" s="136">
        <f t="shared" ca="1" si="114"/>
        <v>1.3178732334695233</v>
      </c>
      <c r="Q103" s="136">
        <f t="shared" ca="1" si="101"/>
        <v>1.2673358053243318</v>
      </c>
      <c r="R103" s="114">
        <f t="shared" ca="1" si="102"/>
        <v>4.040958629423673E-2</v>
      </c>
      <c r="S103" s="112">
        <f t="shared" ca="1" si="120"/>
        <v>53062424.104314685</v>
      </c>
      <c r="T103" s="122">
        <f t="shared" ca="1" si="121"/>
        <v>67247909.984702885</v>
      </c>
      <c r="U103" s="2"/>
      <c r="V103" s="139">
        <f t="shared" ca="1" si="122"/>
        <v>0.47834543429815146</v>
      </c>
      <c r="W103" s="139">
        <f t="shared" ca="1" si="123"/>
        <v>0.52165456570184843</v>
      </c>
      <c r="X103" s="139">
        <f t="shared" ca="1" si="124"/>
        <v>0.47834543429815146</v>
      </c>
      <c r="Y103" s="139">
        <f t="shared" ca="1" si="125"/>
        <v>0.52165456570184843</v>
      </c>
      <c r="Z103" s="2"/>
      <c r="AA103" s="148">
        <f t="shared" ca="1" si="126"/>
        <v>582489.71403029747</v>
      </c>
      <c r="AB103" s="126">
        <f t="shared" ca="1" si="127"/>
        <v>0</v>
      </c>
      <c r="AC103" s="126">
        <f t="shared" ca="1" si="128"/>
        <v>582489.71403029654</v>
      </c>
      <c r="AD103" s="126">
        <f t="shared" ca="1" si="103"/>
        <v>291244.85701514874</v>
      </c>
      <c r="AE103" s="126">
        <f t="shared" ca="1" si="104"/>
        <v>-291244.85701514781</v>
      </c>
      <c r="AF103" s="145">
        <f t="shared" ca="1" si="129"/>
        <v>1</v>
      </c>
      <c r="AG103" s="128">
        <f t="shared" ca="1" si="98"/>
        <v>1</v>
      </c>
      <c r="AH103" s="128">
        <f t="shared" ca="1" si="130"/>
        <v>1.0477080033893704</v>
      </c>
      <c r="AI103" s="128">
        <f t="shared" ca="1" si="99"/>
        <v>1.0046713694213028</v>
      </c>
      <c r="AJ103" s="128">
        <f t="shared" ca="1" si="105"/>
        <v>4.6713694213027512E-3</v>
      </c>
      <c r="AK103" s="145">
        <f t="shared" ca="1" si="131"/>
        <v>1.0189579680295098</v>
      </c>
      <c r="AL103" s="128">
        <f t="shared" ca="1" si="106"/>
        <v>1.0018798151550066</v>
      </c>
      <c r="AM103" s="128">
        <f t="shared" ca="1" si="132"/>
        <v>1.0706202891972008</v>
      </c>
      <c r="AN103" s="128">
        <f t="shared" ca="1" si="107"/>
        <v>1.0068471543050501</v>
      </c>
      <c r="AO103" s="150">
        <f t="shared" ca="1" si="108"/>
        <v>1.0087398408444881</v>
      </c>
    </row>
    <row r="104" spans="1:41" ht="15" customHeight="1" x14ac:dyDescent="0.15">
      <c r="A104" s="140" t="s">
        <v>98</v>
      </c>
      <c r="B104" s="140"/>
      <c r="C104" s="152"/>
      <c r="D104" s="113"/>
      <c r="E104" s="133">
        <f t="shared" ca="1" si="109"/>
        <v>0</v>
      </c>
      <c r="F104" s="131">
        <f t="shared" ca="1" si="115"/>
        <v>0</v>
      </c>
      <c r="G104" s="122">
        <f t="shared" ca="1" si="110"/>
        <v>6433546.1414551409</v>
      </c>
      <c r="H104" s="123">
        <f t="shared" ca="1" si="116"/>
        <v>291244.85701514874</v>
      </c>
      <c r="I104" s="123">
        <f t="shared" ca="1" si="111"/>
        <v>6724790.9984702896</v>
      </c>
      <c r="J104" s="121">
        <f t="shared" ca="1" si="112"/>
        <v>21577.985089099428</v>
      </c>
      <c r="K104" s="121">
        <f t="shared" ca="1" si="117"/>
        <v>-895.73048248268015</v>
      </c>
      <c r="L104" s="121">
        <f t="shared" ca="1" si="113"/>
        <v>20682.254606616749</v>
      </c>
      <c r="M104" s="122">
        <f t="shared" ca="1" si="118"/>
        <v>7016035.8554854374</v>
      </c>
      <c r="N104" s="122">
        <f t="shared" ca="1" si="100"/>
        <v>6724790.9984702896</v>
      </c>
      <c r="O104" s="121">
        <f t="shared" ca="1" si="119"/>
        <v>325.14786837209073</v>
      </c>
      <c r="P104" s="136">
        <f t="shared" ca="1" si="114"/>
        <v>0</v>
      </c>
      <c r="Q104" s="136">
        <f t="shared" ca="1" si="101"/>
        <v>1.2673358053243318</v>
      </c>
      <c r="R104" s="114">
        <f t="shared" ca="1" si="102"/>
        <v>0</v>
      </c>
      <c r="S104" s="112">
        <f t="shared" ca="1" si="120"/>
        <v>53062424.104314685</v>
      </c>
      <c r="T104" s="122">
        <f t="shared" ca="1" si="121"/>
        <v>67247909.984702885</v>
      </c>
      <c r="U104" s="2"/>
      <c r="V104" s="139">
        <f t="shared" ca="1" si="122"/>
        <v>0.47834543429815146</v>
      </c>
      <c r="W104" s="139">
        <f t="shared" ca="1" si="123"/>
        <v>0.52165456570184843</v>
      </c>
      <c r="X104" s="139">
        <f t="shared" ca="1" si="124"/>
        <v>0.5</v>
      </c>
      <c r="Y104" s="139">
        <f t="shared" ca="1" si="125"/>
        <v>0.5</v>
      </c>
      <c r="Z104" s="2"/>
      <c r="AA104" s="148">
        <f t="shared" ca="1" si="126"/>
        <v>0</v>
      </c>
      <c r="AB104" s="126">
        <f t="shared" ca="1" si="127"/>
        <v>0</v>
      </c>
      <c r="AC104" s="126">
        <f t="shared" ca="1" si="128"/>
        <v>0</v>
      </c>
      <c r="AD104" s="126">
        <f t="shared" ca="1" si="103"/>
        <v>0</v>
      </c>
      <c r="AE104" s="126">
        <f t="shared" ca="1" si="104"/>
        <v>0</v>
      </c>
      <c r="AF104" s="145">
        <f t="shared" ca="1" si="129"/>
        <v>1</v>
      </c>
      <c r="AG104" s="128">
        <f t="shared" ca="1" si="98"/>
        <v>1</v>
      </c>
      <c r="AH104" s="128">
        <f t="shared" ca="1" si="130"/>
        <v>1</v>
      </c>
      <c r="AI104" s="128">
        <f t="shared" ca="1" si="99"/>
        <v>1</v>
      </c>
      <c r="AJ104" s="128">
        <f t="shared" ca="1" si="105"/>
        <v>0</v>
      </c>
      <c r="AK104" s="145">
        <f t="shared" ca="1" si="131"/>
        <v>1.045269723821282</v>
      </c>
      <c r="AL104" s="128">
        <f t="shared" ca="1" si="106"/>
        <v>1.0044373119452883</v>
      </c>
      <c r="AM104" s="128">
        <f t="shared" ca="1" si="132"/>
        <v>0.95848868748476534</v>
      </c>
      <c r="AN104" s="128">
        <f t="shared" ca="1" si="107"/>
        <v>0.9957692231718227</v>
      </c>
      <c r="AO104" s="150">
        <f t="shared" ca="1" si="108"/>
        <v>1.0001877618405535</v>
      </c>
    </row>
    <row r="105" spans="1:41" ht="15" customHeight="1" x14ac:dyDescent="0.15">
      <c r="A105" s="95" t="s">
        <v>123</v>
      </c>
      <c r="B105" s="95">
        <f>INT(B101*(1+$B$45))</f>
        <v>33214</v>
      </c>
      <c r="C105" s="179">
        <f>B105*$B$46</f>
        <v>332140</v>
      </c>
      <c r="D105" s="113"/>
      <c r="E105" s="133">
        <f t="shared" si="109"/>
        <v>332140</v>
      </c>
      <c r="F105" s="131">
        <f t="shared" ca="1" si="115"/>
        <v>267777.9501291429</v>
      </c>
      <c r="G105" s="122">
        <f t="shared" ca="1" si="110"/>
        <v>7056930.9984702896</v>
      </c>
      <c r="H105" s="123">
        <f t="shared" ca="1" si="116"/>
        <v>0</v>
      </c>
      <c r="I105" s="123">
        <f t="shared" ca="1" si="111"/>
        <v>7056930.9984702896</v>
      </c>
      <c r="J105" s="121">
        <f t="shared" ca="1" si="112"/>
        <v>20682.254606616749</v>
      </c>
      <c r="K105" s="121">
        <f t="shared" ca="1" si="117"/>
        <v>0</v>
      </c>
      <c r="L105" s="121">
        <f t="shared" ca="1" si="113"/>
        <v>20682.254606616749</v>
      </c>
      <c r="M105" s="122">
        <f t="shared" ca="1" si="118"/>
        <v>7262774.2783479122</v>
      </c>
      <c r="N105" s="122">
        <f t="shared" ca="1" si="100"/>
        <v>7262774.2783479122</v>
      </c>
      <c r="O105" s="121">
        <f t="shared" ca="1" si="119"/>
        <v>351.15969784185796</v>
      </c>
      <c r="P105" s="136">
        <f t="shared" ca="1" si="114"/>
        <v>1.2403560481354676</v>
      </c>
      <c r="Q105" s="136">
        <f t="shared" ca="1" si="101"/>
        <v>1.342551192868112</v>
      </c>
      <c r="R105" s="114">
        <f t="shared" ca="1" si="102"/>
        <v>5.934921685932433E-2</v>
      </c>
      <c r="S105" s="112">
        <f t="shared" ca="1" si="120"/>
        <v>53330202.054443829</v>
      </c>
      <c r="T105" s="122">
        <f t="shared" ca="1" si="121"/>
        <v>71598526.384091005</v>
      </c>
      <c r="U105" s="2"/>
      <c r="V105" s="139">
        <f t="shared" ca="1" si="122"/>
        <v>0.49281258671535455</v>
      </c>
      <c r="W105" s="139">
        <f t="shared" ca="1" si="123"/>
        <v>0.50718741328464556</v>
      </c>
      <c r="X105" s="139">
        <f t="shared" ca="1" si="124"/>
        <v>0.49281258671535455</v>
      </c>
      <c r="Y105" s="139">
        <f t="shared" ca="1" si="125"/>
        <v>0.50718741328464556</v>
      </c>
      <c r="Z105" s="2"/>
      <c r="AA105" s="148">
        <f t="shared" ca="1" si="126"/>
        <v>870123.27987762168</v>
      </c>
      <c r="AB105" s="126">
        <f t="shared" ca="1" si="127"/>
        <v>332140</v>
      </c>
      <c r="AC105" s="126">
        <f t="shared" ca="1" si="128"/>
        <v>537983.27987762261</v>
      </c>
      <c r="AD105" s="126">
        <f t="shared" ca="1" si="103"/>
        <v>102921.63993881084</v>
      </c>
      <c r="AE105" s="126">
        <f t="shared" ca="1" si="104"/>
        <v>-102921.63993881177</v>
      </c>
      <c r="AF105" s="145">
        <f t="shared" ca="1" si="129"/>
        <v>1.0516262715300704</v>
      </c>
      <c r="AG105" s="128">
        <f t="shared" ca="1" si="98"/>
        <v>1.0050464703535353</v>
      </c>
      <c r="AH105" s="128">
        <f t="shared" ca="1" si="130"/>
        <v>1</v>
      </c>
      <c r="AI105" s="128">
        <f t="shared" ca="1" si="99"/>
        <v>1</v>
      </c>
      <c r="AJ105" s="128">
        <f t="shared" ca="1" si="105"/>
        <v>5.0464703535353372E-3</v>
      </c>
      <c r="AK105" s="145">
        <f t="shared" ca="1" si="131"/>
        <v>1.0968959953513524</v>
      </c>
      <c r="AL105" s="128">
        <f t="shared" ca="1" si="106"/>
        <v>1.0092913357945172</v>
      </c>
      <c r="AM105" s="128">
        <f t="shared" ca="1" si="132"/>
        <v>1.0351677824835466</v>
      </c>
      <c r="AN105" s="128">
        <f t="shared" ca="1" si="107"/>
        <v>1.0034623322990057</v>
      </c>
      <c r="AO105" s="150">
        <f t="shared" ca="1" si="108"/>
        <v>1.0127858377855452</v>
      </c>
    </row>
    <row r="106" spans="1:41" ht="15" customHeight="1" x14ac:dyDescent="0.15">
      <c r="A106" s="140" t="s">
        <v>98</v>
      </c>
      <c r="B106" s="140"/>
      <c r="C106" s="152"/>
      <c r="D106" s="113"/>
      <c r="E106" s="133">
        <f t="shared" ca="1" si="109"/>
        <v>0</v>
      </c>
      <c r="F106" s="131">
        <f t="shared" ca="1" si="115"/>
        <v>0</v>
      </c>
      <c r="G106" s="122">
        <f t="shared" ca="1" si="110"/>
        <v>7056930.9984702896</v>
      </c>
      <c r="H106" s="123">
        <f t="shared" ca="1" si="116"/>
        <v>102921.63993881084</v>
      </c>
      <c r="I106" s="123">
        <f t="shared" ca="1" si="111"/>
        <v>7159852.6384091005</v>
      </c>
      <c r="J106" s="121">
        <f t="shared" ca="1" si="112"/>
        <v>20682.254606616749</v>
      </c>
      <c r="K106" s="121">
        <f t="shared" ca="1" si="117"/>
        <v>-293.09069512060501</v>
      </c>
      <c r="L106" s="121">
        <f t="shared" ca="1" si="113"/>
        <v>20389.163911496144</v>
      </c>
      <c r="M106" s="122">
        <f t="shared" ca="1" si="118"/>
        <v>7262774.2783479122</v>
      </c>
      <c r="N106" s="122">
        <f t="shared" ca="1" si="100"/>
        <v>7159852.6384091005</v>
      </c>
      <c r="O106" s="121">
        <f t="shared" ca="1" si="119"/>
        <v>351.15969784185796</v>
      </c>
      <c r="P106" s="136">
        <f t="shared" ca="1" si="114"/>
        <v>0</v>
      </c>
      <c r="Q106" s="136">
        <f t="shared" ca="1" si="101"/>
        <v>1.342551192868112</v>
      </c>
      <c r="R106" s="114">
        <f t="shared" ca="1" si="102"/>
        <v>0</v>
      </c>
      <c r="S106" s="112">
        <f t="shared" ca="1" si="120"/>
        <v>53330202.054443829</v>
      </c>
      <c r="T106" s="122">
        <f t="shared" ca="1" si="121"/>
        <v>71598526.384091005</v>
      </c>
      <c r="U106" s="2"/>
      <c r="V106" s="139">
        <f t="shared" ca="1" si="122"/>
        <v>0.49281258671535455</v>
      </c>
      <c r="W106" s="139">
        <f t="shared" ca="1" si="123"/>
        <v>0.50718741328464556</v>
      </c>
      <c r="X106" s="139">
        <f t="shared" ca="1" si="124"/>
        <v>0.5</v>
      </c>
      <c r="Y106" s="139">
        <f t="shared" ca="1" si="125"/>
        <v>0.5</v>
      </c>
      <c r="Z106" s="2"/>
      <c r="AA106" s="148">
        <f t="shared" ca="1" si="126"/>
        <v>0</v>
      </c>
      <c r="AB106" s="126">
        <f t="shared" ca="1" si="127"/>
        <v>0</v>
      </c>
      <c r="AC106" s="126">
        <f t="shared" ca="1" si="128"/>
        <v>0</v>
      </c>
      <c r="AD106" s="126">
        <f t="shared" ca="1" si="103"/>
        <v>0</v>
      </c>
      <c r="AE106" s="126">
        <f t="shared" ca="1" si="104"/>
        <v>0</v>
      </c>
      <c r="AF106" s="145">
        <f t="shared" ca="1" si="129"/>
        <v>1</v>
      </c>
      <c r="AG106" s="128">
        <f t="shared" ca="1" si="98"/>
        <v>1</v>
      </c>
      <c r="AH106" s="128">
        <f t="shared" ca="1" si="130"/>
        <v>1</v>
      </c>
      <c r="AI106" s="128">
        <f t="shared" ca="1" si="99"/>
        <v>1</v>
      </c>
      <c r="AJ106" s="128">
        <f t="shared" ca="1" si="105"/>
        <v>0</v>
      </c>
      <c r="AK106" s="145">
        <f t="shared" ca="1" si="131"/>
        <v>1.0145844758806797</v>
      </c>
      <c r="AL106" s="128">
        <f t="shared" ca="1" si="106"/>
        <v>1.0014489632648134</v>
      </c>
      <c r="AM106" s="128">
        <f t="shared" ca="1" si="132"/>
        <v>0.98582888081133868</v>
      </c>
      <c r="AN106" s="128">
        <f t="shared" ca="1" si="107"/>
        <v>0.99857376920385266</v>
      </c>
      <c r="AO106" s="150">
        <f t="shared" ca="1" si="108"/>
        <v>1.0000206659126352</v>
      </c>
    </row>
    <row r="107" spans="1:41" ht="15" customHeight="1" x14ac:dyDescent="0.15">
      <c r="A107" s="117" t="s">
        <v>119</v>
      </c>
      <c r="B107" s="117"/>
      <c r="C107" s="152">
        <v>20000</v>
      </c>
      <c r="D107" s="108"/>
      <c r="E107" s="133">
        <f t="shared" si="109"/>
        <v>20000</v>
      </c>
      <c r="F107" s="131">
        <f t="shared" ca="1" si="115"/>
        <v>15095.034839761265</v>
      </c>
      <c r="G107" s="122">
        <f t="shared" ca="1" si="110"/>
        <v>7179852.6384091005</v>
      </c>
      <c r="H107" s="123">
        <f t="shared" ca="1" si="116"/>
        <v>0</v>
      </c>
      <c r="I107" s="123">
        <f t="shared" ca="1" si="111"/>
        <v>7179852.6384091005</v>
      </c>
      <c r="J107" s="121">
        <f t="shared" ca="1" si="112"/>
        <v>20389.163911496144</v>
      </c>
      <c r="K107" s="121">
        <f t="shared" ca="1" si="117"/>
        <v>0</v>
      </c>
      <c r="L107" s="121">
        <f t="shared" ca="1" si="113"/>
        <v>20389.163911496144</v>
      </c>
      <c r="M107" s="122">
        <f t="shared" ca="1" si="118"/>
        <v>7374648.2175613735</v>
      </c>
      <c r="N107" s="122">
        <f t="shared" ca="1" si="100"/>
        <v>7374648.2175613735</v>
      </c>
      <c r="O107" s="121">
        <f t="shared" ca="1" si="119"/>
        <v>361.69448877711369</v>
      </c>
      <c r="P107" s="136">
        <f t="shared" ca="1" si="114"/>
        <v>1.324938975782868</v>
      </c>
      <c r="Q107" s="136">
        <f t="shared" ca="1" si="101"/>
        <v>1.3641784421605827</v>
      </c>
      <c r="R107" s="114">
        <f t="shared" ca="1" si="102"/>
        <v>1.6109068620518013E-2</v>
      </c>
      <c r="S107" s="112">
        <f t="shared" ca="1" si="120"/>
        <v>53345297.089283593</v>
      </c>
      <c r="T107" s="122">
        <f t="shared" ca="1" si="121"/>
        <v>72772504.27985236</v>
      </c>
      <c r="U107" s="2"/>
      <c r="V107" s="139">
        <f t="shared" ca="1" si="122"/>
        <v>0.49330806390820453</v>
      </c>
      <c r="W107" s="139">
        <f t="shared" ca="1" si="123"/>
        <v>0.50669193609179541</v>
      </c>
      <c r="X107" s="139">
        <f t="shared" ca="1" si="124"/>
        <v>0.49330806390820453</v>
      </c>
      <c r="Y107" s="139">
        <f t="shared" ca="1" si="125"/>
        <v>0.50669193609179541</v>
      </c>
      <c r="Z107" s="2"/>
      <c r="AA107" s="148">
        <f t="shared" ca="1" si="126"/>
        <v>234795.57915227301</v>
      </c>
      <c r="AB107" s="126">
        <f t="shared" ca="1" si="127"/>
        <v>20000</v>
      </c>
      <c r="AC107" s="126">
        <f t="shared" ca="1" si="128"/>
        <v>214795.57915227301</v>
      </c>
      <c r="AD107" s="126">
        <f t="shared" ca="1" si="103"/>
        <v>97397.789576136507</v>
      </c>
      <c r="AE107" s="126">
        <f t="shared" ca="1" si="104"/>
        <v>-97397.789576136507</v>
      </c>
      <c r="AF107" s="145">
        <f t="shared" ca="1" si="129"/>
        <v>1.002834093177946</v>
      </c>
      <c r="AG107" s="128">
        <f t="shared" ca="1" si="98"/>
        <v>1.0002830485214429</v>
      </c>
      <c r="AH107" s="128">
        <f t="shared" ca="1" si="130"/>
        <v>1</v>
      </c>
      <c r="AI107" s="128">
        <f t="shared" ca="1" si="99"/>
        <v>1</v>
      </c>
      <c r="AJ107" s="128">
        <f t="shared" ca="1" si="105"/>
        <v>2.8304852144289683E-4</v>
      </c>
      <c r="AK107" s="145">
        <f t="shared" ca="1" si="131"/>
        <v>1.0174185690586257</v>
      </c>
      <c r="AL107" s="128">
        <f t="shared" ca="1" si="106"/>
        <v>1.0017283523544589</v>
      </c>
      <c r="AM107" s="128">
        <f t="shared" ca="1" si="132"/>
        <v>1.0154037472356789</v>
      </c>
      <c r="AN107" s="128">
        <f t="shared" ca="1" si="107"/>
        <v>1.0015298003453055</v>
      </c>
      <c r="AO107" s="150">
        <f t="shared" ca="1" si="108"/>
        <v>1.003260796733793</v>
      </c>
    </row>
    <row r="108" spans="1:41" ht="15" customHeight="1" x14ac:dyDescent="0.15">
      <c r="A108" s="140" t="s">
        <v>98</v>
      </c>
      <c r="B108" s="140"/>
      <c r="C108" s="153"/>
      <c r="D108" s="108"/>
      <c r="E108" s="133">
        <f t="shared" ca="1" si="109"/>
        <v>0</v>
      </c>
      <c r="F108" s="131">
        <f t="shared" ca="1" si="115"/>
        <v>0</v>
      </c>
      <c r="G108" s="122">
        <f t="shared" ca="1" si="110"/>
        <v>7179852.6384091005</v>
      </c>
      <c r="H108" s="123">
        <f t="shared" ca="1" si="116"/>
        <v>97397.789576136507</v>
      </c>
      <c r="I108" s="123">
        <f t="shared" ca="1" si="111"/>
        <v>7277250.427985237</v>
      </c>
      <c r="J108" s="121">
        <f t="shared" ca="1" si="112"/>
        <v>20389.163911496144</v>
      </c>
      <c r="K108" s="121">
        <f t="shared" ca="1" si="117"/>
        <v>-269.28192880526791</v>
      </c>
      <c r="L108" s="121">
        <f t="shared" ca="1" si="113"/>
        <v>20119.881982690877</v>
      </c>
      <c r="M108" s="122">
        <f t="shared" ca="1" si="118"/>
        <v>7374648.2175613735</v>
      </c>
      <c r="N108" s="122">
        <f t="shared" ca="1" si="100"/>
        <v>7277250.427985237</v>
      </c>
      <c r="O108" s="121">
        <f t="shared" ca="1" si="119"/>
        <v>361.69448877711369</v>
      </c>
      <c r="P108" s="136">
        <f t="shared" ca="1" si="114"/>
        <v>0</v>
      </c>
      <c r="Q108" s="136">
        <f t="shared" ca="1" si="101"/>
        <v>1.3641784421605827</v>
      </c>
      <c r="R108" s="114">
        <f t="shared" ca="1" si="102"/>
        <v>0</v>
      </c>
      <c r="S108" s="112">
        <f t="shared" ca="1" si="120"/>
        <v>53345297.089283593</v>
      </c>
      <c r="T108" s="122">
        <f t="shared" ca="1" si="121"/>
        <v>72772504.27985236</v>
      </c>
      <c r="U108" s="2"/>
      <c r="V108" s="139">
        <f t="shared" ca="1" si="122"/>
        <v>0.49330806390820453</v>
      </c>
      <c r="W108" s="139">
        <f t="shared" ca="1" si="123"/>
        <v>0.50669193609179541</v>
      </c>
      <c r="X108" s="139">
        <f t="shared" ca="1" si="124"/>
        <v>0.5</v>
      </c>
      <c r="Y108" s="139">
        <f t="shared" ca="1" si="125"/>
        <v>0.5</v>
      </c>
      <c r="Z108" s="2"/>
      <c r="AA108" s="148">
        <f t="shared" ca="1" si="126"/>
        <v>0</v>
      </c>
      <c r="AB108" s="126">
        <f t="shared" ca="1" si="127"/>
        <v>0</v>
      </c>
      <c r="AC108" s="126">
        <f t="shared" ca="1" si="128"/>
        <v>0</v>
      </c>
      <c r="AD108" s="126">
        <f t="shared" ca="1" si="103"/>
        <v>0</v>
      </c>
      <c r="AE108" s="126">
        <f t="shared" ca="1" si="104"/>
        <v>0</v>
      </c>
      <c r="AF108" s="145">
        <f t="shared" ca="1" si="129"/>
        <v>1</v>
      </c>
      <c r="AG108" s="128">
        <f t="shared" ca="1" si="98"/>
        <v>1</v>
      </c>
      <c r="AH108" s="128">
        <f t="shared" ca="1" si="130"/>
        <v>1</v>
      </c>
      <c r="AI108" s="128">
        <f t="shared" ca="1" si="99"/>
        <v>1</v>
      </c>
      <c r="AJ108" s="128">
        <f t="shared" ca="1" si="105"/>
        <v>0</v>
      </c>
      <c r="AK108" s="145">
        <f t="shared" ca="1" si="131"/>
        <v>1.0135654301670622</v>
      </c>
      <c r="AL108" s="128">
        <f t="shared" ca="1" si="106"/>
        <v>1.0013483325292118</v>
      </c>
      <c r="AM108" s="128">
        <f t="shared" ca="1" si="132"/>
        <v>0.98679289008739401</v>
      </c>
      <c r="AN108" s="128">
        <f t="shared" ca="1" si="107"/>
        <v>0.99867137346961909</v>
      </c>
      <c r="AO108" s="150">
        <f t="shared" ca="1" si="108"/>
        <v>1.0000179145684609</v>
      </c>
    </row>
    <row r="109" spans="1:41" ht="15" customHeight="1" x14ac:dyDescent="0.15">
      <c r="A109" s="95" t="s">
        <v>123</v>
      </c>
      <c r="B109" s="95">
        <f>INT(B105*(1+$B$45))</f>
        <v>44838</v>
      </c>
      <c r="C109" s="179">
        <f>B109*$B$46</f>
        <v>448380</v>
      </c>
      <c r="D109" s="108"/>
      <c r="E109" s="133">
        <f t="shared" si="109"/>
        <v>448380</v>
      </c>
      <c r="F109" s="131">
        <f t="shared" ca="1" si="115"/>
        <v>324132.30895073788</v>
      </c>
      <c r="G109" s="122">
        <f t="shared" ca="1" si="110"/>
        <v>7725630.427985237</v>
      </c>
      <c r="H109" s="123">
        <f t="shared" ca="1" si="116"/>
        <v>0</v>
      </c>
      <c r="I109" s="123">
        <f t="shared" ca="1" si="111"/>
        <v>7725630.427985237</v>
      </c>
      <c r="J109" s="121">
        <f t="shared" ca="1" si="112"/>
        <v>20119.881982690877</v>
      </c>
      <c r="K109" s="121">
        <f t="shared" ca="1" si="117"/>
        <v>0</v>
      </c>
      <c r="L109" s="121">
        <f t="shared" ca="1" si="113"/>
        <v>20119.881982690877</v>
      </c>
      <c r="M109" s="122">
        <f t="shared" ca="1" si="118"/>
        <v>6695070.3937464189</v>
      </c>
      <c r="N109" s="122">
        <f t="shared" ca="1" si="100"/>
        <v>6695070.3937464189</v>
      </c>
      <c r="O109" s="121">
        <f t="shared" ca="1" si="119"/>
        <v>332.75892967494462</v>
      </c>
      <c r="P109" s="136">
        <f t="shared" ca="1" si="114"/>
        <v>1.3833239933762527</v>
      </c>
      <c r="Q109" s="136">
        <f t="shared" ca="1" si="101"/>
        <v>1.3434743934697098</v>
      </c>
      <c r="R109" s="114">
        <f t="shared" ca="1" si="102"/>
        <v>-1.5176935839919827E-2</v>
      </c>
      <c r="S109" s="112">
        <f t="shared" ca="1" si="120"/>
        <v>53669429.39823433</v>
      </c>
      <c r="T109" s="122">
        <f t="shared" ca="1" si="121"/>
        <v>72103504.108658284</v>
      </c>
      <c r="U109" s="2"/>
      <c r="V109" s="139">
        <f t="shared" ca="1" si="122"/>
        <v>0.53573196777946419</v>
      </c>
      <c r="W109" s="139">
        <f t="shared" ca="1" si="123"/>
        <v>0.46426803222053575</v>
      </c>
      <c r="X109" s="139">
        <f t="shared" ca="1" si="124"/>
        <v>0.53573196777946419</v>
      </c>
      <c r="Y109" s="139">
        <f t="shared" ca="1" si="125"/>
        <v>0.46426803222053575</v>
      </c>
      <c r="Z109" s="2"/>
      <c r="AA109" s="148">
        <f t="shared" ca="1" si="126"/>
        <v>-133800.03423881717</v>
      </c>
      <c r="AB109" s="126">
        <f t="shared" ca="1" si="127"/>
        <v>448380</v>
      </c>
      <c r="AC109" s="126">
        <f t="shared" ca="1" si="128"/>
        <v>-582180.0342388181</v>
      </c>
      <c r="AD109" s="126">
        <f t="shared" ca="1" si="103"/>
        <v>-515280.01711940859</v>
      </c>
      <c r="AE109" s="126">
        <f t="shared" ca="1" si="104"/>
        <v>515280.01711940952</v>
      </c>
      <c r="AF109" s="145">
        <f t="shared" ca="1" si="129"/>
        <v>1.0624497496788947</v>
      </c>
      <c r="AG109" s="128">
        <f t="shared" ca="1" si="98"/>
        <v>1.0060761177955058</v>
      </c>
      <c r="AH109" s="128">
        <f t="shared" ca="1" si="130"/>
        <v>1</v>
      </c>
      <c r="AI109" s="128">
        <f t="shared" ca="1" si="99"/>
        <v>1</v>
      </c>
      <c r="AJ109" s="128">
        <f t="shared" ca="1" si="105"/>
        <v>6.0761177955057644E-3</v>
      </c>
      <c r="AK109" s="145">
        <f t="shared" ca="1" si="131"/>
        <v>1.076015179845957</v>
      </c>
      <c r="AL109" s="128">
        <f t="shared" ca="1" si="106"/>
        <v>1.0073533610798335</v>
      </c>
      <c r="AM109" s="128">
        <f t="shared" ca="1" si="132"/>
        <v>0.90784945888040269</v>
      </c>
      <c r="AN109" s="128">
        <f t="shared" ca="1" si="107"/>
        <v>0.9903789108655412</v>
      </c>
      <c r="AO109" s="150">
        <f t="shared" ca="1" si="108"/>
        <v>0.99766152460298774</v>
      </c>
    </row>
    <row r="110" spans="1:41" ht="15" customHeight="1" x14ac:dyDescent="0.15">
      <c r="A110" s="140" t="s">
        <v>98</v>
      </c>
      <c r="B110" s="140"/>
      <c r="C110" s="152"/>
      <c r="D110" s="113"/>
      <c r="E110" s="133">
        <f t="shared" ca="1" si="109"/>
        <v>0</v>
      </c>
      <c r="F110" s="131">
        <f t="shared" ca="1" si="115"/>
        <v>0</v>
      </c>
      <c r="G110" s="122">
        <f t="shared" ca="1" si="110"/>
        <v>7725630.427985237</v>
      </c>
      <c r="H110" s="123">
        <f t="shared" ca="1" si="116"/>
        <v>-515280.01711940859</v>
      </c>
      <c r="I110" s="123">
        <f t="shared" ca="1" si="111"/>
        <v>7210350.4108658284</v>
      </c>
      <c r="J110" s="121">
        <f t="shared" ca="1" si="112"/>
        <v>20119.881982690877</v>
      </c>
      <c r="K110" s="121">
        <f t="shared" ca="1" si="117"/>
        <v>1548.5084581284129</v>
      </c>
      <c r="L110" s="121">
        <f t="shared" ca="1" si="113"/>
        <v>21668.39044081929</v>
      </c>
      <c r="M110" s="122">
        <f t="shared" ca="1" si="118"/>
        <v>6695070.3937464189</v>
      </c>
      <c r="N110" s="122">
        <f t="shared" ca="1" si="100"/>
        <v>7210350.4108658284</v>
      </c>
      <c r="O110" s="121">
        <f t="shared" ca="1" si="119"/>
        <v>332.75892967494462</v>
      </c>
      <c r="P110" s="136">
        <f t="shared" ca="1" si="114"/>
        <v>0</v>
      </c>
      <c r="Q110" s="136">
        <f t="shared" ca="1" si="101"/>
        <v>1.3434743934697098</v>
      </c>
      <c r="R110" s="114">
        <f t="shared" ca="1" si="102"/>
        <v>0</v>
      </c>
      <c r="S110" s="112">
        <f t="shared" ca="1" si="120"/>
        <v>53669429.39823433</v>
      </c>
      <c r="T110" s="122">
        <f t="shared" ca="1" si="121"/>
        <v>72103504.108658284</v>
      </c>
      <c r="U110" s="2"/>
      <c r="V110" s="139">
        <f t="shared" ca="1" si="122"/>
        <v>0.53573196777946419</v>
      </c>
      <c r="W110" s="139">
        <f t="shared" ca="1" si="123"/>
        <v>0.46426803222053575</v>
      </c>
      <c r="X110" s="139">
        <f t="shared" ca="1" si="124"/>
        <v>0.5</v>
      </c>
      <c r="Y110" s="139">
        <f t="shared" ca="1" si="125"/>
        <v>0.5</v>
      </c>
      <c r="Z110" s="2"/>
      <c r="AA110" s="148">
        <f t="shared" ca="1" si="126"/>
        <v>0</v>
      </c>
      <c r="AB110" s="126">
        <f t="shared" ca="1" si="127"/>
        <v>0</v>
      </c>
      <c r="AC110" s="126">
        <f t="shared" ca="1" si="128"/>
        <v>0</v>
      </c>
      <c r="AD110" s="126">
        <f t="shared" ca="1" si="103"/>
        <v>0</v>
      </c>
      <c r="AE110" s="126">
        <f t="shared" ca="1" si="104"/>
        <v>0</v>
      </c>
      <c r="AF110" s="145">
        <f t="shared" ca="1" si="129"/>
        <v>1</v>
      </c>
      <c r="AG110" s="128">
        <f t="shared" ca="1" si="98"/>
        <v>1</v>
      </c>
      <c r="AH110" s="128">
        <f t="shared" ca="1" si="130"/>
        <v>1</v>
      </c>
      <c r="AI110" s="128">
        <f t="shared" ca="1" si="99"/>
        <v>1</v>
      </c>
      <c r="AJ110" s="128">
        <f t="shared" ca="1" si="105"/>
        <v>0</v>
      </c>
      <c r="AK110" s="145">
        <f t="shared" ca="1" si="131"/>
        <v>0.93330252826321281</v>
      </c>
      <c r="AL110" s="128">
        <f t="shared" ca="1" si="106"/>
        <v>0.99312118039374009</v>
      </c>
      <c r="AM110" s="128">
        <f t="shared" ca="1" si="132"/>
        <v>1.0769640925061386</v>
      </c>
      <c r="AN110" s="128">
        <f t="shared" ca="1" si="107"/>
        <v>1.0074421619859373</v>
      </c>
      <c r="AO110" s="150">
        <f t="shared" ca="1" si="108"/>
        <v>1.0005121490898956</v>
      </c>
    </row>
    <row r="111" spans="1:41" ht="15" customHeight="1" x14ac:dyDescent="0.15">
      <c r="A111" s="117" t="s">
        <v>118</v>
      </c>
      <c r="B111" s="117"/>
      <c r="C111" s="153"/>
      <c r="D111" s="113">
        <v>3000</v>
      </c>
      <c r="E111" s="133">
        <f t="shared" ca="1" si="109"/>
        <v>1018242.3248053305</v>
      </c>
      <c r="F111" s="131">
        <f t="shared" ca="1" si="115"/>
        <v>751129.33889738587</v>
      </c>
      <c r="G111" s="122">
        <f t="shared" ca="1" si="110"/>
        <v>7210350.4108658284</v>
      </c>
      <c r="H111" s="123">
        <f t="shared" ca="1" si="116"/>
        <v>0</v>
      </c>
      <c r="I111" s="123">
        <f t="shared" ca="1" si="111"/>
        <v>7210350.4108658284</v>
      </c>
      <c r="J111" s="121">
        <f t="shared" ca="1" si="112"/>
        <v>24668.39044081929</v>
      </c>
      <c r="K111" s="121">
        <f t="shared" ca="1" si="117"/>
        <v>0</v>
      </c>
      <c r="L111" s="121">
        <f t="shared" ca="1" si="113"/>
        <v>24668.39044081929</v>
      </c>
      <c r="M111" s="122">
        <f t="shared" ca="1" si="118"/>
        <v>8372799.743888475</v>
      </c>
      <c r="N111" s="122">
        <f t="shared" ca="1" si="100"/>
        <v>8372799.743888475</v>
      </c>
      <c r="O111" s="121">
        <f t="shared" ca="1" si="119"/>
        <v>339.4141082684435</v>
      </c>
      <c r="P111" s="136">
        <f t="shared" ca="1" si="114"/>
        <v>1.3556151678218973</v>
      </c>
      <c r="Q111" s="136">
        <f t="shared" ca="1" si="101"/>
        <v>1.4317337524983693</v>
      </c>
      <c r="R111" s="114">
        <f t="shared" ca="1" si="102"/>
        <v>6.569485764497339E-2</v>
      </c>
      <c r="S111" s="112">
        <f t="shared" ca="1" si="120"/>
        <v>54420558.737131715</v>
      </c>
      <c r="T111" s="122">
        <f t="shared" ca="1" si="121"/>
        <v>77915750.77377151</v>
      </c>
      <c r="U111" s="2"/>
      <c r="V111" s="139">
        <f t="shared" ca="1" si="122"/>
        <v>0.46270172200490567</v>
      </c>
      <c r="W111" s="139">
        <f t="shared" ca="1" si="123"/>
        <v>0.53729827799509433</v>
      </c>
      <c r="X111" s="139">
        <f t="shared" ca="1" si="124"/>
        <v>0.46270172200490567</v>
      </c>
      <c r="Y111" s="139">
        <f t="shared" ca="1" si="125"/>
        <v>0.53729827799509433</v>
      </c>
      <c r="Z111" s="2"/>
      <c r="AA111" s="148">
        <f t="shared" ca="1" si="126"/>
        <v>1162449.3330226466</v>
      </c>
      <c r="AB111" s="126">
        <f t="shared" ca="1" si="127"/>
        <v>0</v>
      </c>
      <c r="AC111" s="126">
        <f t="shared" ca="1" si="128"/>
        <v>1162449.3330226466</v>
      </c>
      <c r="AD111" s="126">
        <f t="shared" ca="1" si="103"/>
        <v>581224.6665113233</v>
      </c>
      <c r="AE111" s="126">
        <f t="shared" ca="1" si="104"/>
        <v>-581224.6665113233</v>
      </c>
      <c r="AF111" s="145">
        <f t="shared" ca="1" si="129"/>
        <v>1</v>
      </c>
      <c r="AG111" s="128">
        <f t="shared" ca="1" si="98"/>
        <v>1</v>
      </c>
      <c r="AH111" s="128">
        <f t="shared" ca="1" si="130"/>
        <v>1.1491062424014662</v>
      </c>
      <c r="AI111" s="128">
        <f t="shared" ca="1" si="99"/>
        <v>1.0139954783816296</v>
      </c>
      <c r="AJ111" s="128">
        <f t="shared" ca="1" si="105"/>
        <v>1.3995478381629622E-2</v>
      </c>
      <c r="AK111" s="145">
        <f t="shared" ca="1" si="131"/>
        <v>0.93330252826321281</v>
      </c>
      <c r="AL111" s="128">
        <f t="shared" ca="1" si="106"/>
        <v>0.99312118039374009</v>
      </c>
      <c r="AM111" s="128">
        <f t="shared" ca="1" si="132"/>
        <v>1.250591741605757</v>
      </c>
      <c r="AN111" s="128">
        <f t="shared" ca="1" si="107"/>
        <v>1.0226135798035993</v>
      </c>
      <c r="AO111" s="150">
        <f t="shared" ca="1" si="108"/>
        <v>1.0155792054612187</v>
      </c>
    </row>
    <row r="112" spans="1:41" ht="15" customHeight="1" x14ac:dyDescent="0.15">
      <c r="A112" s="140" t="s">
        <v>98</v>
      </c>
      <c r="B112" s="140"/>
      <c r="C112" s="152"/>
      <c r="D112" s="113"/>
      <c r="E112" s="133">
        <f t="shared" ca="1" si="109"/>
        <v>0</v>
      </c>
      <c r="F112" s="131">
        <f ca="1">S111*AJ112</f>
        <v>0</v>
      </c>
      <c r="G112" s="122">
        <f t="shared" ca="1" si="110"/>
        <v>7210350.4108658284</v>
      </c>
      <c r="H112" s="123">
        <f ca="1">AD111</f>
        <v>581224.6665113233</v>
      </c>
      <c r="I112" s="123">
        <f t="shared" ca="1" si="111"/>
        <v>7791575.0773771517</v>
      </c>
      <c r="J112" s="121">
        <f t="shared" ca="1" si="112"/>
        <v>24668.39044081929</v>
      </c>
      <c r="K112" s="121">
        <f ca="1">AE111/O111</f>
        <v>-1712.4352004001885</v>
      </c>
      <c r="L112" s="121">
        <f t="shared" ca="1" si="113"/>
        <v>22955.955240419102</v>
      </c>
      <c r="M112" s="122">
        <f ca="1">J112*O112</f>
        <v>8372799.743888475</v>
      </c>
      <c r="N112" s="122">
        <f t="shared" ca="1" si="100"/>
        <v>7791575.0773771517</v>
      </c>
      <c r="O112" s="121">
        <f ca="1">O111+IF(AND($O$10=1,F112&lt;&gt;0), 1, 0)*RANDBETWEEN(-$O$12*100,$O$13*100)/100*O111</f>
        <v>339.4141082684435</v>
      </c>
      <c r="P112" s="136">
        <f t="shared" ca="1" si="114"/>
        <v>0</v>
      </c>
      <c r="Q112" s="136">
        <f t="shared" ca="1" si="101"/>
        <v>1.4317337524983693</v>
      </c>
      <c r="R112" s="114">
        <f t="shared" ca="1" si="102"/>
        <v>0</v>
      </c>
      <c r="S112" s="112">
        <f ca="1">S111+F112</f>
        <v>54420558.737131715</v>
      </c>
      <c r="T112" s="122">
        <f ca="1">Q112*S112</f>
        <v>77915750.77377151</v>
      </c>
      <c r="U112" s="2"/>
      <c r="V112" s="139">
        <f ca="1">G112/(G112+M112)</f>
        <v>0.46270172200490567</v>
      </c>
      <c r="W112" s="139">
        <f ca="1">M112/(G112+M112)</f>
        <v>0.53729827799509433</v>
      </c>
      <c r="X112" s="139">
        <f ca="1">I112/(I112+N112)</f>
        <v>0.5</v>
      </c>
      <c r="Y112" s="139">
        <f ca="1">N112/(I112+N112)</f>
        <v>0.5</v>
      </c>
      <c r="Z112" s="2"/>
      <c r="AA112" s="148">
        <f ca="1">(G112+M112)-(I111+N111)</f>
        <v>0</v>
      </c>
      <c r="AB112" s="126">
        <f ca="1">G112-I111</f>
        <v>0</v>
      </c>
      <c r="AC112" s="126">
        <f ca="1">M112-N111</f>
        <v>0</v>
      </c>
      <c r="AD112" s="126">
        <f t="shared" ca="1" si="103"/>
        <v>0</v>
      </c>
      <c r="AE112" s="126">
        <f t="shared" ca="1" si="104"/>
        <v>0</v>
      </c>
      <c r="AF112" s="145">
        <f ca="1">1+C112/G111</f>
        <v>1</v>
      </c>
      <c r="AG112" s="128">
        <f t="shared" ca="1" si="98"/>
        <v>1</v>
      </c>
      <c r="AH112" s="128">
        <f ca="1">1+D112/J111</f>
        <v>1</v>
      </c>
      <c r="AI112" s="128">
        <f t="shared" ca="1" si="99"/>
        <v>1</v>
      </c>
      <c r="AJ112" s="128">
        <f t="shared" ca="1" si="105"/>
        <v>0</v>
      </c>
      <c r="AK112" s="145">
        <f ca="1">I112/G111</f>
        <v>1.0806097669865575</v>
      </c>
      <c r="AL112" s="128">
        <f t="shared" ca="1" si="106"/>
        <v>1.0077826768961098</v>
      </c>
      <c r="AM112" s="128">
        <f ca="1">N112/M111</f>
        <v>0.93058180246869338</v>
      </c>
      <c r="AN112" s="128">
        <f t="shared" ca="1" si="107"/>
        <v>0.99283128923359776</v>
      </c>
      <c r="AO112" s="150">
        <f t="shared" ca="1" si="108"/>
        <v>1.0005581743700509</v>
      </c>
    </row>
    <row r="113" spans="1:41" ht="15" customHeight="1" x14ac:dyDescent="0.15">
      <c r="A113" s="95" t="s">
        <v>123</v>
      </c>
      <c r="B113" s="95">
        <f>INT(B109*(1+$B$45))</f>
        <v>60531</v>
      </c>
      <c r="C113" s="179">
        <f>B113*$B$46</f>
        <v>605310</v>
      </c>
      <c r="D113" s="113"/>
      <c r="E113" s="133">
        <f t="shared" si="109"/>
        <v>605310</v>
      </c>
      <c r="F113" s="131">
        <f t="shared" ref="F113:F124" ca="1" si="133">S112*AJ113</f>
        <v>440467.50708219956</v>
      </c>
      <c r="G113" s="122">
        <f t="shared" ca="1" si="110"/>
        <v>8396885.0773771517</v>
      </c>
      <c r="H113" s="123">
        <f t="shared" ref="H113:H124" ca="1" si="134">AD112</f>
        <v>0</v>
      </c>
      <c r="I113" s="123">
        <f t="shared" ca="1" si="111"/>
        <v>8396885.0773771517</v>
      </c>
      <c r="J113" s="121">
        <f t="shared" ca="1" si="112"/>
        <v>22955.955240419102</v>
      </c>
      <c r="K113" s="121">
        <f t="shared" ref="K113:K124" ca="1" si="135">AE112/O112</f>
        <v>0</v>
      </c>
      <c r="L113" s="121">
        <f t="shared" ca="1" si="113"/>
        <v>22955.955240419102</v>
      </c>
      <c r="M113" s="122">
        <f t="shared" ref="M113:M124" ca="1" si="136">J113*O113</f>
        <v>7947406.578924695</v>
      </c>
      <c r="N113" s="122">
        <f t="shared" ca="1" si="100"/>
        <v>7947406.578924695</v>
      </c>
      <c r="O113" s="121">
        <f t="shared" ref="O113:O124" ca="1" si="137">O112+IF(AND($O$10=1,F113&lt;&gt;0), 1, 0)*RANDBETWEEN(-$O$12*100,$O$13*100)/100*O112</f>
        <v>346.20239043381235</v>
      </c>
      <c r="P113" s="136">
        <f t="shared" ca="1" si="114"/>
        <v>1.3742443886718703</v>
      </c>
      <c r="Q113" s="136">
        <f t="shared" ca="1" si="101"/>
        <v>1.4896086325058171</v>
      </c>
      <c r="R113" s="114">
        <f t="shared" ca="1" si="102"/>
        <v>4.0422934715659505E-2</v>
      </c>
      <c r="S113" s="112">
        <f t="shared" ref="S113:S124" ca="1" si="138">S112+F113</f>
        <v>54861026.244213916</v>
      </c>
      <c r="T113" s="122">
        <f t="shared" ref="T113:T124" ca="1" si="139">Q113*S113</f>
        <v>81721458.281509236</v>
      </c>
      <c r="U113" s="2"/>
      <c r="V113" s="139">
        <f t="shared" ref="V113:V124" ca="1" si="140">G113/(G113+M113)</f>
        <v>0.513750320537114</v>
      </c>
      <c r="W113" s="139">
        <f t="shared" ref="W113:W124" ca="1" si="141">M113/(G113+M113)</f>
        <v>0.486249679462886</v>
      </c>
      <c r="X113" s="139">
        <f t="shared" ref="X113:X124" ca="1" si="142">I113/(I113+N113)</f>
        <v>0.513750320537114</v>
      </c>
      <c r="Y113" s="139">
        <f t="shared" ref="Y113:Y124" ca="1" si="143">N113/(I113+N113)</f>
        <v>0.486249679462886</v>
      </c>
      <c r="Z113" s="2"/>
      <c r="AA113" s="148">
        <f t="shared" ref="AA113:AA124" ca="1" si="144">(G113+M113)-(I112+N112)</f>
        <v>761141.50154754333</v>
      </c>
      <c r="AB113" s="126">
        <f t="shared" ref="AB113:AB124" ca="1" si="145">G113-I112</f>
        <v>605310</v>
      </c>
      <c r="AC113" s="126">
        <f t="shared" ref="AC113:AC124" ca="1" si="146">M113-N112</f>
        <v>155831.50154754333</v>
      </c>
      <c r="AD113" s="126">
        <f t="shared" ca="1" si="103"/>
        <v>-224739.24922622833</v>
      </c>
      <c r="AE113" s="126">
        <f t="shared" ca="1" si="104"/>
        <v>224739.24922622833</v>
      </c>
      <c r="AF113" s="145">
        <f t="shared" ref="AF113:AF124" ca="1" si="147">1+C113/G112</f>
        <v>1.0839501502018283</v>
      </c>
      <c r="AG113" s="128">
        <f t="shared" ca="1" si="98"/>
        <v>1.0080937703930934</v>
      </c>
      <c r="AH113" s="128">
        <f t="shared" ref="AH113:AH124" ca="1" si="148">1+D113/J112</f>
        <v>1</v>
      </c>
      <c r="AI113" s="128">
        <f t="shared" ca="1" si="99"/>
        <v>1</v>
      </c>
      <c r="AJ113" s="128">
        <f t="shared" ca="1" si="105"/>
        <v>8.0937703930934468E-3</v>
      </c>
      <c r="AK113" s="145">
        <f t="shared" ref="AK113:AK124" ca="1" si="149">I113/G112</f>
        <v>1.1645599171883856</v>
      </c>
      <c r="AL113" s="128">
        <f t="shared" ca="1" si="106"/>
        <v>1.0153509600909019</v>
      </c>
      <c r="AM113" s="128">
        <f t="shared" ref="AM113:AM124" ca="1" si="150">N113/M112</f>
        <v>0.94919343851806737</v>
      </c>
      <c r="AN113" s="128">
        <f t="shared" ca="1" si="107"/>
        <v>0.99479930398247385</v>
      </c>
      <c r="AO113" s="150">
        <f t="shared" ca="1" si="108"/>
        <v>1.0100704283963657</v>
      </c>
    </row>
    <row r="114" spans="1:41" ht="15" customHeight="1" x14ac:dyDescent="0.15">
      <c r="A114" s="140" t="s">
        <v>98</v>
      </c>
      <c r="B114" s="140"/>
      <c r="C114" s="152"/>
      <c r="D114" s="113"/>
      <c r="E114" s="133">
        <f t="shared" ca="1" si="109"/>
        <v>0</v>
      </c>
      <c r="F114" s="131">
        <f t="shared" ca="1" si="133"/>
        <v>0</v>
      </c>
      <c r="G114" s="122">
        <f t="shared" ca="1" si="110"/>
        <v>8396885.0773771517</v>
      </c>
      <c r="H114" s="123">
        <f t="shared" ca="1" si="134"/>
        <v>-224739.24922622833</v>
      </c>
      <c r="I114" s="123">
        <f t="shared" ca="1" si="111"/>
        <v>8172145.8281509234</v>
      </c>
      <c r="J114" s="121">
        <f t="shared" ca="1" si="112"/>
        <v>22955.955240419102</v>
      </c>
      <c r="K114" s="121">
        <f t="shared" ca="1" si="135"/>
        <v>649.15568302291786</v>
      </c>
      <c r="L114" s="121">
        <f t="shared" ca="1" si="113"/>
        <v>23605.110923442018</v>
      </c>
      <c r="M114" s="122">
        <f t="shared" ca="1" si="136"/>
        <v>7947406.578924695</v>
      </c>
      <c r="N114" s="122">
        <f t="shared" ca="1" si="100"/>
        <v>8172145.8281509224</v>
      </c>
      <c r="O114" s="121">
        <f t="shared" ca="1" si="137"/>
        <v>346.20239043381235</v>
      </c>
      <c r="P114" s="136">
        <f t="shared" ca="1" si="114"/>
        <v>0</v>
      </c>
      <c r="Q114" s="136">
        <f t="shared" ca="1" si="101"/>
        <v>1.4896086325058171</v>
      </c>
      <c r="R114" s="114">
        <f t="shared" ca="1" si="102"/>
        <v>0</v>
      </c>
      <c r="S114" s="112">
        <f t="shared" ca="1" si="138"/>
        <v>54861026.244213916</v>
      </c>
      <c r="T114" s="122">
        <f t="shared" ca="1" si="139"/>
        <v>81721458.281509236</v>
      </c>
      <c r="U114" s="2"/>
      <c r="V114" s="139">
        <f t="shared" ca="1" si="140"/>
        <v>0.513750320537114</v>
      </c>
      <c r="W114" s="139">
        <f t="shared" ca="1" si="141"/>
        <v>0.486249679462886</v>
      </c>
      <c r="X114" s="139">
        <f t="shared" ca="1" si="142"/>
        <v>0.50000000000000011</v>
      </c>
      <c r="Y114" s="139">
        <f t="shared" ca="1" si="143"/>
        <v>0.5</v>
      </c>
      <c r="Z114" s="2"/>
      <c r="AA114" s="148">
        <f t="shared" ca="1" si="144"/>
        <v>0</v>
      </c>
      <c r="AB114" s="126">
        <f t="shared" ca="1" si="145"/>
        <v>0</v>
      </c>
      <c r="AC114" s="126">
        <f t="shared" ca="1" si="146"/>
        <v>0</v>
      </c>
      <c r="AD114" s="126">
        <f t="shared" ca="1" si="103"/>
        <v>0</v>
      </c>
      <c r="AE114" s="126">
        <f t="shared" ca="1" si="104"/>
        <v>0</v>
      </c>
      <c r="AF114" s="145">
        <f t="shared" ca="1" si="147"/>
        <v>1</v>
      </c>
      <c r="AG114" s="128">
        <f t="shared" ca="1" si="98"/>
        <v>1</v>
      </c>
      <c r="AH114" s="128">
        <f t="shared" ca="1" si="148"/>
        <v>1</v>
      </c>
      <c r="AI114" s="128">
        <f t="shared" ca="1" si="99"/>
        <v>1</v>
      </c>
      <c r="AJ114" s="128">
        <f t="shared" ca="1" si="105"/>
        <v>0</v>
      </c>
      <c r="AK114" s="145">
        <f t="shared" ca="1" si="149"/>
        <v>0.97323540251471108</v>
      </c>
      <c r="AL114" s="128">
        <f t="shared" ca="1" si="106"/>
        <v>0.99729074753617841</v>
      </c>
      <c r="AM114" s="128">
        <f t="shared" ca="1" si="150"/>
        <v>1.0282783128048592</v>
      </c>
      <c r="AN114" s="128">
        <f t="shared" ca="1" si="107"/>
        <v>1.0027924779925228</v>
      </c>
      <c r="AO114" s="150">
        <f t="shared" ca="1" si="108"/>
        <v>1.0000756600008198</v>
      </c>
    </row>
    <row r="115" spans="1:41" ht="15" customHeight="1" x14ac:dyDescent="0.15">
      <c r="A115" s="117" t="s">
        <v>117</v>
      </c>
      <c r="B115" s="117"/>
      <c r="C115" s="152">
        <v>-50000</v>
      </c>
      <c r="D115" s="113"/>
      <c r="E115" s="133">
        <f t="shared" si="109"/>
        <v>-50000</v>
      </c>
      <c r="F115" s="131">
        <f t="shared" ca="1" si="133"/>
        <v>-32755.35285878343</v>
      </c>
      <c r="G115" s="122">
        <f t="shared" ca="1" si="110"/>
        <v>8122145.8281509234</v>
      </c>
      <c r="H115" s="123">
        <f t="shared" ca="1" si="134"/>
        <v>0</v>
      </c>
      <c r="I115" s="123">
        <f t="shared" ca="1" si="111"/>
        <v>8122145.8281509234</v>
      </c>
      <c r="J115" s="121">
        <f t="shared" ca="1" si="112"/>
        <v>23605.110923442018</v>
      </c>
      <c r="K115" s="121">
        <f t="shared" ca="1" si="135"/>
        <v>0</v>
      </c>
      <c r="L115" s="121">
        <f t="shared" ca="1" si="113"/>
        <v>23605.110923442018</v>
      </c>
      <c r="M115" s="122">
        <f t="shared" ca="1" si="136"/>
        <v>8825917.4944029972</v>
      </c>
      <c r="N115" s="122">
        <f t="shared" ca="1" si="100"/>
        <v>8825917.4944029972</v>
      </c>
      <c r="O115" s="121">
        <f t="shared" ca="1" si="137"/>
        <v>373.89858166851735</v>
      </c>
      <c r="P115" s="136">
        <f t="shared" ca="1" si="114"/>
        <v>1.5264680620466091</v>
      </c>
      <c r="Q115" s="136">
        <f t="shared" ca="1" si="101"/>
        <v>1.5455588008727583</v>
      </c>
      <c r="R115" s="114">
        <f t="shared" ca="1" si="102"/>
        <v>3.7560314263768692E-2</v>
      </c>
      <c r="S115" s="112">
        <f t="shared" ca="1" si="138"/>
        <v>54828270.891355135</v>
      </c>
      <c r="T115" s="122">
        <f t="shared" ca="1" si="139"/>
        <v>84740316.612769604</v>
      </c>
      <c r="U115" s="2"/>
      <c r="V115" s="139">
        <f t="shared" ca="1" si="140"/>
        <v>0.47923740155857458</v>
      </c>
      <c r="W115" s="139">
        <f t="shared" ca="1" si="141"/>
        <v>0.52076259844142536</v>
      </c>
      <c r="X115" s="139">
        <f t="shared" ca="1" si="142"/>
        <v>0.47923740155857458</v>
      </c>
      <c r="Y115" s="139">
        <f t="shared" ca="1" si="143"/>
        <v>0.52076259844142536</v>
      </c>
      <c r="Z115" s="2"/>
      <c r="AA115" s="148">
        <f t="shared" ca="1" si="144"/>
        <v>603771.66625207663</v>
      </c>
      <c r="AB115" s="126">
        <f t="shared" ca="1" si="145"/>
        <v>-50000</v>
      </c>
      <c r="AC115" s="126">
        <f t="shared" ca="1" si="146"/>
        <v>653771.66625207476</v>
      </c>
      <c r="AD115" s="126">
        <f t="shared" ca="1" si="103"/>
        <v>351885.83312603831</v>
      </c>
      <c r="AE115" s="126">
        <f t="shared" ca="1" si="104"/>
        <v>-351885.83312603645</v>
      </c>
      <c r="AF115" s="145">
        <f t="shared" ca="1" si="147"/>
        <v>0.99404541094236121</v>
      </c>
      <c r="AG115" s="128">
        <f t="shared" ca="1" si="98"/>
        <v>0.99940293947996939</v>
      </c>
      <c r="AH115" s="128">
        <f t="shared" ca="1" si="148"/>
        <v>1</v>
      </c>
      <c r="AI115" s="128">
        <f t="shared" ca="1" si="99"/>
        <v>1</v>
      </c>
      <c r="AJ115" s="128">
        <f t="shared" ca="1" si="105"/>
        <v>-5.9706052003061227E-4</v>
      </c>
      <c r="AK115" s="145">
        <f t="shared" ca="1" si="149"/>
        <v>0.9672808134570724</v>
      </c>
      <c r="AL115" s="128">
        <f t="shared" ca="1" si="106"/>
        <v>0.99667888423161732</v>
      </c>
      <c r="AM115" s="128">
        <f t="shared" ca="1" si="150"/>
        <v>1.1105405778292479</v>
      </c>
      <c r="AN115" s="128">
        <f t="shared" ca="1" si="107"/>
        <v>1.0105398473483875</v>
      </c>
      <c r="AO115" s="150">
        <f t="shared" ca="1" si="108"/>
        <v>1.0071837275267799</v>
      </c>
    </row>
    <row r="116" spans="1:41" ht="15" customHeight="1" x14ac:dyDescent="0.15">
      <c r="A116" s="140" t="s">
        <v>98</v>
      </c>
      <c r="B116" s="140"/>
      <c r="C116" s="152"/>
      <c r="D116" s="113"/>
      <c r="E116" s="133">
        <f t="shared" ca="1" si="109"/>
        <v>0</v>
      </c>
      <c r="F116" s="131">
        <f t="shared" ca="1" si="133"/>
        <v>0</v>
      </c>
      <c r="G116" s="122">
        <f t="shared" ca="1" si="110"/>
        <v>8122145.8281509234</v>
      </c>
      <c r="H116" s="123">
        <f t="shared" ca="1" si="134"/>
        <v>351885.83312603831</v>
      </c>
      <c r="I116" s="123">
        <f t="shared" ca="1" si="111"/>
        <v>8474031.6612769626</v>
      </c>
      <c r="J116" s="121">
        <f t="shared" ca="1" si="112"/>
        <v>23605.110923442018</v>
      </c>
      <c r="K116" s="121">
        <f t="shared" ca="1" si="135"/>
        <v>-941.12641870892014</v>
      </c>
      <c r="L116" s="121">
        <f t="shared" ca="1" si="113"/>
        <v>22663.984504733096</v>
      </c>
      <c r="M116" s="122">
        <f t="shared" ca="1" si="136"/>
        <v>8825917.4944029972</v>
      </c>
      <c r="N116" s="122">
        <f t="shared" ca="1" si="100"/>
        <v>8474031.6612769589</v>
      </c>
      <c r="O116" s="121">
        <f t="shared" ca="1" si="137"/>
        <v>373.89858166851735</v>
      </c>
      <c r="P116" s="136">
        <f t="shared" ca="1" si="114"/>
        <v>0</v>
      </c>
      <c r="Q116" s="136">
        <f t="shared" ca="1" si="101"/>
        <v>1.5455588008727583</v>
      </c>
      <c r="R116" s="114">
        <f t="shared" ca="1" si="102"/>
        <v>0</v>
      </c>
      <c r="S116" s="112">
        <f t="shared" ca="1" si="138"/>
        <v>54828270.891355135</v>
      </c>
      <c r="T116" s="122">
        <f t="shared" ca="1" si="139"/>
        <v>84740316.612769604</v>
      </c>
      <c r="U116" s="2"/>
      <c r="V116" s="139">
        <f t="shared" ca="1" si="140"/>
        <v>0.47923740155857458</v>
      </c>
      <c r="W116" s="139">
        <f t="shared" ca="1" si="141"/>
        <v>0.52076259844142536</v>
      </c>
      <c r="X116" s="139">
        <f t="shared" ca="1" si="142"/>
        <v>0.50000000000000011</v>
      </c>
      <c r="Y116" s="139">
        <f t="shared" ca="1" si="143"/>
        <v>0.49999999999999989</v>
      </c>
      <c r="Z116" s="2"/>
      <c r="AA116" s="148">
        <f t="shared" ca="1" si="144"/>
        <v>0</v>
      </c>
      <c r="AB116" s="126">
        <f t="shared" ca="1" si="145"/>
        <v>0</v>
      </c>
      <c r="AC116" s="126">
        <f t="shared" ca="1" si="146"/>
        <v>0</v>
      </c>
      <c r="AD116" s="126">
        <f t="shared" ca="1" si="103"/>
        <v>0</v>
      </c>
      <c r="AE116" s="126">
        <f t="shared" ca="1" si="104"/>
        <v>0</v>
      </c>
      <c r="AF116" s="145">
        <f t="shared" ca="1" si="147"/>
        <v>1</v>
      </c>
      <c r="AG116" s="128">
        <f t="shared" ca="1" si="98"/>
        <v>1</v>
      </c>
      <c r="AH116" s="128">
        <f t="shared" ca="1" si="148"/>
        <v>1</v>
      </c>
      <c r="AI116" s="128">
        <f t="shared" ca="1" si="99"/>
        <v>1</v>
      </c>
      <c r="AJ116" s="128">
        <f t="shared" ca="1" si="105"/>
        <v>0</v>
      </c>
      <c r="AK116" s="145">
        <f t="shared" ca="1" si="149"/>
        <v>1.0433242446726851</v>
      </c>
      <c r="AL116" s="128">
        <f t="shared" ca="1" si="106"/>
        <v>1.004250207086125</v>
      </c>
      <c r="AM116" s="128">
        <f t="shared" ca="1" si="150"/>
        <v>0.96013039626201035</v>
      </c>
      <c r="AN116" s="128">
        <f t="shared" ca="1" si="107"/>
        <v>0.99593964817976499</v>
      </c>
      <c r="AO116" s="150">
        <f t="shared" ca="1" si="108"/>
        <v>1.0001725979298115</v>
      </c>
    </row>
    <row r="117" spans="1:41" ht="15" customHeight="1" x14ac:dyDescent="0.15">
      <c r="A117" s="95" t="s">
        <v>123</v>
      </c>
      <c r="B117" s="95">
        <f>INT(B113*(1+$B$45))</f>
        <v>81716</v>
      </c>
      <c r="C117" s="179">
        <f>B117*$B$46</f>
        <v>817160</v>
      </c>
      <c r="D117" s="113"/>
      <c r="E117" s="133">
        <f t="shared" si="109"/>
        <v>817160</v>
      </c>
      <c r="F117" s="131">
        <f t="shared" ca="1" si="133"/>
        <v>528130.67313800589</v>
      </c>
      <c r="G117" s="122">
        <f t="shared" ca="1" si="110"/>
        <v>9291191.6612769626</v>
      </c>
      <c r="H117" s="123">
        <f t="shared" ca="1" si="134"/>
        <v>0</v>
      </c>
      <c r="I117" s="123">
        <f t="shared" ca="1" si="111"/>
        <v>9291191.6612769626</v>
      </c>
      <c r="J117" s="121">
        <f t="shared" ca="1" si="112"/>
        <v>22663.984504733096</v>
      </c>
      <c r="K117" s="121">
        <f t="shared" ca="1" si="135"/>
        <v>0</v>
      </c>
      <c r="L117" s="121">
        <f t="shared" ca="1" si="113"/>
        <v>22663.984504733096</v>
      </c>
      <c r="M117" s="122">
        <f t="shared" ca="1" si="136"/>
        <v>8389291.34466419</v>
      </c>
      <c r="N117" s="122">
        <f t="shared" ca="1" si="100"/>
        <v>8389291.34466419</v>
      </c>
      <c r="O117" s="121">
        <f t="shared" ca="1" si="137"/>
        <v>370.15959585183219</v>
      </c>
      <c r="P117" s="136">
        <f t="shared" ca="1" si="114"/>
        <v>1.5472685862850231</v>
      </c>
      <c r="Q117" s="136">
        <f t="shared" ca="1" si="101"/>
        <v>1.5969682372997505</v>
      </c>
      <c r="R117" s="114">
        <f t="shared" ca="1" si="102"/>
        <v>3.3262685572339176E-2</v>
      </c>
      <c r="S117" s="112">
        <f t="shared" ca="1" si="138"/>
        <v>55356401.564493142</v>
      </c>
      <c r="T117" s="122">
        <f t="shared" ca="1" si="139"/>
        <v>88402415.029705763</v>
      </c>
      <c r="U117" s="2"/>
      <c r="V117" s="139">
        <f t="shared" ca="1" si="140"/>
        <v>0.52550553387907184</v>
      </c>
      <c r="W117" s="139">
        <f t="shared" ca="1" si="141"/>
        <v>0.47449446612092816</v>
      </c>
      <c r="X117" s="139">
        <f t="shared" ca="1" si="142"/>
        <v>0.52550553387907184</v>
      </c>
      <c r="Y117" s="139">
        <f t="shared" ca="1" si="143"/>
        <v>0.47449446612092816</v>
      </c>
      <c r="Z117" s="2"/>
      <c r="AA117" s="148">
        <f t="shared" ca="1" si="144"/>
        <v>732419.68338723108</v>
      </c>
      <c r="AB117" s="126">
        <f t="shared" ca="1" si="145"/>
        <v>817160</v>
      </c>
      <c r="AC117" s="126">
        <f t="shared" ca="1" si="146"/>
        <v>-84740.316612768918</v>
      </c>
      <c r="AD117" s="126">
        <f t="shared" ca="1" si="103"/>
        <v>-450950.15830638446</v>
      </c>
      <c r="AE117" s="126">
        <f t="shared" ca="1" si="104"/>
        <v>450950.15830638446</v>
      </c>
      <c r="AF117" s="145">
        <f t="shared" ca="1" si="147"/>
        <v>1.1006088806196717</v>
      </c>
      <c r="AG117" s="128">
        <f t="shared" ca="1" si="98"/>
        <v>1.0096324517361586</v>
      </c>
      <c r="AH117" s="128">
        <f t="shared" ca="1" si="148"/>
        <v>1</v>
      </c>
      <c r="AI117" s="128">
        <f t="shared" ca="1" si="99"/>
        <v>1</v>
      </c>
      <c r="AJ117" s="128">
        <f t="shared" ca="1" si="105"/>
        <v>9.6324517361585649E-3</v>
      </c>
      <c r="AK117" s="145">
        <f t="shared" ca="1" si="149"/>
        <v>1.1439331252923568</v>
      </c>
      <c r="AL117" s="128">
        <f t="shared" ca="1" si="106"/>
        <v>1.0135380642515948</v>
      </c>
      <c r="AM117" s="128">
        <f t="shared" ca="1" si="150"/>
        <v>0.95052909229939031</v>
      </c>
      <c r="AN117" s="128">
        <f t="shared" ca="1" si="107"/>
        <v>0.99493919821148413</v>
      </c>
      <c r="AO117" s="150">
        <f t="shared" ca="1" si="108"/>
        <v>1.0084087490033014</v>
      </c>
    </row>
    <row r="118" spans="1:41" ht="15" customHeight="1" x14ac:dyDescent="0.15">
      <c r="A118" s="140" t="s">
        <v>98</v>
      </c>
      <c r="B118" s="140"/>
      <c r="C118" s="152"/>
      <c r="D118" s="113"/>
      <c r="E118" s="133">
        <f t="shared" ca="1" si="109"/>
        <v>0</v>
      </c>
      <c r="F118" s="131">
        <f t="shared" ca="1" si="133"/>
        <v>0</v>
      </c>
      <c r="G118" s="122">
        <f t="shared" ca="1" si="110"/>
        <v>9291191.6612769626</v>
      </c>
      <c r="H118" s="123">
        <f t="shared" ca="1" si="134"/>
        <v>-450950.15830638446</v>
      </c>
      <c r="I118" s="123">
        <f t="shared" ca="1" si="111"/>
        <v>8840241.5029705781</v>
      </c>
      <c r="J118" s="121">
        <f t="shared" ca="1" si="112"/>
        <v>22663.984504733096</v>
      </c>
      <c r="K118" s="121">
        <f t="shared" ca="1" si="135"/>
        <v>1218.2587277485877</v>
      </c>
      <c r="L118" s="121">
        <f t="shared" ca="1" si="113"/>
        <v>23882.243232481684</v>
      </c>
      <c r="M118" s="122">
        <f t="shared" ca="1" si="136"/>
        <v>8389291.34466419</v>
      </c>
      <c r="N118" s="122">
        <f t="shared" ca="1" si="100"/>
        <v>8840241.5029705744</v>
      </c>
      <c r="O118" s="121">
        <f t="shared" ca="1" si="137"/>
        <v>370.15959585183219</v>
      </c>
      <c r="P118" s="136">
        <f t="shared" ca="1" si="114"/>
        <v>0</v>
      </c>
      <c r="Q118" s="136">
        <f t="shared" ca="1" si="101"/>
        <v>1.5969682372997505</v>
      </c>
      <c r="R118" s="114">
        <f t="shared" ca="1" si="102"/>
        <v>0</v>
      </c>
      <c r="S118" s="112">
        <f t="shared" ca="1" si="138"/>
        <v>55356401.564493142</v>
      </c>
      <c r="T118" s="122">
        <f t="shared" ca="1" si="139"/>
        <v>88402415.029705763</v>
      </c>
      <c r="U118" s="2"/>
      <c r="V118" s="139">
        <f t="shared" ca="1" si="140"/>
        <v>0.52550553387907184</v>
      </c>
      <c r="W118" s="139">
        <f t="shared" ca="1" si="141"/>
        <v>0.47449446612092816</v>
      </c>
      <c r="X118" s="139">
        <f t="shared" ca="1" si="142"/>
        <v>0.50000000000000011</v>
      </c>
      <c r="Y118" s="139">
        <f t="shared" ca="1" si="143"/>
        <v>0.49999999999999989</v>
      </c>
      <c r="Z118" s="2"/>
      <c r="AA118" s="148">
        <f t="shared" ca="1" si="144"/>
        <v>0</v>
      </c>
      <c r="AB118" s="126">
        <f t="shared" ca="1" si="145"/>
        <v>0</v>
      </c>
      <c r="AC118" s="126">
        <f t="shared" ca="1" si="146"/>
        <v>0</v>
      </c>
      <c r="AD118" s="126">
        <f t="shared" ca="1" si="103"/>
        <v>0</v>
      </c>
      <c r="AE118" s="126">
        <f t="shared" ca="1" si="104"/>
        <v>0</v>
      </c>
      <c r="AF118" s="145">
        <f t="shared" ca="1" si="147"/>
        <v>1</v>
      </c>
      <c r="AG118" s="128">
        <f t="shared" ca="1" si="98"/>
        <v>1</v>
      </c>
      <c r="AH118" s="128">
        <f t="shared" ca="1" si="148"/>
        <v>1</v>
      </c>
      <c r="AI118" s="128">
        <f t="shared" ca="1" si="99"/>
        <v>1</v>
      </c>
      <c r="AJ118" s="128">
        <f t="shared" ca="1" si="105"/>
        <v>0</v>
      </c>
      <c r="AK118" s="145">
        <f t="shared" ca="1" si="149"/>
        <v>0.95146476633499921</v>
      </c>
      <c r="AL118" s="128">
        <f t="shared" ca="1" si="106"/>
        <v>0.99503709386389227</v>
      </c>
      <c r="AM118" s="128">
        <f t="shared" ca="1" si="150"/>
        <v>1.0537530692140284</v>
      </c>
      <c r="AN118" s="128">
        <f t="shared" ca="1" si="107"/>
        <v>1.0052495451280818</v>
      </c>
      <c r="AO118" s="150">
        <f t="shared" ca="1" si="108"/>
        <v>1.0002605859922462</v>
      </c>
    </row>
    <row r="119" spans="1:41" ht="15" customHeight="1" x14ac:dyDescent="0.15">
      <c r="A119" s="117" t="s">
        <v>118</v>
      </c>
      <c r="B119" s="117"/>
      <c r="C119" s="152"/>
      <c r="D119" s="113">
        <v>7000</v>
      </c>
      <c r="E119" s="133">
        <f t="shared" ca="1" si="109"/>
        <v>2539294.8275435688</v>
      </c>
      <c r="F119" s="131">
        <f t="shared" ca="1" si="133"/>
        <v>1510186.6822438953</v>
      </c>
      <c r="G119" s="122">
        <f t="shared" ca="1" si="110"/>
        <v>8840241.5029705781</v>
      </c>
      <c r="H119" s="123">
        <f t="shared" ca="1" si="134"/>
        <v>0</v>
      </c>
      <c r="I119" s="123">
        <f t="shared" ca="1" si="111"/>
        <v>8840241.5029705781</v>
      </c>
      <c r="J119" s="121">
        <f t="shared" ca="1" si="112"/>
        <v>30882.243232481684</v>
      </c>
      <c r="K119" s="121">
        <f t="shared" ca="1" si="135"/>
        <v>0</v>
      </c>
      <c r="L119" s="121">
        <f t="shared" ca="1" si="113"/>
        <v>30882.243232481684</v>
      </c>
      <c r="M119" s="122">
        <f t="shared" ca="1" si="136"/>
        <v>11202731.500454733</v>
      </c>
      <c r="N119" s="122">
        <f t="shared" ca="1" si="100"/>
        <v>11202731.500454733</v>
      </c>
      <c r="O119" s="121">
        <f t="shared" ca="1" si="137"/>
        <v>362.75640393479557</v>
      </c>
      <c r="P119" s="136">
        <f t="shared" ca="1" si="114"/>
        <v>1.6814443256581921</v>
      </c>
      <c r="Q119" s="136">
        <f t="shared" ca="1" si="101"/>
        <v>1.7622802441093657</v>
      </c>
      <c r="R119" s="114">
        <f t="shared" ca="1" si="102"/>
        <v>0.10351615201134787</v>
      </c>
      <c r="S119" s="112">
        <f t="shared" ca="1" si="138"/>
        <v>56866588.246737041</v>
      </c>
      <c r="T119" s="122">
        <f t="shared" ca="1" si="139"/>
        <v>100214865.01712653</v>
      </c>
      <c r="U119" s="2"/>
      <c r="V119" s="139">
        <f t="shared" ca="1" si="140"/>
        <v>0.44106438208841547</v>
      </c>
      <c r="W119" s="139">
        <f t="shared" ca="1" si="141"/>
        <v>0.55893561791158453</v>
      </c>
      <c r="X119" s="139">
        <f t="shared" ca="1" si="142"/>
        <v>0.44106438208841547</v>
      </c>
      <c r="Y119" s="139">
        <f t="shared" ca="1" si="143"/>
        <v>0.55893561791158453</v>
      </c>
      <c r="Z119" s="2"/>
      <c r="AA119" s="148">
        <f t="shared" ca="1" si="144"/>
        <v>2362489.9974841587</v>
      </c>
      <c r="AB119" s="126">
        <f t="shared" ca="1" si="145"/>
        <v>0</v>
      </c>
      <c r="AC119" s="126">
        <f t="shared" ca="1" si="146"/>
        <v>2362489.9974841587</v>
      </c>
      <c r="AD119" s="126">
        <f t="shared" ca="1" si="103"/>
        <v>1181244.9987420794</v>
      </c>
      <c r="AE119" s="126">
        <f t="shared" ca="1" si="104"/>
        <v>-1181244.9987420794</v>
      </c>
      <c r="AF119" s="145">
        <f t="shared" ca="1" si="147"/>
        <v>1</v>
      </c>
      <c r="AG119" s="128">
        <f t="shared" ca="1" si="98"/>
        <v>1</v>
      </c>
      <c r="AH119" s="128">
        <f t="shared" ca="1" si="148"/>
        <v>1.3088600770327097</v>
      </c>
      <c r="AI119" s="128">
        <f t="shared" ca="1" si="99"/>
        <v>1.0272811570037559</v>
      </c>
      <c r="AJ119" s="128">
        <f t="shared" ca="1" si="105"/>
        <v>2.7281157003755885E-2</v>
      </c>
      <c r="AK119" s="145">
        <f t="shared" ca="1" si="149"/>
        <v>0.95146476633499921</v>
      </c>
      <c r="AL119" s="128">
        <f t="shared" ca="1" si="106"/>
        <v>0.99503709386389227</v>
      </c>
      <c r="AM119" s="128">
        <f t="shared" ca="1" si="150"/>
        <v>1.3353608833218036</v>
      </c>
      <c r="AN119" s="128">
        <f t="shared" ca="1" si="107"/>
        <v>1.02934240642813</v>
      </c>
      <c r="AO119" s="150">
        <f t="shared" ca="1" si="108"/>
        <v>1.0242338766831121</v>
      </c>
    </row>
    <row r="120" spans="1:41" ht="15" customHeight="1" x14ac:dyDescent="0.15">
      <c r="A120" s="140" t="s">
        <v>98</v>
      </c>
      <c r="B120" s="140"/>
      <c r="C120" s="152"/>
      <c r="D120" s="113"/>
      <c r="E120" s="133">
        <f t="shared" ca="1" si="109"/>
        <v>0</v>
      </c>
      <c r="F120" s="131">
        <f t="shared" ca="1" si="133"/>
        <v>0</v>
      </c>
      <c r="G120" s="122">
        <f t="shared" ca="1" si="110"/>
        <v>8840241.5029705781</v>
      </c>
      <c r="H120" s="123">
        <f t="shared" ca="1" si="134"/>
        <v>1181244.9987420794</v>
      </c>
      <c r="I120" s="123">
        <f t="shared" ca="1" si="111"/>
        <v>10021486.501712658</v>
      </c>
      <c r="J120" s="121">
        <f t="shared" ca="1" si="112"/>
        <v>30882.243232481684</v>
      </c>
      <c r="K120" s="121">
        <f t="shared" ca="1" si="135"/>
        <v>-3256.3036404848826</v>
      </c>
      <c r="L120" s="121">
        <f t="shared" ca="1" si="113"/>
        <v>27625.939591996801</v>
      </c>
      <c r="M120" s="122">
        <f t="shared" ca="1" si="136"/>
        <v>11202731.500454733</v>
      </c>
      <c r="N120" s="122">
        <f t="shared" ca="1" si="100"/>
        <v>10021486.501712654</v>
      </c>
      <c r="O120" s="121">
        <f t="shared" ca="1" si="137"/>
        <v>362.75640393479557</v>
      </c>
      <c r="P120" s="136">
        <f t="shared" ca="1" si="114"/>
        <v>0</v>
      </c>
      <c r="Q120" s="136">
        <f t="shared" ca="1" si="101"/>
        <v>1.7622802441093657</v>
      </c>
      <c r="R120" s="114">
        <f t="shared" ca="1" si="102"/>
        <v>0</v>
      </c>
      <c r="S120" s="112">
        <f t="shared" ca="1" si="138"/>
        <v>56866588.246737041</v>
      </c>
      <c r="T120" s="122">
        <f t="shared" ca="1" si="139"/>
        <v>100214865.01712653</v>
      </c>
      <c r="U120" s="2"/>
      <c r="V120" s="139">
        <f t="shared" ca="1" si="140"/>
        <v>0.44106438208841547</v>
      </c>
      <c r="W120" s="139">
        <f t="shared" ca="1" si="141"/>
        <v>0.55893561791158453</v>
      </c>
      <c r="X120" s="139">
        <f t="shared" ca="1" si="142"/>
        <v>0.50000000000000011</v>
      </c>
      <c r="Y120" s="139">
        <f t="shared" ca="1" si="143"/>
        <v>0.49999999999999989</v>
      </c>
      <c r="Z120" s="2"/>
      <c r="AA120" s="148">
        <f t="shared" ca="1" si="144"/>
        <v>0</v>
      </c>
      <c r="AB120" s="126">
        <f t="shared" ca="1" si="145"/>
        <v>0</v>
      </c>
      <c r="AC120" s="126">
        <f t="shared" ca="1" si="146"/>
        <v>0</v>
      </c>
      <c r="AD120" s="126">
        <f t="shared" ca="1" si="103"/>
        <v>0</v>
      </c>
      <c r="AE120" s="126">
        <f t="shared" ca="1" si="104"/>
        <v>0</v>
      </c>
      <c r="AF120" s="145">
        <f t="shared" ca="1" si="147"/>
        <v>1</v>
      </c>
      <c r="AG120" s="128">
        <f t="shared" ca="1" si="98"/>
        <v>1</v>
      </c>
      <c r="AH120" s="128">
        <f t="shared" ca="1" si="148"/>
        <v>1</v>
      </c>
      <c r="AI120" s="128">
        <f t="shared" ca="1" si="99"/>
        <v>1</v>
      </c>
      <c r="AJ120" s="128">
        <f t="shared" ca="1" si="105"/>
        <v>0</v>
      </c>
      <c r="AK120" s="145">
        <f t="shared" ca="1" si="149"/>
        <v>1.1336213494105503</v>
      </c>
      <c r="AL120" s="128">
        <f t="shared" ca="1" si="106"/>
        <v>1.012620701498592</v>
      </c>
      <c r="AM120" s="128">
        <f t="shared" ca="1" si="150"/>
        <v>0.89455741229769448</v>
      </c>
      <c r="AN120" s="128">
        <f t="shared" ca="1" si="107"/>
        <v>0.98891922960895928</v>
      </c>
      <c r="AO120" s="150">
        <f t="shared" ca="1" si="108"/>
        <v>1.0014000840120716</v>
      </c>
    </row>
    <row r="121" spans="1:41" ht="15" customHeight="1" x14ac:dyDescent="0.15">
      <c r="A121" s="95" t="s">
        <v>123</v>
      </c>
      <c r="B121" s="95">
        <f>INT(B117*(1+$B$45))</f>
        <v>110316</v>
      </c>
      <c r="C121" s="179">
        <f>B121*$B$46</f>
        <v>1103160</v>
      </c>
      <c r="D121" s="113"/>
      <c r="E121" s="133">
        <f t="shared" si="109"/>
        <v>1103160</v>
      </c>
      <c r="F121" s="131">
        <f t="shared" ca="1" si="133"/>
        <v>672669.85191583529</v>
      </c>
      <c r="G121" s="122">
        <f t="shared" ca="1" si="110"/>
        <v>11124646.501712658</v>
      </c>
      <c r="H121" s="123">
        <f t="shared" ca="1" si="134"/>
        <v>0</v>
      </c>
      <c r="I121" s="123">
        <f t="shared" ca="1" si="111"/>
        <v>11124646.501712658</v>
      </c>
      <c r="J121" s="121">
        <f t="shared" ca="1" si="112"/>
        <v>27625.939591996801</v>
      </c>
      <c r="K121" s="121">
        <f t="shared" ca="1" si="135"/>
        <v>0</v>
      </c>
      <c r="L121" s="121">
        <f t="shared" ca="1" si="113"/>
        <v>27625.939591996801</v>
      </c>
      <c r="M121" s="122">
        <f t="shared" ca="1" si="136"/>
        <v>10622775.691815414</v>
      </c>
      <c r="N121" s="122">
        <f t="shared" ca="1" si="100"/>
        <v>10622775.691815414</v>
      </c>
      <c r="O121" s="121">
        <f t="shared" ca="1" si="137"/>
        <v>384.52178817088333</v>
      </c>
      <c r="P121" s="136">
        <f t="shared" ca="1" si="114"/>
        <v>1.6399724127045132</v>
      </c>
      <c r="Q121" s="136">
        <f t="shared" ca="1" si="101"/>
        <v>1.8897899375276463</v>
      </c>
      <c r="R121" s="114">
        <f t="shared" ca="1" si="102"/>
        <v>7.2354946861883748E-2</v>
      </c>
      <c r="S121" s="112">
        <f t="shared" ca="1" si="138"/>
        <v>57539258.098652877</v>
      </c>
      <c r="T121" s="122">
        <f t="shared" ca="1" si="139"/>
        <v>108737110.96764034</v>
      </c>
      <c r="U121" s="2"/>
      <c r="V121" s="139">
        <f t="shared" ca="1" si="140"/>
        <v>0.51153862755390378</v>
      </c>
      <c r="W121" s="139">
        <f t="shared" ca="1" si="141"/>
        <v>0.48846137244609622</v>
      </c>
      <c r="X121" s="139">
        <f t="shared" ca="1" si="142"/>
        <v>0.51153862755390378</v>
      </c>
      <c r="Y121" s="139">
        <f t="shared" ca="1" si="143"/>
        <v>0.48846137244609622</v>
      </c>
      <c r="Z121" s="2"/>
      <c r="AA121" s="148">
        <f t="shared" ca="1" si="144"/>
        <v>1704449.1901027597</v>
      </c>
      <c r="AB121" s="126">
        <f t="shared" ca="1" si="145"/>
        <v>1103160</v>
      </c>
      <c r="AC121" s="126">
        <f t="shared" ca="1" si="146"/>
        <v>601289.19010275975</v>
      </c>
      <c r="AD121" s="126">
        <f t="shared" ca="1" si="103"/>
        <v>-250935.40494862013</v>
      </c>
      <c r="AE121" s="126">
        <f t="shared" ca="1" si="104"/>
        <v>250935.40494862013</v>
      </c>
      <c r="AF121" s="145">
        <f t="shared" ca="1" si="147"/>
        <v>1.1247884460655635</v>
      </c>
      <c r="AG121" s="128">
        <f t="shared" ca="1" si="98"/>
        <v>1.0118289117152097</v>
      </c>
      <c r="AH121" s="128">
        <f t="shared" ca="1" si="148"/>
        <v>1</v>
      </c>
      <c r="AI121" s="128">
        <f t="shared" ca="1" si="99"/>
        <v>1</v>
      </c>
      <c r="AJ121" s="128">
        <f t="shared" ca="1" si="105"/>
        <v>1.1828911715209722E-2</v>
      </c>
      <c r="AK121" s="145">
        <f t="shared" ca="1" si="149"/>
        <v>1.2584097954761138</v>
      </c>
      <c r="AL121" s="128">
        <f t="shared" ca="1" si="106"/>
        <v>1.0232510736865363</v>
      </c>
      <c r="AM121" s="128">
        <f t="shared" ca="1" si="150"/>
        <v>0.94823085703555621</v>
      </c>
      <c r="AN121" s="128">
        <f t="shared" ca="1" si="107"/>
        <v>0.99469837485490442</v>
      </c>
      <c r="AO121" s="150">
        <f t="shared" ca="1" si="108"/>
        <v>1.0178261800645338</v>
      </c>
    </row>
    <row r="122" spans="1:41" ht="15" customHeight="1" x14ac:dyDescent="0.15">
      <c r="A122" s="140" t="s">
        <v>98</v>
      </c>
      <c r="B122" s="140"/>
      <c r="C122" s="152"/>
      <c r="D122" s="113"/>
      <c r="E122" s="133">
        <f t="shared" ca="1" si="109"/>
        <v>0</v>
      </c>
      <c r="F122" s="131">
        <f t="shared" ca="1" si="133"/>
        <v>0</v>
      </c>
      <c r="G122" s="122">
        <f t="shared" ca="1" si="110"/>
        <v>11124646.501712658</v>
      </c>
      <c r="H122" s="123">
        <f t="shared" ca="1" si="134"/>
        <v>-250935.40494862013</v>
      </c>
      <c r="I122" s="123">
        <f t="shared" ca="1" si="111"/>
        <v>10873711.096764037</v>
      </c>
      <c r="J122" s="121">
        <f t="shared" ca="1" si="112"/>
        <v>27625.939591996801</v>
      </c>
      <c r="K122" s="121">
        <f t="shared" ca="1" si="135"/>
        <v>652.59086134568588</v>
      </c>
      <c r="L122" s="121">
        <f t="shared" ca="1" si="113"/>
        <v>28278.530453342486</v>
      </c>
      <c r="M122" s="122">
        <f t="shared" ca="1" si="136"/>
        <v>10622775.691815414</v>
      </c>
      <c r="N122" s="122">
        <f t="shared" ca="1" si="100"/>
        <v>10873711.096764032</v>
      </c>
      <c r="O122" s="121">
        <f t="shared" ca="1" si="137"/>
        <v>384.52178817088333</v>
      </c>
      <c r="P122" s="136">
        <f t="shared" ca="1" si="114"/>
        <v>0</v>
      </c>
      <c r="Q122" s="136">
        <f t="shared" ca="1" si="101"/>
        <v>1.8897899375276463</v>
      </c>
      <c r="R122" s="114">
        <f t="shared" ca="1" si="102"/>
        <v>0</v>
      </c>
      <c r="S122" s="112">
        <f t="shared" ca="1" si="138"/>
        <v>57539258.098652877</v>
      </c>
      <c r="T122" s="122">
        <f t="shared" ca="1" si="139"/>
        <v>108737110.96764034</v>
      </c>
      <c r="U122" s="2"/>
      <c r="V122" s="139">
        <f t="shared" ca="1" si="140"/>
        <v>0.51153862755390378</v>
      </c>
      <c r="W122" s="139">
        <f t="shared" ca="1" si="141"/>
        <v>0.48846137244609622</v>
      </c>
      <c r="X122" s="139">
        <f t="shared" ca="1" si="142"/>
        <v>0.50000000000000011</v>
      </c>
      <c r="Y122" s="139">
        <f t="shared" ca="1" si="143"/>
        <v>0.49999999999999983</v>
      </c>
      <c r="Z122" s="2"/>
      <c r="AA122" s="148">
        <f t="shared" ca="1" si="144"/>
        <v>0</v>
      </c>
      <c r="AB122" s="126">
        <f t="shared" ca="1" si="145"/>
        <v>0</v>
      </c>
      <c r="AC122" s="126">
        <f t="shared" ca="1" si="146"/>
        <v>0</v>
      </c>
      <c r="AD122" s="126">
        <f t="shared" ca="1" si="103"/>
        <v>0</v>
      </c>
      <c r="AE122" s="126">
        <f t="shared" ca="1" si="104"/>
        <v>0</v>
      </c>
      <c r="AF122" s="145">
        <f t="shared" ca="1" si="147"/>
        <v>1</v>
      </c>
      <c r="AG122" s="128">
        <f t="shared" ca="1" si="98"/>
        <v>1</v>
      </c>
      <c r="AH122" s="128">
        <f t="shared" ca="1" si="148"/>
        <v>1</v>
      </c>
      <c r="AI122" s="128">
        <f t="shared" ca="1" si="99"/>
        <v>1</v>
      </c>
      <c r="AJ122" s="128">
        <f t="shared" ca="1" si="105"/>
        <v>0</v>
      </c>
      <c r="AK122" s="145">
        <f t="shared" ca="1" si="149"/>
        <v>0.97744329180167766</v>
      </c>
      <c r="AL122" s="128">
        <f t="shared" ca="1" si="106"/>
        <v>0.99772110041272744</v>
      </c>
      <c r="AM122" s="128">
        <f t="shared" ca="1" si="150"/>
        <v>1.023622395146869</v>
      </c>
      <c r="AN122" s="128">
        <f t="shared" ca="1" si="107"/>
        <v>1.0023374980859356</v>
      </c>
      <c r="AO122" s="150">
        <f t="shared" ca="1" si="108"/>
        <v>1.0000532715752397</v>
      </c>
    </row>
    <row r="123" spans="1:41" ht="15" customHeight="1" x14ac:dyDescent="0.15">
      <c r="A123" s="117" t="s">
        <v>116</v>
      </c>
      <c r="B123" s="117"/>
      <c r="C123" s="152"/>
      <c r="D123" s="113">
        <v>-1000</v>
      </c>
      <c r="E123" s="133">
        <f t="shared" ca="1" si="109"/>
        <v>-392212.223934301</v>
      </c>
      <c r="F123" s="131">
        <f t="shared" ca="1" si="133"/>
        <v>-211752.37992367535</v>
      </c>
      <c r="G123" s="122">
        <f t="shared" ca="1" si="110"/>
        <v>10873711.096764037</v>
      </c>
      <c r="H123" s="123">
        <f t="shared" ca="1" si="134"/>
        <v>0</v>
      </c>
      <c r="I123" s="123">
        <f t="shared" ca="1" si="111"/>
        <v>10873711.096764037</v>
      </c>
      <c r="J123" s="121">
        <f t="shared" ca="1" si="112"/>
        <v>27278.530453342486</v>
      </c>
      <c r="K123" s="121">
        <f t="shared" ca="1" si="135"/>
        <v>0</v>
      </c>
      <c r="L123" s="121">
        <f t="shared" ca="1" si="113"/>
        <v>27278.530453342486</v>
      </c>
      <c r="M123" s="122">
        <f t="shared" ca="1" si="136"/>
        <v>10698973.094765013</v>
      </c>
      <c r="N123" s="122">
        <f t="shared" ca="1" si="100"/>
        <v>10698973.094765013</v>
      </c>
      <c r="O123" s="121">
        <f t="shared" ca="1" si="137"/>
        <v>392.21222393430099</v>
      </c>
      <c r="P123" s="136">
        <f t="shared" ca="1" si="114"/>
        <v>1.8522210899148861</v>
      </c>
      <c r="Q123" s="136">
        <f t="shared" ca="1" si="101"/>
        <v>1.8815299846964335</v>
      </c>
      <c r="R123" s="114">
        <f t="shared" ca="1" si="102"/>
        <v>-4.370831205726006E-3</v>
      </c>
      <c r="S123" s="112">
        <f t="shared" ca="1" si="138"/>
        <v>57327505.718729198</v>
      </c>
      <c r="T123" s="122">
        <f t="shared" ca="1" si="139"/>
        <v>107863420.95764525</v>
      </c>
      <c r="U123" s="2"/>
      <c r="V123" s="139">
        <f t="shared" ca="1" si="140"/>
        <v>0.50404998284978464</v>
      </c>
      <c r="W123" s="139">
        <f t="shared" ca="1" si="141"/>
        <v>0.49595001715021542</v>
      </c>
      <c r="X123" s="139">
        <f t="shared" ca="1" si="142"/>
        <v>0.50404998284978464</v>
      </c>
      <c r="Y123" s="139">
        <f t="shared" ca="1" si="143"/>
        <v>0.49595001715021542</v>
      </c>
      <c r="Z123" s="2"/>
      <c r="AA123" s="148">
        <f t="shared" ca="1" si="144"/>
        <v>-174738.00199902058</v>
      </c>
      <c r="AB123" s="126">
        <f t="shared" ca="1" si="145"/>
        <v>0</v>
      </c>
      <c r="AC123" s="126">
        <f t="shared" ca="1" si="146"/>
        <v>-174738.00199901871</v>
      </c>
      <c r="AD123" s="126">
        <f t="shared" ca="1" si="103"/>
        <v>-87369.000999510288</v>
      </c>
      <c r="AE123" s="126">
        <f t="shared" ca="1" si="104"/>
        <v>87369.000999508426</v>
      </c>
      <c r="AF123" s="145">
        <f t="shared" ca="1" si="147"/>
        <v>1</v>
      </c>
      <c r="AG123" s="128">
        <f t="shared" ca="1" si="98"/>
        <v>1</v>
      </c>
      <c r="AH123" s="128">
        <f t="shared" ca="1" si="148"/>
        <v>0.96380213615287502</v>
      </c>
      <c r="AI123" s="128">
        <f t="shared" ca="1" si="99"/>
        <v>0.99631986252654459</v>
      </c>
      <c r="AJ123" s="128">
        <f t="shared" ca="1" si="105"/>
        <v>-3.6801374734554138E-3</v>
      </c>
      <c r="AK123" s="145">
        <f t="shared" ca="1" si="149"/>
        <v>0.97744329180167766</v>
      </c>
      <c r="AL123" s="128">
        <f t="shared" ca="1" si="106"/>
        <v>0.99772110041272744</v>
      </c>
      <c r="AM123" s="128">
        <f t="shared" ca="1" si="150"/>
        <v>1.0071730219257391</v>
      </c>
      <c r="AN123" s="128">
        <f t="shared" ca="1" si="107"/>
        <v>1.0007149973056582</v>
      </c>
      <c r="AO123" s="150">
        <f t="shared" ca="1" si="108"/>
        <v>0.99843446831132088</v>
      </c>
    </row>
    <row r="124" spans="1:41" s="175" customFormat="1" ht="15" customHeight="1" x14ac:dyDescent="0.15">
      <c r="A124" s="155" t="s">
        <v>98</v>
      </c>
      <c r="B124" s="155"/>
      <c r="C124" s="156"/>
      <c r="D124" s="157"/>
      <c r="E124" s="158">
        <f t="shared" ca="1" si="109"/>
        <v>0</v>
      </c>
      <c r="F124" s="159">
        <f t="shared" ca="1" si="133"/>
        <v>0</v>
      </c>
      <c r="G124" s="160">
        <f t="shared" ca="1" si="110"/>
        <v>10873711.096764037</v>
      </c>
      <c r="H124" s="161">
        <f t="shared" ca="1" si="134"/>
        <v>-87369.000999510288</v>
      </c>
      <c r="I124" s="161">
        <f t="shared" ca="1" si="111"/>
        <v>10786342.095764527</v>
      </c>
      <c r="J124" s="162">
        <f t="shared" ca="1" si="112"/>
        <v>27278.530453342486</v>
      </c>
      <c r="K124" s="162">
        <f t="shared" ca="1" si="135"/>
        <v>222.75950535938296</v>
      </c>
      <c r="L124" s="162">
        <f t="shared" ca="1" si="113"/>
        <v>27501.289958701869</v>
      </c>
      <c r="M124" s="160">
        <f t="shared" ca="1" si="136"/>
        <v>10698973.094765013</v>
      </c>
      <c r="N124" s="160">
        <f t="shared" ca="1" si="100"/>
        <v>10786342.095764522</v>
      </c>
      <c r="O124" s="162">
        <f t="shared" ca="1" si="137"/>
        <v>392.21222393430099</v>
      </c>
      <c r="P124" s="163">
        <f t="shared" ca="1" si="114"/>
        <v>0</v>
      </c>
      <c r="Q124" s="164">
        <f t="shared" ca="1" si="101"/>
        <v>1.8815299846964335</v>
      </c>
      <c r="R124" s="165">
        <f t="shared" ca="1" si="102"/>
        <v>0</v>
      </c>
      <c r="S124" s="166">
        <f t="shared" ca="1" si="138"/>
        <v>57327505.718729198</v>
      </c>
      <c r="T124" s="167">
        <f t="shared" ca="1" si="139"/>
        <v>107863420.95764525</v>
      </c>
      <c r="U124" s="168"/>
      <c r="V124" s="169">
        <f t="shared" ca="1" si="140"/>
        <v>0.50404998284978464</v>
      </c>
      <c r="W124" s="169">
        <f t="shared" ca="1" si="141"/>
        <v>0.49595001715021542</v>
      </c>
      <c r="X124" s="169">
        <f t="shared" ca="1" si="142"/>
        <v>0.50000000000000011</v>
      </c>
      <c r="Y124" s="169">
        <f t="shared" ca="1" si="143"/>
        <v>0.49999999999999983</v>
      </c>
      <c r="Z124" s="168"/>
      <c r="AA124" s="170">
        <f t="shared" ca="1" si="144"/>
        <v>0</v>
      </c>
      <c r="AB124" s="171">
        <f t="shared" ca="1" si="145"/>
        <v>0</v>
      </c>
      <c r="AC124" s="171">
        <f t="shared" ca="1" si="146"/>
        <v>0</v>
      </c>
      <c r="AD124" s="171">
        <f t="shared" ca="1" si="103"/>
        <v>0</v>
      </c>
      <c r="AE124" s="171">
        <f t="shared" ca="1" si="104"/>
        <v>0</v>
      </c>
      <c r="AF124" s="172">
        <f t="shared" ca="1" si="147"/>
        <v>1</v>
      </c>
      <c r="AG124" s="173">
        <f t="shared" ca="1" si="98"/>
        <v>1</v>
      </c>
      <c r="AH124" s="173">
        <f t="shared" ca="1" si="148"/>
        <v>1</v>
      </c>
      <c r="AI124" s="173">
        <f t="shared" ca="1" si="99"/>
        <v>1</v>
      </c>
      <c r="AJ124" s="173">
        <f t="shared" ca="1" si="105"/>
        <v>0</v>
      </c>
      <c r="AK124" s="172">
        <f t="shared" ca="1" si="149"/>
        <v>0.99196511658052866</v>
      </c>
      <c r="AL124" s="173">
        <f t="shared" ca="1" si="106"/>
        <v>0.99919359161685417</v>
      </c>
      <c r="AM124" s="173">
        <f t="shared" ca="1" si="150"/>
        <v>1.0081661109179028</v>
      </c>
      <c r="AN124" s="173">
        <f t="shared" ca="1" si="107"/>
        <v>1.0008136256789113</v>
      </c>
      <c r="AO124" s="174">
        <f t="shared" ca="1" si="108"/>
        <v>1.0000065611811972</v>
      </c>
    </row>
    <row r="125" spans="1:41" ht="15" customHeight="1" x14ac:dyDescent="0.15">
      <c r="A125" s="117"/>
      <c r="B125" s="117"/>
      <c r="C125" s="179">
        <f t="shared" ref="C125:E125" si="151">SUM(C86:C124)</f>
        <v>3949430</v>
      </c>
      <c r="D125" s="113">
        <f t="shared" si="151"/>
        <v>18000</v>
      </c>
      <c r="E125" s="133">
        <f t="shared" ca="1" si="151"/>
        <v>9976452.4867322743</v>
      </c>
      <c r="F125" s="154">
        <f ca="1">SUM(F86:F124)</f>
        <v>7327505.7187291766</v>
      </c>
      <c r="G125" s="103"/>
      <c r="H125" s="103"/>
      <c r="I125" s="103"/>
      <c r="J125" s="103"/>
      <c r="K125" s="121"/>
      <c r="L125" s="95"/>
      <c r="M125" s="95"/>
      <c r="N125" s="95"/>
      <c r="O125" s="103"/>
      <c r="P125" s="104"/>
      <c r="Q125" s="105"/>
      <c r="R125" s="95"/>
      <c r="S125" s="85"/>
      <c r="T125" s="2"/>
      <c r="U125" s="2"/>
      <c r="V125" s="2"/>
      <c r="W125" s="2"/>
      <c r="X125" s="2"/>
      <c r="Y125" s="2"/>
      <c r="Z125" s="2"/>
      <c r="AB125" s="2"/>
      <c r="AC125" s="2"/>
      <c r="AD125" s="2"/>
      <c r="AE125" s="2"/>
      <c r="AF125" s="128"/>
      <c r="AG125" s="129"/>
      <c r="AH125" s="128"/>
      <c r="AI125" s="129"/>
      <c r="AJ125" s="128"/>
      <c r="AK125" s="2"/>
      <c r="AL125" s="2"/>
    </row>
    <row r="126" spans="1:41" ht="15" customHeight="1" x14ac:dyDescent="0.15">
      <c r="A126" s="2"/>
      <c r="B126" s="2"/>
      <c r="C126" s="73"/>
      <c r="D126" s="73"/>
      <c r="E126" s="74"/>
      <c r="F126" s="75"/>
      <c r="G126" s="75"/>
      <c r="H126" s="75"/>
      <c r="I126" s="75"/>
      <c r="J126" s="75"/>
      <c r="K126" s="75"/>
      <c r="L126" s="2"/>
      <c r="M126" s="2"/>
      <c r="N126" s="2"/>
      <c r="O126" s="75"/>
      <c r="P126" s="76"/>
      <c r="Q126" s="77"/>
      <c r="R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41" ht="15" customHeight="1" x14ac:dyDescent="0.15">
      <c r="A127" s="2"/>
      <c r="B127" s="2"/>
      <c r="C127" s="73"/>
      <c r="D127" s="73"/>
      <c r="E127" s="74"/>
      <c r="F127" s="75"/>
      <c r="G127" s="75"/>
      <c r="H127" s="75"/>
      <c r="I127" s="75"/>
      <c r="J127" s="75"/>
      <c r="K127" s="75"/>
      <c r="L127" s="2"/>
      <c r="M127" s="2"/>
      <c r="N127" s="2"/>
      <c r="O127" s="75"/>
      <c r="P127" s="76"/>
      <c r="Q127" s="77"/>
      <c r="R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41" ht="15" customHeight="1" x14ac:dyDescent="0.15">
      <c r="A128" s="2"/>
      <c r="B128" s="2"/>
      <c r="C128" s="73"/>
      <c r="D128" s="73"/>
      <c r="E128" s="74"/>
      <c r="F128" s="75"/>
      <c r="G128" s="75"/>
      <c r="H128" s="75"/>
      <c r="I128" s="75"/>
      <c r="J128" s="75"/>
      <c r="K128" s="75"/>
      <c r="L128" s="2"/>
      <c r="M128" s="2"/>
      <c r="N128" s="2"/>
      <c r="O128" s="75"/>
      <c r="P128" s="76"/>
      <c r="Q128" s="77"/>
      <c r="R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5" customHeight="1" x14ac:dyDescent="0.15">
      <c r="A129" s="2"/>
      <c r="B129" s="2"/>
      <c r="C129" s="73"/>
      <c r="D129" s="73"/>
      <c r="E129" s="74"/>
      <c r="F129" s="75"/>
      <c r="G129" s="75"/>
      <c r="H129" s="75"/>
      <c r="I129" s="75"/>
      <c r="J129" s="75"/>
      <c r="K129" s="75"/>
      <c r="L129" s="2"/>
      <c r="M129" s="2"/>
      <c r="N129" s="2"/>
      <c r="O129" s="75"/>
      <c r="P129" s="76"/>
      <c r="Q129" s="77"/>
      <c r="R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5" customHeight="1" x14ac:dyDescent="0.15">
      <c r="A130" s="2"/>
      <c r="B130" s="2"/>
      <c r="C130" s="73"/>
      <c r="D130" s="73"/>
      <c r="E130" s="74"/>
      <c r="F130" s="75"/>
      <c r="G130" s="75"/>
      <c r="H130" s="75"/>
      <c r="I130" s="75"/>
      <c r="J130" s="75"/>
      <c r="K130" s="75"/>
      <c r="L130" s="2"/>
      <c r="M130" s="2"/>
      <c r="N130" s="2"/>
      <c r="O130" s="75"/>
      <c r="P130" s="76"/>
      <c r="Q130" s="77"/>
      <c r="R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5" customHeight="1" x14ac:dyDescent="0.15">
      <c r="A131" s="2"/>
      <c r="B131" s="2"/>
      <c r="C131" s="73"/>
      <c r="D131" s="73"/>
      <c r="E131" s="74"/>
      <c r="F131" s="75"/>
      <c r="G131" s="75"/>
      <c r="H131" s="75"/>
      <c r="I131" s="75"/>
      <c r="J131" s="75"/>
      <c r="K131" s="75"/>
      <c r="L131" s="2"/>
      <c r="M131" s="2"/>
      <c r="N131" s="2"/>
      <c r="O131" s="75"/>
      <c r="P131" s="76"/>
      <c r="Q131" s="77"/>
      <c r="R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5" customHeight="1" x14ac:dyDescent="0.15">
      <c r="A132" s="2"/>
      <c r="B132" s="2"/>
      <c r="C132" s="73"/>
      <c r="D132" s="73"/>
      <c r="E132" s="74"/>
      <c r="F132" s="75"/>
      <c r="G132" s="75"/>
      <c r="H132" s="75"/>
      <c r="I132" s="75"/>
      <c r="J132" s="75"/>
      <c r="K132" s="75"/>
      <c r="L132" s="2"/>
      <c r="M132" s="2"/>
      <c r="N132" s="2"/>
      <c r="O132" s="75"/>
      <c r="P132" s="76"/>
      <c r="Q132" s="77"/>
      <c r="R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5" customHeight="1" x14ac:dyDescent="0.15">
      <c r="A133" s="2"/>
      <c r="B133" s="2"/>
      <c r="C133" s="73"/>
      <c r="D133" s="73"/>
      <c r="E133" s="74"/>
      <c r="F133" s="75"/>
      <c r="G133" s="75"/>
      <c r="H133" s="75"/>
      <c r="I133" s="75"/>
      <c r="J133" s="75"/>
      <c r="K133" s="75"/>
      <c r="L133" s="2"/>
      <c r="M133" s="2"/>
      <c r="N133" s="2"/>
      <c r="O133" s="75"/>
      <c r="P133" s="76"/>
      <c r="Q133" s="77"/>
      <c r="R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5" customHeight="1" x14ac:dyDescent="0.15">
      <c r="A134" s="2"/>
      <c r="B134" s="2"/>
      <c r="C134" s="73"/>
      <c r="D134" s="73"/>
      <c r="E134" s="74"/>
      <c r="F134" s="75"/>
      <c r="G134" s="75"/>
      <c r="H134" s="75"/>
      <c r="I134" s="75"/>
      <c r="J134" s="75"/>
      <c r="K134" s="75"/>
      <c r="L134" s="2"/>
      <c r="M134" s="2"/>
      <c r="N134" s="2"/>
      <c r="O134" s="75"/>
      <c r="P134" s="76"/>
      <c r="Q134" s="77"/>
      <c r="R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5" customHeight="1" x14ac:dyDescent="0.15">
      <c r="A135" s="2"/>
      <c r="B135" s="2"/>
      <c r="C135" s="73"/>
      <c r="D135" s="73"/>
      <c r="E135" s="74"/>
      <c r="F135" s="75"/>
      <c r="G135" s="75"/>
      <c r="H135" s="75"/>
      <c r="I135" s="75"/>
      <c r="J135" s="75"/>
      <c r="K135" s="75"/>
      <c r="L135" s="2"/>
      <c r="M135" s="2"/>
      <c r="N135" s="2"/>
      <c r="O135" s="75"/>
      <c r="P135" s="76"/>
      <c r="Q135" s="77"/>
      <c r="R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5" customHeight="1" x14ac:dyDescent="0.15">
      <c r="A136" s="2"/>
      <c r="B136" s="2"/>
      <c r="C136" s="73"/>
      <c r="D136" s="73"/>
      <c r="E136" s="74"/>
      <c r="F136" s="75"/>
      <c r="G136" s="75"/>
      <c r="H136" s="75"/>
      <c r="I136" s="75"/>
      <c r="J136" s="75"/>
      <c r="K136" s="75"/>
      <c r="L136" s="2"/>
      <c r="M136" s="2"/>
      <c r="N136" s="2"/>
      <c r="O136" s="75"/>
      <c r="P136" s="76"/>
      <c r="Q136" s="77"/>
      <c r="R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5" customHeight="1" x14ac:dyDescent="0.15">
      <c r="A137" s="2"/>
      <c r="B137" s="2"/>
      <c r="C137" s="73"/>
      <c r="D137" s="73"/>
      <c r="E137" s="74"/>
      <c r="F137" s="75"/>
      <c r="G137" s="75"/>
      <c r="H137" s="75"/>
      <c r="I137" s="75"/>
      <c r="J137" s="75"/>
      <c r="K137" s="75"/>
      <c r="L137" s="2"/>
      <c r="M137" s="2"/>
      <c r="N137" s="2"/>
      <c r="O137" s="75"/>
      <c r="P137" s="76"/>
      <c r="Q137" s="77"/>
      <c r="R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5" customHeight="1" x14ac:dyDescent="0.15">
      <c r="A138" s="2"/>
      <c r="B138" s="2"/>
      <c r="C138" s="73"/>
      <c r="D138" s="73"/>
      <c r="E138" s="74"/>
      <c r="F138" s="75"/>
      <c r="G138" s="75"/>
      <c r="H138" s="75"/>
      <c r="I138" s="75"/>
      <c r="J138" s="75"/>
      <c r="K138" s="75"/>
      <c r="L138" s="2"/>
      <c r="M138" s="2"/>
      <c r="N138" s="2"/>
      <c r="O138" s="75"/>
      <c r="P138" s="76"/>
      <c r="Q138" s="77"/>
      <c r="R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5" customHeight="1" x14ac:dyDescent="0.15">
      <c r="A139" s="2"/>
      <c r="B139" s="2"/>
      <c r="C139" s="73"/>
      <c r="D139" s="73"/>
      <c r="E139" s="74"/>
      <c r="F139" s="75"/>
      <c r="G139" s="75"/>
      <c r="H139" s="75"/>
      <c r="I139" s="75"/>
      <c r="J139" s="75"/>
      <c r="K139" s="75"/>
      <c r="L139" s="2"/>
      <c r="M139" s="2"/>
      <c r="N139" s="2"/>
      <c r="O139" s="75"/>
      <c r="P139" s="76"/>
      <c r="Q139" s="77"/>
      <c r="R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5" customHeight="1" x14ac:dyDescent="0.15">
      <c r="A140" s="2"/>
      <c r="B140" s="2"/>
      <c r="C140" s="73"/>
      <c r="D140" s="73"/>
      <c r="E140" s="74"/>
      <c r="F140" s="75"/>
      <c r="G140" s="75"/>
      <c r="H140" s="75"/>
      <c r="I140" s="75"/>
      <c r="J140" s="75"/>
      <c r="K140" s="75"/>
      <c r="L140" s="2"/>
      <c r="M140" s="2"/>
      <c r="N140" s="2"/>
      <c r="O140" s="75"/>
      <c r="P140" s="76"/>
      <c r="Q140" s="77"/>
      <c r="R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5" customHeight="1" x14ac:dyDescent="0.15">
      <c r="A141" s="2"/>
      <c r="B141" s="2"/>
      <c r="C141" s="73"/>
      <c r="D141" s="73"/>
      <c r="E141" s="74"/>
      <c r="F141" s="75"/>
      <c r="G141" s="75"/>
      <c r="H141" s="75"/>
      <c r="I141" s="75"/>
      <c r="J141" s="75"/>
      <c r="K141" s="75"/>
      <c r="L141" s="2"/>
      <c r="M141" s="2"/>
      <c r="N141" s="2"/>
      <c r="O141" s="75"/>
      <c r="P141" s="76"/>
      <c r="Q141" s="77"/>
      <c r="R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5" customHeight="1" x14ac:dyDescent="0.15">
      <c r="A142" s="2"/>
      <c r="B142" s="2"/>
      <c r="C142" s="73"/>
      <c r="D142" s="73"/>
      <c r="E142" s="74"/>
      <c r="F142" s="75"/>
      <c r="G142" s="75"/>
      <c r="H142" s="75"/>
      <c r="I142" s="75"/>
      <c r="J142" s="75"/>
      <c r="K142" s="75"/>
      <c r="L142" s="2"/>
      <c r="M142" s="2"/>
      <c r="N142" s="2"/>
      <c r="O142" s="75"/>
      <c r="P142" s="76"/>
      <c r="Q142" s="77"/>
      <c r="R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5" customHeight="1" x14ac:dyDescent="0.15">
      <c r="A143" s="2"/>
      <c r="B143" s="2"/>
      <c r="C143" s="73"/>
      <c r="D143" s="73"/>
      <c r="E143" s="74"/>
      <c r="F143" s="75"/>
      <c r="G143" s="75"/>
      <c r="H143" s="75"/>
      <c r="I143" s="75"/>
      <c r="J143" s="75"/>
      <c r="K143" s="75"/>
      <c r="L143" s="2"/>
      <c r="M143" s="2"/>
      <c r="N143" s="2"/>
      <c r="O143" s="75"/>
      <c r="P143" s="76"/>
      <c r="Q143" s="77"/>
      <c r="R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5" customHeight="1" x14ac:dyDescent="0.15">
      <c r="A144" s="2"/>
      <c r="B144" s="2"/>
      <c r="C144" s="73"/>
      <c r="D144" s="73"/>
      <c r="E144" s="74"/>
      <c r="F144" s="75"/>
      <c r="G144" s="75"/>
      <c r="H144" s="75"/>
      <c r="I144" s="75"/>
      <c r="J144" s="75"/>
      <c r="K144" s="75"/>
      <c r="L144" s="2"/>
      <c r="M144" s="2"/>
      <c r="N144" s="2"/>
      <c r="O144" s="75"/>
      <c r="P144" s="76"/>
      <c r="Q144" s="77"/>
      <c r="R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5" customHeight="1" x14ac:dyDescent="0.15">
      <c r="A145" s="2"/>
      <c r="B145" s="2"/>
      <c r="C145" s="73"/>
      <c r="D145" s="73"/>
      <c r="E145" s="74"/>
      <c r="F145" s="75"/>
      <c r="G145" s="75"/>
      <c r="H145" s="75"/>
      <c r="I145" s="75"/>
      <c r="J145" s="75"/>
      <c r="K145" s="75"/>
      <c r="L145" s="2"/>
      <c r="M145" s="2"/>
      <c r="N145" s="2"/>
      <c r="O145" s="75"/>
      <c r="P145" s="76"/>
      <c r="Q145" s="77"/>
      <c r="R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5" customHeight="1" x14ac:dyDescent="0.15">
      <c r="A146" s="2"/>
      <c r="B146" s="2"/>
      <c r="C146" s="73"/>
      <c r="D146" s="73"/>
      <c r="E146" s="74"/>
      <c r="F146" s="75"/>
      <c r="G146" s="75"/>
      <c r="H146" s="75"/>
      <c r="I146" s="75"/>
      <c r="J146" s="75"/>
      <c r="K146" s="75"/>
      <c r="L146" s="2"/>
      <c r="M146" s="2"/>
      <c r="N146" s="2"/>
      <c r="O146" s="75"/>
      <c r="P146" s="76"/>
      <c r="Q146" s="77"/>
      <c r="R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5" customHeight="1" x14ac:dyDescent="0.15">
      <c r="A147" s="2"/>
      <c r="B147" s="2"/>
      <c r="C147" s="73"/>
      <c r="D147" s="73"/>
      <c r="E147" s="74"/>
      <c r="F147" s="75"/>
      <c r="G147" s="75"/>
      <c r="H147" s="75"/>
      <c r="I147" s="75"/>
      <c r="J147" s="75"/>
      <c r="K147" s="75"/>
      <c r="L147" s="2"/>
      <c r="M147" s="2"/>
      <c r="N147" s="2"/>
      <c r="O147" s="75"/>
      <c r="P147" s="76"/>
      <c r="Q147" s="77"/>
      <c r="R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5" customHeight="1" x14ac:dyDescent="0.15">
      <c r="A148" s="2"/>
      <c r="B148" s="2"/>
      <c r="C148" s="73"/>
      <c r="D148" s="73"/>
      <c r="E148" s="74"/>
      <c r="F148" s="75"/>
      <c r="G148" s="75"/>
      <c r="H148" s="75"/>
      <c r="I148" s="75"/>
      <c r="J148" s="75"/>
      <c r="K148" s="75"/>
      <c r="L148" s="2"/>
      <c r="M148" s="2"/>
      <c r="N148" s="2"/>
      <c r="O148" s="75"/>
      <c r="P148" s="76"/>
      <c r="Q148" s="77"/>
      <c r="R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5" customHeight="1" x14ac:dyDescent="0.15">
      <c r="A149" s="2"/>
      <c r="B149" s="2"/>
      <c r="C149" s="73"/>
      <c r="D149" s="73"/>
      <c r="E149" s="74"/>
      <c r="F149" s="75"/>
      <c r="G149" s="75"/>
      <c r="H149" s="75"/>
      <c r="I149" s="75"/>
      <c r="J149" s="75"/>
      <c r="K149" s="75"/>
      <c r="L149" s="2"/>
      <c r="M149" s="2"/>
      <c r="N149" s="2"/>
      <c r="O149" s="75"/>
      <c r="P149" s="76"/>
      <c r="Q149" s="77"/>
      <c r="R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5" customHeight="1" x14ac:dyDescent="0.15">
      <c r="A150" s="2"/>
      <c r="B150" s="2"/>
      <c r="C150" s="73"/>
      <c r="D150" s="73"/>
      <c r="E150" s="74"/>
      <c r="F150" s="75"/>
      <c r="G150" s="75"/>
      <c r="H150" s="75"/>
      <c r="I150" s="75"/>
      <c r="J150" s="75"/>
      <c r="K150" s="75"/>
      <c r="L150" s="2"/>
      <c r="M150" s="2"/>
      <c r="N150" s="2"/>
      <c r="O150" s="75"/>
      <c r="P150" s="76"/>
      <c r="Q150" s="77"/>
      <c r="R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5" customHeight="1" x14ac:dyDescent="0.15">
      <c r="A151" s="2"/>
      <c r="B151" s="2"/>
      <c r="C151" s="73"/>
      <c r="D151" s="73"/>
      <c r="E151" s="74"/>
      <c r="F151" s="75"/>
      <c r="G151" s="75"/>
      <c r="H151" s="75"/>
      <c r="I151" s="75"/>
      <c r="J151" s="75"/>
      <c r="K151" s="75"/>
      <c r="L151" s="2"/>
      <c r="M151" s="2"/>
      <c r="N151" s="2"/>
      <c r="O151" s="75"/>
      <c r="P151" s="76"/>
      <c r="Q151" s="77"/>
      <c r="R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5" customHeight="1" x14ac:dyDescent="0.15">
      <c r="A152" s="2"/>
      <c r="B152" s="2"/>
      <c r="C152" s="73"/>
      <c r="D152" s="73"/>
      <c r="E152" s="74"/>
      <c r="F152" s="75"/>
      <c r="G152" s="75"/>
      <c r="H152" s="75"/>
      <c r="I152" s="75"/>
      <c r="J152" s="75"/>
      <c r="K152" s="75"/>
      <c r="L152" s="2"/>
      <c r="M152" s="2"/>
      <c r="N152" s="2"/>
      <c r="O152" s="75"/>
      <c r="P152" s="76"/>
      <c r="Q152" s="77"/>
      <c r="R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5" customHeight="1" x14ac:dyDescent="0.15">
      <c r="A153" s="2"/>
      <c r="B153" s="2"/>
      <c r="C153" s="73"/>
      <c r="D153" s="73"/>
      <c r="E153" s="74"/>
      <c r="F153" s="75"/>
      <c r="G153" s="75"/>
      <c r="H153" s="75"/>
      <c r="I153" s="75"/>
      <c r="J153" s="75"/>
      <c r="K153" s="75"/>
      <c r="L153" s="2"/>
      <c r="M153" s="2"/>
      <c r="N153" s="2"/>
      <c r="O153" s="75"/>
      <c r="P153" s="76"/>
      <c r="Q153" s="77"/>
      <c r="R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5" customHeight="1" x14ac:dyDescent="0.15">
      <c r="A154" s="2"/>
      <c r="B154" s="2"/>
      <c r="C154" s="73"/>
      <c r="D154" s="73"/>
      <c r="E154" s="74"/>
      <c r="F154" s="75"/>
      <c r="G154" s="75"/>
      <c r="H154" s="75"/>
      <c r="I154" s="75"/>
      <c r="J154" s="75"/>
      <c r="K154" s="75"/>
      <c r="L154" s="2"/>
      <c r="M154" s="2"/>
      <c r="N154" s="2"/>
      <c r="O154" s="75"/>
      <c r="P154" s="76"/>
      <c r="Q154" s="77"/>
      <c r="R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5" customHeight="1" x14ac:dyDescent="0.15">
      <c r="A155" s="2"/>
      <c r="B155" s="2"/>
      <c r="C155" s="73"/>
      <c r="D155" s="73"/>
      <c r="E155" s="74"/>
      <c r="F155" s="75"/>
      <c r="G155" s="75"/>
      <c r="H155" s="75"/>
      <c r="I155" s="75"/>
      <c r="J155" s="75"/>
      <c r="K155" s="75"/>
      <c r="L155" s="2"/>
      <c r="M155" s="2"/>
      <c r="N155" s="2"/>
      <c r="O155" s="75"/>
      <c r="P155" s="76"/>
      <c r="Q155" s="77"/>
      <c r="R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5" customHeight="1" x14ac:dyDescent="0.15">
      <c r="A156" s="2"/>
      <c r="B156" s="2"/>
      <c r="C156" s="73"/>
      <c r="D156" s="73"/>
      <c r="E156" s="74"/>
      <c r="F156" s="75"/>
      <c r="G156" s="75"/>
      <c r="H156" s="75"/>
      <c r="I156" s="75"/>
      <c r="J156" s="75"/>
      <c r="K156" s="75"/>
      <c r="L156" s="2"/>
      <c r="M156" s="2"/>
      <c r="N156" s="2"/>
      <c r="O156" s="75"/>
      <c r="P156" s="76"/>
      <c r="Q156" s="77"/>
      <c r="R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5" customHeight="1" x14ac:dyDescent="0.15">
      <c r="A157" s="2"/>
      <c r="B157" s="2"/>
      <c r="C157" s="73"/>
      <c r="D157" s="73"/>
      <c r="E157" s="74"/>
      <c r="F157" s="75"/>
      <c r="G157" s="75"/>
      <c r="H157" s="75"/>
      <c r="I157" s="75"/>
      <c r="J157" s="75"/>
      <c r="K157" s="75"/>
      <c r="L157" s="2"/>
      <c r="M157" s="2"/>
      <c r="N157" s="2"/>
      <c r="O157" s="75"/>
      <c r="P157" s="76"/>
      <c r="Q157" s="77"/>
      <c r="R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5" customHeight="1" x14ac:dyDescent="0.15">
      <c r="A158" s="2"/>
      <c r="B158" s="2"/>
      <c r="C158" s="73"/>
      <c r="D158" s="73"/>
      <c r="E158" s="74"/>
      <c r="F158" s="75"/>
      <c r="G158" s="75"/>
      <c r="H158" s="75"/>
      <c r="I158" s="75"/>
      <c r="J158" s="75"/>
      <c r="K158" s="75"/>
      <c r="L158" s="2"/>
      <c r="M158" s="2"/>
      <c r="N158" s="2"/>
      <c r="O158" s="75"/>
      <c r="P158" s="76"/>
      <c r="Q158" s="77"/>
      <c r="R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5" customHeight="1" x14ac:dyDescent="0.15">
      <c r="A159" s="2"/>
      <c r="B159" s="2"/>
      <c r="C159" s="73"/>
      <c r="D159" s="73"/>
      <c r="E159" s="74"/>
      <c r="F159" s="75"/>
      <c r="G159" s="75"/>
      <c r="H159" s="75"/>
      <c r="I159" s="75"/>
      <c r="J159" s="75"/>
      <c r="K159" s="75"/>
      <c r="L159" s="2"/>
      <c r="M159" s="2"/>
      <c r="N159" s="2"/>
      <c r="O159" s="75"/>
      <c r="P159" s="76"/>
      <c r="Q159" s="77"/>
      <c r="R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5" customHeight="1" x14ac:dyDescent="0.15">
      <c r="A160" s="2"/>
      <c r="B160" s="2"/>
      <c r="C160" s="73"/>
      <c r="D160" s="73"/>
      <c r="E160" s="74"/>
      <c r="F160" s="75"/>
      <c r="G160" s="75"/>
      <c r="H160" s="75"/>
      <c r="I160" s="75"/>
      <c r="J160" s="75"/>
      <c r="K160" s="75"/>
      <c r="L160" s="2"/>
      <c r="M160" s="2"/>
      <c r="N160" s="2"/>
      <c r="O160" s="75"/>
      <c r="P160" s="76"/>
      <c r="Q160" s="77"/>
      <c r="R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5" customHeight="1" x14ac:dyDescent="0.15">
      <c r="A161" s="2"/>
      <c r="B161" s="2"/>
      <c r="C161" s="73"/>
      <c r="D161" s="73"/>
      <c r="E161" s="74"/>
      <c r="F161" s="75"/>
      <c r="G161" s="75"/>
      <c r="H161" s="75"/>
      <c r="I161" s="75"/>
      <c r="J161" s="75"/>
      <c r="K161" s="75"/>
      <c r="L161" s="2"/>
      <c r="M161" s="2"/>
      <c r="N161" s="2"/>
      <c r="O161" s="75"/>
      <c r="P161" s="76"/>
      <c r="Q161" s="77"/>
      <c r="R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5" customHeight="1" x14ac:dyDescent="0.15">
      <c r="A162" s="2"/>
      <c r="B162" s="2"/>
      <c r="C162" s="73"/>
      <c r="D162" s="73"/>
      <c r="E162" s="74"/>
      <c r="F162" s="75"/>
      <c r="G162" s="75"/>
      <c r="H162" s="75"/>
      <c r="I162" s="75"/>
      <c r="J162" s="75"/>
      <c r="K162" s="75"/>
      <c r="L162" s="2"/>
      <c r="M162" s="2"/>
      <c r="N162" s="2"/>
      <c r="O162" s="75"/>
      <c r="P162" s="76"/>
      <c r="Q162" s="77"/>
      <c r="R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5" customHeight="1" x14ac:dyDescent="0.15">
      <c r="A163" s="2"/>
      <c r="B163" s="2"/>
      <c r="C163" s="73"/>
      <c r="D163" s="73"/>
      <c r="E163" s="74"/>
      <c r="F163" s="75"/>
      <c r="G163" s="75"/>
      <c r="H163" s="75"/>
      <c r="I163" s="75"/>
      <c r="J163" s="75"/>
      <c r="K163" s="75"/>
      <c r="L163" s="2"/>
      <c r="M163" s="2"/>
      <c r="N163" s="2"/>
      <c r="O163" s="75"/>
      <c r="P163" s="76"/>
      <c r="Q163" s="77"/>
      <c r="R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5" customHeight="1" x14ac:dyDescent="0.15">
      <c r="A164" s="2"/>
      <c r="B164" s="2"/>
      <c r="C164" s="73"/>
      <c r="D164" s="73"/>
      <c r="E164" s="74"/>
      <c r="F164" s="75"/>
      <c r="G164" s="75"/>
      <c r="H164" s="75"/>
      <c r="I164" s="75"/>
      <c r="J164" s="75"/>
      <c r="K164" s="75"/>
      <c r="L164" s="2"/>
      <c r="M164" s="2"/>
      <c r="N164" s="2"/>
      <c r="O164" s="75"/>
      <c r="P164" s="76"/>
      <c r="Q164" s="77"/>
      <c r="R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5" customHeight="1" x14ac:dyDescent="0.15">
      <c r="A165" s="2"/>
      <c r="B165" s="2"/>
      <c r="C165" s="73"/>
      <c r="D165" s="73"/>
      <c r="E165" s="74"/>
      <c r="F165" s="75"/>
      <c r="G165" s="75"/>
      <c r="H165" s="75"/>
      <c r="I165" s="75"/>
      <c r="J165" s="75"/>
      <c r="K165" s="75"/>
      <c r="L165" s="2"/>
      <c r="M165" s="2"/>
      <c r="N165" s="2"/>
      <c r="O165" s="75"/>
      <c r="P165" s="76"/>
      <c r="Q165" s="77"/>
      <c r="R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5" customHeight="1" x14ac:dyDescent="0.15">
      <c r="A166" s="2"/>
      <c r="B166" s="2"/>
      <c r="C166" s="73"/>
      <c r="D166" s="73"/>
      <c r="E166" s="74"/>
      <c r="F166" s="75"/>
      <c r="G166" s="75"/>
      <c r="H166" s="75"/>
      <c r="I166" s="75"/>
      <c r="J166" s="75"/>
      <c r="K166" s="75"/>
      <c r="L166" s="2"/>
      <c r="M166" s="2"/>
      <c r="N166" s="2"/>
      <c r="O166" s="75"/>
      <c r="P166" s="76"/>
      <c r="Q166" s="77"/>
      <c r="R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5" customHeight="1" x14ac:dyDescent="0.15">
      <c r="A167" s="2"/>
      <c r="B167" s="2"/>
      <c r="C167" s="73"/>
      <c r="D167" s="73"/>
      <c r="E167" s="74"/>
      <c r="F167" s="75"/>
      <c r="G167" s="75"/>
      <c r="H167" s="75"/>
      <c r="I167" s="75"/>
      <c r="J167" s="75"/>
      <c r="K167" s="75"/>
      <c r="L167" s="2"/>
      <c r="M167" s="2"/>
      <c r="N167" s="2"/>
      <c r="O167" s="75"/>
      <c r="P167" s="76"/>
      <c r="Q167" s="77"/>
      <c r="R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5" customHeight="1" x14ac:dyDescent="0.15">
      <c r="A168" s="2"/>
      <c r="B168" s="2"/>
      <c r="C168" s="73"/>
      <c r="D168" s="73"/>
      <c r="E168" s="74"/>
      <c r="F168" s="75"/>
      <c r="G168" s="75"/>
      <c r="H168" s="75"/>
      <c r="I168" s="75"/>
      <c r="J168" s="75"/>
      <c r="K168" s="75"/>
      <c r="L168" s="2"/>
      <c r="M168" s="2"/>
      <c r="N168" s="2"/>
      <c r="O168" s="75"/>
      <c r="P168" s="76"/>
      <c r="Q168" s="77"/>
      <c r="R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5" customHeight="1" x14ac:dyDescent="0.15">
      <c r="A169" s="2"/>
      <c r="B169" s="2"/>
      <c r="C169" s="73"/>
      <c r="D169" s="73"/>
      <c r="E169" s="74"/>
      <c r="F169" s="75"/>
      <c r="G169" s="75"/>
      <c r="H169" s="75"/>
      <c r="I169" s="75"/>
      <c r="J169" s="75"/>
      <c r="K169" s="75"/>
      <c r="L169" s="2"/>
      <c r="M169" s="2"/>
      <c r="N169" s="2"/>
      <c r="O169" s="75"/>
      <c r="P169" s="76"/>
      <c r="Q169" s="77"/>
      <c r="R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5" customHeight="1" x14ac:dyDescent="0.15">
      <c r="A170" s="2"/>
      <c r="B170" s="2"/>
      <c r="C170" s="73"/>
      <c r="D170" s="73"/>
      <c r="E170" s="74"/>
      <c r="F170" s="75"/>
      <c r="G170" s="75"/>
      <c r="H170" s="75"/>
      <c r="I170" s="75"/>
      <c r="J170" s="75"/>
      <c r="K170" s="75"/>
      <c r="L170" s="2"/>
      <c r="M170" s="2"/>
      <c r="N170" s="2"/>
      <c r="O170" s="75"/>
      <c r="P170" s="76"/>
      <c r="Q170" s="77"/>
      <c r="R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5" customHeight="1" x14ac:dyDescent="0.15">
      <c r="A171" s="2"/>
      <c r="B171" s="2"/>
      <c r="C171" s="73"/>
      <c r="D171" s="73"/>
      <c r="E171" s="74"/>
      <c r="F171" s="75"/>
      <c r="G171" s="75"/>
      <c r="H171" s="75"/>
      <c r="I171" s="75"/>
      <c r="J171" s="75"/>
      <c r="K171" s="75"/>
      <c r="L171" s="2"/>
      <c r="M171" s="2"/>
      <c r="N171" s="2"/>
      <c r="O171" s="75"/>
      <c r="P171" s="76"/>
      <c r="Q171" s="77"/>
      <c r="R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5" customHeight="1" x14ac:dyDescent="0.15">
      <c r="A172" s="2"/>
      <c r="B172" s="2"/>
      <c r="C172" s="73"/>
      <c r="D172" s="73"/>
      <c r="E172" s="74"/>
      <c r="F172" s="75"/>
      <c r="G172" s="75"/>
      <c r="H172" s="75"/>
      <c r="I172" s="75"/>
      <c r="J172" s="75"/>
      <c r="K172" s="75"/>
      <c r="L172" s="2"/>
      <c r="M172" s="2"/>
      <c r="N172" s="2"/>
      <c r="O172" s="75"/>
      <c r="P172" s="76"/>
      <c r="Q172" s="77"/>
      <c r="R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5" customHeight="1" x14ac:dyDescent="0.15">
      <c r="A173" s="2"/>
      <c r="B173" s="2"/>
      <c r="C173" s="73"/>
      <c r="D173" s="73"/>
      <c r="E173" s="74"/>
      <c r="F173" s="75"/>
      <c r="G173" s="75"/>
      <c r="H173" s="75"/>
      <c r="I173" s="75"/>
      <c r="J173" s="75"/>
      <c r="K173" s="75"/>
      <c r="L173" s="2"/>
      <c r="M173" s="2"/>
      <c r="N173" s="2"/>
      <c r="O173" s="75"/>
      <c r="P173" s="76"/>
      <c r="Q173" s="77"/>
      <c r="R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5" customHeight="1" x14ac:dyDescent="0.15">
      <c r="A174" s="2"/>
      <c r="B174" s="2"/>
      <c r="C174" s="73"/>
      <c r="D174" s="73"/>
      <c r="E174" s="74"/>
      <c r="F174" s="75"/>
      <c r="G174" s="75"/>
      <c r="H174" s="75"/>
      <c r="I174" s="75"/>
      <c r="J174" s="75"/>
      <c r="K174" s="75"/>
      <c r="L174" s="2"/>
      <c r="M174" s="2"/>
      <c r="N174" s="2"/>
      <c r="O174" s="75"/>
      <c r="P174" s="76"/>
      <c r="Q174" s="77"/>
      <c r="R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5" customHeight="1" x14ac:dyDescent="0.15">
      <c r="A175" s="2"/>
      <c r="B175" s="2"/>
      <c r="C175" s="73"/>
      <c r="D175" s="73"/>
      <c r="E175" s="74"/>
      <c r="F175" s="75"/>
      <c r="G175" s="75"/>
      <c r="H175" s="75"/>
      <c r="I175" s="75"/>
      <c r="J175" s="75"/>
      <c r="K175" s="75"/>
      <c r="L175" s="2"/>
      <c r="M175" s="2"/>
      <c r="N175" s="2"/>
      <c r="O175" s="75"/>
      <c r="P175" s="76"/>
      <c r="Q175" s="77"/>
      <c r="R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5" customHeight="1" x14ac:dyDescent="0.15">
      <c r="A176" s="2"/>
      <c r="B176" s="2"/>
      <c r="C176" s="73"/>
      <c r="D176" s="73"/>
      <c r="E176" s="74"/>
      <c r="F176" s="75"/>
      <c r="G176" s="75"/>
      <c r="H176" s="75"/>
      <c r="I176" s="75"/>
      <c r="J176" s="75"/>
      <c r="K176" s="75"/>
      <c r="L176" s="2"/>
      <c r="M176" s="2"/>
      <c r="N176" s="2"/>
      <c r="O176" s="75"/>
      <c r="P176" s="76"/>
      <c r="Q176" s="77"/>
      <c r="R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5" customHeight="1" x14ac:dyDescent="0.15">
      <c r="A177" s="2"/>
      <c r="B177" s="2"/>
      <c r="C177" s="73"/>
      <c r="D177" s="73"/>
      <c r="E177" s="74"/>
      <c r="F177" s="75"/>
      <c r="G177" s="75"/>
      <c r="H177" s="75"/>
      <c r="I177" s="75"/>
      <c r="J177" s="75"/>
      <c r="K177" s="75"/>
      <c r="L177" s="2"/>
      <c r="M177" s="2"/>
      <c r="N177" s="2"/>
      <c r="O177" s="75"/>
      <c r="P177" s="76"/>
      <c r="Q177" s="77"/>
      <c r="R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5" customHeight="1" x14ac:dyDescent="0.15">
      <c r="A178" s="2"/>
      <c r="B178" s="2"/>
      <c r="C178" s="73"/>
      <c r="D178" s="73"/>
      <c r="E178" s="74"/>
      <c r="F178" s="75"/>
      <c r="G178" s="75"/>
      <c r="H178" s="75"/>
      <c r="I178" s="75"/>
      <c r="J178" s="75"/>
      <c r="K178" s="75"/>
      <c r="L178" s="2"/>
      <c r="M178" s="2"/>
      <c r="N178" s="2"/>
      <c r="O178" s="75"/>
      <c r="P178" s="76"/>
      <c r="Q178" s="77"/>
      <c r="R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5" customHeight="1" x14ac:dyDescent="0.15">
      <c r="A179" s="2"/>
      <c r="B179" s="2"/>
      <c r="C179" s="73"/>
      <c r="D179" s="73"/>
      <c r="E179" s="74"/>
      <c r="F179" s="75"/>
      <c r="G179" s="75"/>
      <c r="H179" s="75"/>
      <c r="I179" s="75"/>
      <c r="J179" s="75"/>
      <c r="K179" s="75"/>
      <c r="L179" s="2"/>
      <c r="M179" s="2"/>
      <c r="N179" s="2"/>
      <c r="O179" s="75"/>
      <c r="P179" s="76"/>
      <c r="Q179" s="77"/>
      <c r="R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5" customHeight="1" x14ac:dyDescent="0.15">
      <c r="A180" s="2"/>
      <c r="B180" s="2"/>
      <c r="C180" s="73"/>
      <c r="D180" s="73"/>
      <c r="E180" s="74"/>
      <c r="F180" s="75"/>
      <c r="G180" s="75"/>
      <c r="H180" s="75"/>
      <c r="I180" s="75"/>
      <c r="J180" s="75"/>
      <c r="K180" s="75"/>
      <c r="L180" s="2"/>
      <c r="M180" s="2"/>
      <c r="N180" s="2"/>
      <c r="O180" s="75"/>
      <c r="P180" s="76"/>
      <c r="Q180" s="77"/>
      <c r="R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5" customHeight="1" x14ac:dyDescent="0.15">
      <c r="A181" s="2"/>
      <c r="B181" s="2"/>
      <c r="C181" s="73"/>
      <c r="D181" s="73"/>
      <c r="E181" s="74"/>
      <c r="F181" s="75"/>
      <c r="G181" s="75"/>
      <c r="H181" s="75"/>
      <c r="I181" s="75"/>
      <c r="J181" s="75"/>
      <c r="K181" s="75"/>
      <c r="L181" s="2"/>
      <c r="M181" s="2"/>
      <c r="N181" s="2"/>
      <c r="O181" s="75"/>
      <c r="P181" s="76"/>
      <c r="Q181" s="77"/>
      <c r="R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5" customHeight="1" x14ac:dyDescent="0.15">
      <c r="A182" s="2"/>
      <c r="B182" s="2"/>
      <c r="C182" s="73"/>
      <c r="D182" s="73"/>
      <c r="E182" s="74"/>
      <c r="F182" s="75"/>
      <c r="G182" s="75"/>
      <c r="H182" s="75"/>
      <c r="I182" s="75"/>
      <c r="J182" s="75"/>
      <c r="K182" s="75"/>
      <c r="L182" s="2"/>
      <c r="M182" s="2"/>
      <c r="N182" s="2"/>
      <c r="O182" s="75"/>
      <c r="P182" s="76"/>
      <c r="Q182" s="77"/>
      <c r="R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5" customHeight="1" x14ac:dyDescent="0.15">
      <c r="A183" s="2"/>
      <c r="B183" s="2"/>
      <c r="C183" s="73"/>
      <c r="D183" s="73"/>
      <c r="E183" s="74"/>
      <c r="F183" s="75"/>
      <c r="G183" s="75"/>
      <c r="H183" s="75"/>
      <c r="I183" s="75"/>
      <c r="J183" s="75"/>
      <c r="K183" s="75"/>
      <c r="L183" s="2"/>
      <c r="M183" s="2"/>
      <c r="N183" s="2"/>
      <c r="O183" s="75"/>
      <c r="P183" s="76"/>
      <c r="Q183" s="77"/>
      <c r="R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5" customHeight="1" x14ac:dyDescent="0.15">
      <c r="A184" s="2"/>
      <c r="B184" s="2"/>
      <c r="C184" s="73"/>
      <c r="D184" s="73"/>
      <c r="E184" s="74"/>
      <c r="F184" s="75"/>
      <c r="G184" s="75"/>
      <c r="H184" s="75"/>
      <c r="I184" s="75"/>
      <c r="J184" s="75"/>
      <c r="K184" s="75"/>
      <c r="L184" s="2"/>
      <c r="M184" s="2"/>
      <c r="N184" s="2"/>
      <c r="O184" s="75"/>
      <c r="P184" s="76"/>
      <c r="Q184" s="77"/>
      <c r="R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5" customHeight="1" x14ac:dyDescent="0.15">
      <c r="A185" s="2"/>
      <c r="B185" s="2"/>
      <c r="C185" s="73"/>
      <c r="D185" s="73"/>
      <c r="E185" s="74"/>
      <c r="F185" s="75"/>
      <c r="G185" s="75"/>
      <c r="H185" s="75"/>
      <c r="I185" s="75"/>
      <c r="J185" s="75"/>
      <c r="K185" s="75"/>
      <c r="L185" s="2"/>
      <c r="M185" s="2"/>
      <c r="N185" s="2"/>
      <c r="O185" s="75"/>
      <c r="P185" s="76"/>
      <c r="Q185" s="77"/>
      <c r="R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5" customHeight="1" x14ac:dyDescent="0.15">
      <c r="A186" s="2"/>
      <c r="B186" s="2"/>
      <c r="C186" s="73"/>
      <c r="D186" s="73"/>
      <c r="E186" s="74"/>
      <c r="F186" s="75"/>
      <c r="G186" s="75"/>
      <c r="H186" s="75"/>
      <c r="I186" s="75"/>
      <c r="J186" s="75"/>
      <c r="K186" s="75"/>
      <c r="L186" s="2"/>
      <c r="M186" s="2"/>
      <c r="N186" s="2"/>
      <c r="O186" s="75"/>
      <c r="P186" s="76"/>
      <c r="Q186" s="77"/>
      <c r="R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5" customHeight="1" x14ac:dyDescent="0.15">
      <c r="A187" s="2"/>
      <c r="B187" s="2"/>
      <c r="C187" s="73"/>
      <c r="D187" s="73"/>
      <c r="E187" s="74"/>
      <c r="F187" s="75"/>
      <c r="G187" s="75"/>
      <c r="H187" s="75"/>
      <c r="I187" s="75"/>
      <c r="J187" s="75"/>
      <c r="K187" s="75"/>
      <c r="L187" s="2"/>
      <c r="M187" s="2"/>
      <c r="N187" s="2"/>
      <c r="O187" s="75"/>
      <c r="P187" s="76"/>
      <c r="Q187" s="77"/>
      <c r="R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5" customHeight="1" x14ac:dyDescent="0.15">
      <c r="A188" s="2"/>
      <c r="B188" s="2"/>
      <c r="C188" s="73"/>
      <c r="D188" s="73"/>
      <c r="E188" s="74"/>
      <c r="F188" s="75"/>
      <c r="G188" s="75"/>
      <c r="H188" s="75"/>
      <c r="I188" s="75"/>
      <c r="J188" s="75"/>
      <c r="K188" s="75"/>
      <c r="L188" s="2"/>
      <c r="M188" s="2"/>
      <c r="N188" s="2"/>
      <c r="O188" s="75"/>
      <c r="P188" s="76"/>
      <c r="Q188" s="77"/>
      <c r="R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5" customHeight="1" x14ac:dyDescent="0.15">
      <c r="A189" s="2"/>
      <c r="B189" s="2"/>
      <c r="C189" s="73"/>
      <c r="D189" s="73"/>
      <c r="E189" s="74"/>
      <c r="F189" s="75"/>
      <c r="G189" s="75"/>
      <c r="H189" s="75"/>
      <c r="I189" s="75"/>
      <c r="J189" s="75"/>
      <c r="K189" s="75"/>
      <c r="L189" s="2"/>
      <c r="M189" s="2"/>
      <c r="N189" s="2"/>
      <c r="O189" s="75"/>
      <c r="P189" s="76"/>
      <c r="Q189" s="77"/>
      <c r="R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5" customHeight="1" x14ac:dyDescent="0.15">
      <c r="A190" s="2"/>
      <c r="B190" s="2"/>
      <c r="C190" s="73"/>
      <c r="D190" s="73"/>
      <c r="E190" s="74"/>
      <c r="F190" s="75"/>
      <c r="G190" s="75"/>
      <c r="H190" s="75"/>
      <c r="I190" s="75"/>
      <c r="J190" s="75"/>
      <c r="K190" s="75"/>
      <c r="L190" s="2"/>
      <c r="M190" s="2"/>
      <c r="N190" s="2"/>
      <c r="O190" s="75"/>
      <c r="P190" s="76"/>
      <c r="Q190" s="77"/>
      <c r="R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5" customHeight="1" x14ac:dyDescent="0.15">
      <c r="A191" s="2"/>
      <c r="B191" s="2"/>
      <c r="C191" s="73"/>
      <c r="D191" s="73"/>
      <c r="E191" s="74"/>
      <c r="F191" s="75"/>
      <c r="G191" s="75"/>
      <c r="H191" s="75"/>
      <c r="I191" s="75"/>
      <c r="J191" s="75"/>
      <c r="K191" s="75"/>
      <c r="L191" s="2"/>
      <c r="M191" s="2"/>
      <c r="N191" s="2"/>
      <c r="O191" s="75"/>
      <c r="P191" s="76"/>
      <c r="Q191" s="77"/>
      <c r="R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5" customHeight="1" x14ac:dyDescent="0.15">
      <c r="A192" s="2"/>
      <c r="B192" s="2"/>
      <c r="C192" s="73"/>
      <c r="D192" s="73"/>
      <c r="E192" s="74"/>
      <c r="F192" s="75"/>
      <c r="G192" s="75"/>
      <c r="H192" s="75"/>
      <c r="I192" s="75"/>
      <c r="J192" s="75"/>
      <c r="K192" s="75"/>
      <c r="L192" s="2"/>
      <c r="M192" s="2"/>
      <c r="N192" s="2"/>
      <c r="O192" s="75"/>
      <c r="P192" s="76"/>
      <c r="Q192" s="77"/>
      <c r="R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5" customHeight="1" x14ac:dyDescent="0.15">
      <c r="A193" s="2"/>
      <c r="B193" s="2"/>
      <c r="C193" s="73"/>
      <c r="D193" s="73"/>
      <c r="E193" s="74"/>
      <c r="F193" s="75"/>
      <c r="G193" s="75"/>
      <c r="H193" s="75"/>
      <c r="I193" s="75"/>
      <c r="J193" s="75"/>
      <c r="K193" s="75"/>
      <c r="L193" s="2"/>
      <c r="M193" s="2"/>
      <c r="N193" s="2"/>
      <c r="O193" s="75"/>
      <c r="P193" s="76"/>
      <c r="Q193" s="77"/>
      <c r="R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5" customHeight="1" x14ac:dyDescent="0.15">
      <c r="A194" s="2"/>
      <c r="B194" s="2"/>
      <c r="C194" s="73"/>
      <c r="D194" s="73"/>
      <c r="E194" s="74"/>
      <c r="F194" s="75"/>
      <c r="G194" s="75"/>
      <c r="H194" s="75"/>
      <c r="I194" s="75"/>
      <c r="J194" s="75"/>
      <c r="K194" s="75"/>
      <c r="L194" s="2"/>
      <c r="M194" s="2"/>
      <c r="N194" s="2"/>
      <c r="O194" s="75"/>
      <c r="P194" s="76"/>
      <c r="Q194" s="77"/>
      <c r="R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5" customHeight="1" x14ac:dyDescent="0.15">
      <c r="A195" s="2"/>
      <c r="B195" s="2"/>
      <c r="C195" s="73"/>
      <c r="D195" s="73"/>
      <c r="E195" s="74"/>
      <c r="F195" s="75"/>
      <c r="G195" s="75"/>
      <c r="H195" s="75"/>
      <c r="I195" s="75"/>
      <c r="J195" s="75"/>
      <c r="K195" s="75"/>
      <c r="L195" s="2"/>
      <c r="M195" s="2"/>
      <c r="N195" s="2"/>
      <c r="O195" s="75"/>
      <c r="P195" s="76"/>
      <c r="Q195" s="77"/>
      <c r="R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5" customHeight="1" x14ac:dyDescent="0.15">
      <c r="A196" s="2"/>
      <c r="B196" s="2"/>
      <c r="C196" s="73"/>
      <c r="D196" s="73"/>
      <c r="E196" s="74"/>
      <c r="F196" s="75"/>
      <c r="G196" s="75"/>
      <c r="H196" s="75"/>
      <c r="I196" s="75"/>
      <c r="J196" s="75"/>
      <c r="K196" s="75"/>
      <c r="L196" s="2"/>
      <c r="M196" s="2"/>
      <c r="N196" s="2"/>
      <c r="O196" s="75"/>
      <c r="P196" s="76"/>
      <c r="Q196" s="77"/>
      <c r="R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5" customHeight="1" x14ac:dyDescent="0.15">
      <c r="A197" s="2"/>
      <c r="B197" s="2"/>
      <c r="C197" s="73"/>
      <c r="D197" s="73"/>
      <c r="E197" s="74"/>
      <c r="F197" s="75"/>
      <c r="G197" s="75"/>
      <c r="H197" s="75"/>
      <c r="I197" s="75"/>
      <c r="J197" s="75"/>
      <c r="K197" s="75"/>
      <c r="L197" s="2"/>
      <c r="M197" s="2"/>
      <c r="N197" s="2"/>
      <c r="O197" s="75"/>
      <c r="P197" s="76"/>
      <c r="Q197" s="77"/>
      <c r="R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5" customHeight="1" x14ac:dyDescent="0.15">
      <c r="A198" s="2"/>
      <c r="B198" s="2"/>
      <c r="C198" s="73"/>
      <c r="D198" s="73"/>
      <c r="E198" s="74"/>
      <c r="F198" s="75"/>
      <c r="G198" s="75"/>
      <c r="H198" s="75"/>
      <c r="I198" s="75"/>
      <c r="J198" s="75"/>
      <c r="K198" s="75"/>
      <c r="L198" s="2"/>
      <c r="M198" s="2"/>
      <c r="N198" s="2"/>
      <c r="O198" s="75"/>
      <c r="P198" s="76"/>
      <c r="Q198" s="77"/>
      <c r="R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5" customHeight="1" x14ac:dyDescent="0.15">
      <c r="A199" s="2"/>
      <c r="B199" s="2"/>
      <c r="C199" s="73"/>
      <c r="D199" s="73"/>
      <c r="E199" s="74"/>
      <c r="F199" s="75"/>
      <c r="G199" s="75"/>
      <c r="H199" s="75"/>
      <c r="I199" s="75"/>
      <c r="J199" s="75"/>
      <c r="K199" s="75"/>
      <c r="L199" s="2"/>
      <c r="M199" s="2"/>
      <c r="N199" s="2"/>
      <c r="O199" s="75"/>
      <c r="P199" s="76"/>
      <c r="Q199" s="77"/>
      <c r="R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5" customHeight="1" x14ac:dyDescent="0.15">
      <c r="A200" s="2"/>
      <c r="B200" s="2"/>
      <c r="C200" s="73"/>
      <c r="D200" s="73"/>
      <c r="E200" s="74"/>
      <c r="F200" s="75"/>
      <c r="G200" s="75"/>
      <c r="H200" s="75"/>
      <c r="I200" s="75"/>
      <c r="J200" s="75"/>
      <c r="K200" s="75"/>
      <c r="L200" s="2"/>
      <c r="M200" s="2"/>
      <c r="N200" s="2"/>
      <c r="O200" s="75"/>
      <c r="P200" s="76"/>
      <c r="Q200" s="77"/>
      <c r="R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5" customHeight="1" x14ac:dyDescent="0.15">
      <c r="A201" s="2"/>
      <c r="B201" s="2"/>
      <c r="C201" s="73"/>
      <c r="D201" s="73"/>
      <c r="E201" s="74"/>
      <c r="F201" s="75"/>
      <c r="G201" s="75"/>
      <c r="H201" s="75"/>
      <c r="I201" s="75"/>
      <c r="J201" s="75"/>
      <c r="K201" s="75"/>
      <c r="L201" s="2"/>
      <c r="M201" s="2"/>
      <c r="N201" s="2"/>
      <c r="O201" s="75"/>
      <c r="P201" s="76"/>
      <c r="Q201" s="77"/>
      <c r="R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5" customHeight="1" x14ac:dyDescent="0.15">
      <c r="A202" s="2"/>
      <c r="B202" s="2"/>
      <c r="C202" s="73"/>
      <c r="D202" s="73"/>
      <c r="E202" s="74"/>
      <c r="F202" s="75"/>
      <c r="G202" s="75"/>
      <c r="H202" s="75"/>
      <c r="I202" s="75"/>
      <c r="J202" s="75"/>
      <c r="K202" s="75"/>
      <c r="L202" s="2"/>
      <c r="M202" s="2"/>
      <c r="N202" s="2"/>
      <c r="O202" s="75"/>
      <c r="P202" s="76"/>
      <c r="Q202" s="77"/>
      <c r="R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5" customHeight="1" x14ac:dyDescent="0.15">
      <c r="A203" s="2"/>
      <c r="B203" s="2"/>
      <c r="C203" s="73"/>
      <c r="D203" s="73"/>
      <c r="E203" s="74"/>
      <c r="F203" s="75"/>
      <c r="G203" s="75"/>
      <c r="H203" s="75"/>
      <c r="I203" s="75"/>
      <c r="J203" s="75"/>
      <c r="K203" s="75"/>
      <c r="L203" s="2"/>
      <c r="M203" s="2"/>
      <c r="N203" s="2"/>
      <c r="O203" s="75"/>
      <c r="P203" s="76"/>
      <c r="Q203" s="77"/>
      <c r="R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5" customHeight="1" x14ac:dyDescent="0.15">
      <c r="A204" s="2"/>
      <c r="B204" s="2"/>
      <c r="C204" s="73"/>
      <c r="D204" s="73"/>
      <c r="E204" s="74"/>
      <c r="F204" s="75"/>
      <c r="G204" s="75"/>
      <c r="H204" s="75"/>
      <c r="I204" s="75"/>
      <c r="J204" s="75"/>
      <c r="K204" s="75"/>
      <c r="L204" s="2"/>
      <c r="M204" s="2"/>
      <c r="N204" s="2"/>
      <c r="O204" s="75"/>
      <c r="P204" s="76"/>
      <c r="Q204" s="77"/>
      <c r="R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5" customHeight="1" x14ac:dyDescent="0.15">
      <c r="A205" s="2"/>
      <c r="B205" s="2"/>
      <c r="C205" s="73"/>
      <c r="D205" s="73"/>
      <c r="E205" s="74"/>
      <c r="F205" s="75"/>
      <c r="G205" s="75"/>
      <c r="H205" s="75"/>
      <c r="I205" s="75"/>
      <c r="J205" s="75"/>
      <c r="K205" s="75"/>
      <c r="L205" s="2"/>
      <c r="M205" s="2"/>
      <c r="N205" s="2"/>
      <c r="O205" s="75"/>
      <c r="P205" s="76"/>
      <c r="Q205" s="77"/>
      <c r="R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5" customHeight="1" x14ac:dyDescent="0.15">
      <c r="A206" s="2"/>
      <c r="B206" s="2"/>
      <c r="C206" s="73"/>
      <c r="D206" s="73"/>
      <c r="E206" s="74"/>
      <c r="F206" s="75"/>
      <c r="G206" s="75"/>
      <c r="H206" s="75"/>
      <c r="I206" s="75"/>
      <c r="J206" s="75"/>
      <c r="K206" s="75"/>
      <c r="L206" s="2"/>
      <c r="M206" s="2"/>
      <c r="N206" s="2"/>
      <c r="O206" s="75"/>
      <c r="P206" s="76"/>
      <c r="Q206" s="77"/>
      <c r="R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5" customHeight="1" x14ac:dyDescent="0.15">
      <c r="A207" s="2"/>
      <c r="B207" s="2"/>
      <c r="C207" s="73"/>
      <c r="D207" s="73"/>
      <c r="E207" s="74"/>
      <c r="F207" s="75"/>
      <c r="G207" s="75"/>
      <c r="H207" s="75"/>
      <c r="I207" s="75"/>
      <c r="J207" s="75"/>
      <c r="K207" s="75"/>
      <c r="L207" s="2"/>
      <c r="M207" s="2"/>
      <c r="N207" s="2"/>
      <c r="O207" s="75"/>
      <c r="P207" s="76"/>
      <c r="Q207" s="77"/>
      <c r="R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5" customHeight="1" x14ac:dyDescent="0.15">
      <c r="A208" s="2"/>
      <c r="B208" s="2"/>
      <c r="C208" s="73"/>
      <c r="D208" s="73"/>
      <c r="E208" s="74"/>
      <c r="F208" s="75"/>
      <c r="G208" s="75"/>
      <c r="H208" s="75"/>
      <c r="I208" s="75"/>
      <c r="J208" s="75"/>
      <c r="K208" s="75"/>
      <c r="L208" s="2"/>
      <c r="M208" s="2"/>
      <c r="N208" s="2"/>
      <c r="O208" s="75"/>
      <c r="P208" s="76"/>
      <c r="Q208" s="77"/>
      <c r="R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5" customHeight="1" x14ac:dyDescent="0.15">
      <c r="A209" s="2"/>
      <c r="B209" s="2"/>
      <c r="C209" s="73"/>
      <c r="D209" s="73"/>
      <c r="E209" s="74"/>
      <c r="F209" s="75"/>
      <c r="G209" s="75"/>
      <c r="H209" s="75"/>
      <c r="I209" s="75"/>
      <c r="J209" s="75"/>
      <c r="K209" s="75"/>
      <c r="L209" s="2"/>
      <c r="M209" s="2"/>
      <c r="N209" s="2"/>
      <c r="O209" s="75"/>
      <c r="P209" s="76"/>
      <c r="Q209" s="77"/>
      <c r="R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5" customHeight="1" x14ac:dyDescent="0.15">
      <c r="A210" s="2"/>
      <c r="B210" s="2"/>
      <c r="C210" s="73"/>
      <c r="D210" s="73"/>
      <c r="E210" s="74"/>
      <c r="F210" s="75"/>
      <c r="G210" s="75"/>
      <c r="H210" s="75"/>
      <c r="I210" s="75"/>
      <c r="J210" s="75"/>
      <c r="K210" s="75"/>
      <c r="L210" s="2"/>
      <c r="M210" s="2"/>
      <c r="N210" s="2"/>
      <c r="O210" s="75"/>
      <c r="P210" s="76"/>
      <c r="Q210" s="77"/>
      <c r="R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5" customHeight="1" x14ac:dyDescent="0.15">
      <c r="A211" s="2"/>
      <c r="B211" s="2"/>
      <c r="C211" s="73"/>
      <c r="D211" s="73"/>
      <c r="E211" s="74"/>
      <c r="F211" s="75"/>
      <c r="G211" s="75"/>
      <c r="H211" s="75"/>
      <c r="I211" s="75"/>
      <c r="J211" s="75"/>
      <c r="K211" s="75"/>
      <c r="L211" s="2"/>
      <c r="M211" s="2"/>
      <c r="N211" s="2"/>
      <c r="O211" s="75"/>
      <c r="P211" s="76"/>
      <c r="Q211" s="77"/>
      <c r="R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5" customHeight="1" x14ac:dyDescent="0.15">
      <c r="A212" s="2"/>
      <c r="B212" s="2"/>
      <c r="C212" s="73"/>
      <c r="D212" s="73"/>
      <c r="E212" s="74"/>
      <c r="F212" s="75"/>
      <c r="G212" s="75"/>
      <c r="H212" s="75"/>
      <c r="I212" s="75"/>
      <c r="J212" s="75"/>
      <c r="K212" s="75"/>
      <c r="L212" s="2"/>
      <c r="M212" s="2"/>
      <c r="N212" s="2"/>
      <c r="O212" s="75"/>
      <c r="P212" s="76"/>
      <c r="Q212" s="77"/>
      <c r="R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5" customHeight="1" x14ac:dyDescent="0.15">
      <c r="A213" s="2"/>
      <c r="B213" s="2"/>
      <c r="C213" s="73"/>
      <c r="D213" s="73"/>
      <c r="E213" s="74"/>
      <c r="F213" s="75"/>
      <c r="G213" s="75"/>
      <c r="H213" s="75"/>
      <c r="I213" s="75"/>
      <c r="J213" s="75"/>
      <c r="K213" s="75"/>
      <c r="L213" s="2"/>
      <c r="M213" s="2"/>
      <c r="N213" s="2"/>
      <c r="O213" s="75"/>
      <c r="P213" s="76"/>
      <c r="Q213" s="77"/>
      <c r="R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5" customHeight="1" x14ac:dyDescent="0.15">
      <c r="A214" s="2"/>
      <c r="B214" s="2"/>
      <c r="C214" s="73"/>
      <c r="D214" s="73"/>
      <c r="E214" s="74"/>
      <c r="F214" s="75"/>
      <c r="G214" s="75"/>
      <c r="H214" s="75"/>
      <c r="I214" s="75"/>
      <c r="J214" s="75"/>
      <c r="K214" s="75"/>
      <c r="L214" s="2"/>
      <c r="M214" s="2"/>
      <c r="N214" s="2"/>
      <c r="O214" s="75"/>
      <c r="P214" s="76"/>
      <c r="Q214" s="77"/>
      <c r="R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5" customHeight="1" x14ac:dyDescent="0.15">
      <c r="A215" s="2"/>
      <c r="B215" s="2"/>
      <c r="C215" s="73"/>
      <c r="D215" s="73"/>
      <c r="E215" s="74"/>
      <c r="F215" s="75"/>
      <c r="G215" s="75"/>
      <c r="H215" s="75"/>
      <c r="I215" s="75"/>
      <c r="J215" s="75"/>
      <c r="K215" s="75"/>
      <c r="L215" s="2"/>
      <c r="M215" s="2"/>
      <c r="N215" s="2"/>
      <c r="O215" s="75"/>
      <c r="P215" s="76"/>
      <c r="Q215" s="77"/>
      <c r="R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5" customHeight="1" x14ac:dyDescent="0.15">
      <c r="A216" s="2"/>
      <c r="B216" s="2"/>
      <c r="C216" s="73"/>
      <c r="D216" s="73"/>
      <c r="E216" s="74"/>
      <c r="F216" s="75"/>
      <c r="G216" s="75"/>
      <c r="H216" s="75"/>
      <c r="I216" s="75"/>
      <c r="J216" s="75"/>
      <c r="K216" s="75"/>
      <c r="L216" s="2"/>
      <c r="M216" s="2"/>
      <c r="N216" s="2"/>
      <c r="O216" s="75"/>
      <c r="P216" s="76"/>
      <c r="Q216" s="77"/>
      <c r="R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5" customHeight="1" x14ac:dyDescent="0.15">
      <c r="A217" s="2"/>
      <c r="B217" s="2"/>
      <c r="C217" s="73"/>
      <c r="D217" s="73"/>
      <c r="E217" s="74"/>
      <c r="F217" s="75"/>
      <c r="G217" s="75"/>
      <c r="H217" s="75"/>
      <c r="I217" s="75"/>
      <c r="J217" s="75"/>
      <c r="K217" s="75"/>
      <c r="L217" s="2"/>
      <c r="M217" s="2"/>
      <c r="N217" s="2"/>
      <c r="O217" s="75"/>
      <c r="P217" s="76"/>
      <c r="Q217" s="77"/>
      <c r="R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5" customHeight="1" x14ac:dyDescent="0.15">
      <c r="A218" s="2"/>
      <c r="B218" s="2"/>
      <c r="C218" s="73"/>
      <c r="D218" s="73"/>
      <c r="E218" s="74"/>
      <c r="F218" s="75"/>
      <c r="G218" s="75"/>
      <c r="H218" s="75"/>
      <c r="I218" s="75"/>
      <c r="J218" s="75"/>
      <c r="K218" s="75"/>
      <c r="L218" s="2"/>
      <c r="M218" s="2"/>
      <c r="N218" s="2"/>
      <c r="O218" s="75"/>
      <c r="P218" s="76"/>
      <c r="Q218" s="77"/>
      <c r="R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5" customHeight="1" x14ac:dyDescent="0.15">
      <c r="A219" s="2"/>
      <c r="B219" s="2"/>
      <c r="C219" s="73"/>
      <c r="D219" s="73"/>
      <c r="E219" s="74"/>
      <c r="F219" s="75"/>
      <c r="G219" s="75"/>
      <c r="H219" s="75"/>
      <c r="I219" s="75"/>
      <c r="J219" s="75"/>
      <c r="K219" s="75"/>
      <c r="L219" s="2"/>
      <c r="M219" s="2"/>
      <c r="N219" s="2"/>
      <c r="O219" s="75"/>
      <c r="P219" s="76"/>
      <c r="Q219" s="77"/>
      <c r="R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5" customHeight="1" x14ac:dyDescent="0.15">
      <c r="A220" s="2"/>
      <c r="B220" s="2"/>
      <c r="C220" s="73"/>
      <c r="D220" s="73"/>
      <c r="E220" s="74"/>
      <c r="F220" s="75"/>
      <c r="G220" s="75"/>
      <c r="H220" s="75"/>
      <c r="I220" s="75"/>
      <c r="J220" s="75"/>
      <c r="K220" s="75"/>
      <c r="L220" s="2"/>
      <c r="M220" s="2"/>
      <c r="N220" s="2"/>
      <c r="O220" s="75"/>
      <c r="P220" s="76"/>
      <c r="Q220" s="77"/>
      <c r="R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5" customHeight="1" x14ac:dyDescent="0.15">
      <c r="A221" s="2"/>
      <c r="B221" s="2"/>
      <c r="C221" s="73"/>
      <c r="D221" s="73"/>
      <c r="E221" s="74"/>
      <c r="F221" s="75"/>
      <c r="G221" s="75"/>
      <c r="H221" s="75"/>
      <c r="I221" s="75"/>
      <c r="J221" s="75"/>
      <c r="K221" s="75"/>
      <c r="L221" s="2"/>
      <c r="M221" s="2"/>
      <c r="N221" s="2"/>
      <c r="O221" s="75"/>
      <c r="P221" s="76"/>
      <c r="Q221" s="77"/>
      <c r="R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5" customHeight="1" x14ac:dyDescent="0.15">
      <c r="A222" s="2"/>
      <c r="B222" s="2"/>
      <c r="C222" s="73"/>
      <c r="D222" s="73"/>
      <c r="E222" s="74"/>
      <c r="F222" s="75"/>
      <c r="G222" s="75"/>
      <c r="H222" s="75"/>
      <c r="I222" s="75"/>
      <c r="J222" s="75"/>
      <c r="K222" s="75"/>
      <c r="L222" s="2"/>
      <c r="M222" s="2"/>
      <c r="N222" s="2"/>
      <c r="O222" s="75"/>
      <c r="P222" s="76"/>
      <c r="Q222" s="77"/>
      <c r="R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5" customHeight="1" x14ac:dyDescent="0.15">
      <c r="A223" s="2"/>
      <c r="B223" s="2"/>
      <c r="C223" s="73"/>
      <c r="D223" s="73"/>
      <c r="E223" s="74"/>
      <c r="F223" s="75"/>
      <c r="G223" s="75"/>
      <c r="H223" s="75"/>
      <c r="I223" s="75"/>
      <c r="J223" s="75"/>
      <c r="K223" s="75"/>
      <c r="L223" s="2"/>
      <c r="M223" s="2"/>
      <c r="N223" s="2"/>
      <c r="O223" s="75"/>
      <c r="P223" s="76"/>
      <c r="Q223" s="77"/>
      <c r="R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5" customHeight="1" x14ac:dyDescent="0.15">
      <c r="A224" s="2"/>
      <c r="B224" s="2"/>
      <c r="C224" s="73"/>
      <c r="D224" s="73"/>
      <c r="E224" s="74"/>
      <c r="F224" s="75"/>
      <c r="G224" s="75"/>
      <c r="H224" s="75"/>
      <c r="I224" s="75"/>
      <c r="J224" s="75"/>
      <c r="K224" s="75"/>
      <c r="L224" s="2"/>
      <c r="M224" s="2"/>
      <c r="N224" s="2"/>
      <c r="O224" s="75"/>
      <c r="P224" s="76"/>
      <c r="Q224" s="77"/>
      <c r="R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5" customHeight="1" x14ac:dyDescent="0.15">
      <c r="A225" s="2"/>
      <c r="B225" s="2"/>
      <c r="C225" s="73"/>
      <c r="D225" s="73"/>
      <c r="E225" s="74"/>
      <c r="F225" s="75"/>
      <c r="G225" s="75"/>
      <c r="H225" s="75"/>
      <c r="I225" s="75"/>
      <c r="J225" s="75"/>
      <c r="K225" s="75"/>
      <c r="L225" s="2"/>
      <c r="M225" s="2"/>
      <c r="N225" s="2"/>
      <c r="O225" s="75"/>
      <c r="P225" s="76"/>
      <c r="Q225" s="77"/>
      <c r="R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5" customHeight="1" x14ac:dyDescent="0.15">
      <c r="A226" s="2"/>
      <c r="B226" s="2"/>
      <c r="C226" s="73"/>
      <c r="D226" s="73"/>
      <c r="E226" s="74"/>
      <c r="F226" s="75"/>
      <c r="G226" s="75"/>
      <c r="H226" s="75"/>
      <c r="I226" s="75"/>
      <c r="J226" s="75"/>
      <c r="K226" s="75"/>
      <c r="L226" s="2"/>
      <c r="M226" s="2"/>
      <c r="N226" s="2"/>
      <c r="O226" s="75"/>
      <c r="P226" s="76"/>
      <c r="Q226" s="77"/>
      <c r="R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5" customHeight="1" x14ac:dyDescent="0.15">
      <c r="A227" s="2"/>
      <c r="B227" s="2"/>
      <c r="C227" s="73"/>
      <c r="D227" s="73"/>
      <c r="E227" s="74"/>
      <c r="F227" s="75"/>
      <c r="G227" s="75"/>
      <c r="H227" s="75"/>
      <c r="I227" s="75"/>
      <c r="J227" s="75"/>
      <c r="K227" s="75"/>
      <c r="L227" s="2"/>
      <c r="M227" s="2"/>
      <c r="N227" s="2"/>
      <c r="O227" s="75"/>
      <c r="P227" s="76"/>
      <c r="Q227" s="77"/>
      <c r="R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5" customHeight="1" x14ac:dyDescent="0.15">
      <c r="A228" s="2"/>
      <c r="B228" s="2"/>
      <c r="C228" s="73"/>
      <c r="D228" s="73"/>
      <c r="E228" s="74"/>
      <c r="F228" s="75"/>
      <c r="G228" s="75"/>
      <c r="H228" s="75"/>
      <c r="I228" s="75"/>
      <c r="J228" s="75"/>
      <c r="K228" s="75"/>
      <c r="L228" s="2"/>
      <c r="M228" s="2"/>
      <c r="N228" s="2"/>
      <c r="O228" s="75"/>
      <c r="P228" s="76"/>
      <c r="Q228" s="77"/>
      <c r="R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5" customHeight="1" x14ac:dyDescent="0.15">
      <c r="A229" s="2"/>
      <c r="B229" s="2"/>
      <c r="C229" s="73"/>
      <c r="D229" s="73"/>
      <c r="E229" s="74"/>
      <c r="F229" s="75"/>
      <c r="G229" s="75"/>
      <c r="H229" s="75"/>
      <c r="I229" s="75"/>
      <c r="J229" s="75"/>
      <c r="K229" s="75"/>
      <c r="L229" s="2"/>
      <c r="M229" s="2"/>
      <c r="N229" s="2"/>
      <c r="O229" s="75"/>
      <c r="P229" s="76"/>
      <c r="Q229" s="77"/>
      <c r="R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5" customHeight="1" x14ac:dyDescent="0.15">
      <c r="A230" s="2"/>
      <c r="B230" s="2"/>
      <c r="C230" s="73"/>
      <c r="D230" s="73"/>
      <c r="E230" s="74"/>
      <c r="F230" s="75"/>
      <c r="G230" s="75"/>
      <c r="H230" s="75"/>
      <c r="I230" s="75"/>
      <c r="J230" s="75"/>
      <c r="K230" s="75"/>
      <c r="L230" s="2"/>
      <c r="M230" s="2"/>
      <c r="N230" s="2"/>
      <c r="O230" s="75"/>
      <c r="P230" s="76"/>
      <c r="Q230" s="77"/>
      <c r="R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5" customHeight="1" x14ac:dyDescent="0.15">
      <c r="A231" s="2"/>
      <c r="B231" s="2"/>
      <c r="C231" s="73"/>
      <c r="D231" s="73"/>
      <c r="E231" s="74"/>
      <c r="F231" s="75"/>
      <c r="G231" s="75"/>
      <c r="H231" s="75"/>
      <c r="I231" s="75"/>
      <c r="J231" s="75"/>
      <c r="K231" s="75"/>
      <c r="L231" s="2"/>
      <c r="M231" s="2"/>
      <c r="N231" s="2"/>
      <c r="O231" s="75"/>
      <c r="P231" s="76"/>
      <c r="Q231" s="77"/>
      <c r="R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5" customHeight="1" x14ac:dyDescent="0.15">
      <c r="A232" s="2"/>
      <c r="B232" s="2"/>
      <c r="C232" s="73"/>
      <c r="D232" s="73"/>
      <c r="E232" s="74"/>
      <c r="F232" s="75"/>
      <c r="G232" s="75"/>
      <c r="H232" s="75"/>
      <c r="I232" s="75"/>
      <c r="J232" s="75"/>
      <c r="K232" s="75"/>
      <c r="L232" s="2"/>
      <c r="M232" s="2"/>
      <c r="N232" s="2"/>
      <c r="O232" s="75"/>
      <c r="P232" s="76"/>
      <c r="Q232" s="77"/>
      <c r="R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5" customHeight="1" x14ac:dyDescent="0.15">
      <c r="A233" s="2"/>
      <c r="B233" s="2"/>
      <c r="C233" s="73"/>
      <c r="D233" s="73"/>
      <c r="E233" s="74"/>
      <c r="F233" s="75"/>
      <c r="G233" s="75"/>
      <c r="H233" s="75"/>
      <c r="I233" s="75"/>
      <c r="J233" s="75"/>
      <c r="K233" s="75"/>
      <c r="L233" s="2"/>
      <c r="M233" s="2"/>
      <c r="N233" s="2"/>
      <c r="O233" s="75"/>
      <c r="P233" s="76"/>
      <c r="Q233" s="77"/>
      <c r="R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5" customHeight="1" x14ac:dyDescent="0.15">
      <c r="A234" s="2"/>
      <c r="B234" s="2"/>
      <c r="C234" s="73"/>
      <c r="D234" s="73"/>
      <c r="E234" s="74"/>
      <c r="F234" s="75"/>
      <c r="G234" s="75"/>
      <c r="H234" s="75"/>
      <c r="I234" s="75"/>
      <c r="J234" s="75"/>
      <c r="K234" s="75"/>
      <c r="L234" s="2"/>
      <c r="M234" s="2"/>
      <c r="N234" s="2"/>
      <c r="O234" s="75"/>
      <c r="P234" s="76"/>
      <c r="Q234" s="77"/>
      <c r="R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5" customHeight="1" x14ac:dyDescent="0.15">
      <c r="A235" s="2"/>
      <c r="B235" s="2"/>
      <c r="C235" s="73"/>
      <c r="D235" s="73"/>
      <c r="E235" s="74"/>
      <c r="F235" s="75"/>
      <c r="G235" s="75"/>
      <c r="H235" s="75"/>
      <c r="I235" s="75"/>
      <c r="J235" s="75"/>
      <c r="K235" s="75"/>
      <c r="L235" s="2"/>
      <c r="M235" s="2"/>
      <c r="N235" s="2"/>
      <c r="O235" s="75"/>
      <c r="P235" s="76"/>
      <c r="Q235" s="77"/>
      <c r="R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5" customHeight="1" x14ac:dyDescent="0.15">
      <c r="A236" s="2"/>
      <c r="B236" s="2"/>
      <c r="C236" s="73"/>
      <c r="D236" s="73"/>
      <c r="E236" s="74"/>
      <c r="F236" s="75"/>
      <c r="G236" s="75"/>
      <c r="H236" s="75"/>
      <c r="I236" s="75"/>
      <c r="J236" s="75"/>
      <c r="K236" s="75"/>
      <c r="L236" s="2"/>
      <c r="M236" s="2"/>
      <c r="N236" s="2"/>
      <c r="O236" s="75"/>
      <c r="P236" s="76"/>
      <c r="Q236" s="77"/>
      <c r="R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5" customHeight="1" x14ac:dyDescent="0.15">
      <c r="A237" s="2"/>
      <c r="B237" s="2"/>
      <c r="C237" s="73"/>
      <c r="D237" s="73"/>
      <c r="E237" s="74"/>
      <c r="F237" s="75"/>
      <c r="G237" s="75"/>
      <c r="H237" s="75"/>
      <c r="I237" s="75"/>
      <c r="J237" s="75"/>
      <c r="K237" s="75"/>
      <c r="L237" s="2"/>
      <c r="M237" s="2"/>
      <c r="N237" s="2"/>
      <c r="O237" s="75"/>
      <c r="P237" s="76"/>
      <c r="Q237" s="77"/>
      <c r="R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5" customHeight="1" x14ac:dyDescent="0.15">
      <c r="A238" s="2"/>
      <c r="B238" s="2"/>
      <c r="C238" s="73"/>
      <c r="D238" s="73"/>
      <c r="E238" s="74"/>
      <c r="F238" s="75"/>
      <c r="G238" s="75"/>
      <c r="H238" s="75"/>
      <c r="I238" s="75"/>
      <c r="J238" s="75"/>
      <c r="K238" s="75"/>
      <c r="L238" s="2"/>
      <c r="M238" s="2"/>
      <c r="N238" s="2"/>
      <c r="O238" s="75"/>
      <c r="P238" s="76"/>
      <c r="Q238" s="77"/>
      <c r="R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5" customHeight="1" x14ac:dyDescent="0.15">
      <c r="A239" s="2"/>
      <c r="B239" s="2"/>
      <c r="C239" s="73"/>
      <c r="D239" s="73"/>
      <c r="E239" s="74"/>
      <c r="F239" s="75"/>
      <c r="G239" s="75"/>
      <c r="H239" s="75"/>
      <c r="I239" s="75"/>
      <c r="J239" s="75"/>
      <c r="K239" s="75"/>
      <c r="L239" s="2"/>
      <c r="M239" s="2"/>
      <c r="N239" s="2"/>
      <c r="O239" s="75"/>
      <c r="P239" s="76"/>
      <c r="Q239" s="77"/>
      <c r="R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5" customHeight="1" x14ac:dyDescent="0.15">
      <c r="A240" s="2"/>
      <c r="B240" s="2"/>
      <c r="C240" s="73"/>
      <c r="D240" s="73"/>
      <c r="E240" s="74"/>
      <c r="F240" s="75"/>
      <c r="G240" s="75"/>
      <c r="H240" s="75"/>
      <c r="I240" s="75"/>
      <c r="J240" s="75"/>
      <c r="K240" s="75"/>
      <c r="L240" s="2"/>
      <c r="M240" s="2"/>
      <c r="N240" s="2"/>
      <c r="O240" s="75"/>
      <c r="P240" s="76"/>
      <c r="Q240" s="77"/>
      <c r="R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5" customHeight="1" x14ac:dyDescent="0.15">
      <c r="A241" s="2"/>
      <c r="B241" s="2"/>
      <c r="C241" s="73"/>
      <c r="D241" s="73"/>
      <c r="E241" s="74"/>
      <c r="F241" s="75"/>
      <c r="G241" s="75"/>
      <c r="H241" s="75"/>
      <c r="I241" s="75"/>
      <c r="J241" s="75"/>
      <c r="K241" s="75"/>
      <c r="L241" s="2"/>
      <c r="M241" s="2"/>
      <c r="N241" s="2"/>
      <c r="O241" s="75"/>
      <c r="P241" s="76"/>
      <c r="Q241" s="77"/>
      <c r="R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5" customHeight="1" x14ac:dyDescent="0.15">
      <c r="A242" s="2"/>
      <c r="B242" s="2"/>
      <c r="C242" s="73"/>
      <c r="D242" s="73"/>
      <c r="E242" s="74"/>
      <c r="F242" s="75"/>
      <c r="G242" s="75"/>
      <c r="H242" s="75"/>
      <c r="I242" s="75"/>
      <c r="J242" s="75"/>
      <c r="K242" s="75"/>
      <c r="L242" s="2"/>
      <c r="M242" s="2"/>
      <c r="N242" s="2"/>
      <c r="O242" s="75"/>
      <c r="P242" s="76"/>
      <c r="Q242" s="77"/>
      <c r="R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5" customHeight="1" x14ac:dyDescent="0.15">
      <c r="A243" s="2"/>
      <c r="B243" s="2"/>
      <c r="C243" s="73"/>
      <c r="D243" s="73"/>
      <c r="E243" s="74"/>
      <c r="F243" s="75"/>
      <c r="G243" s="75"/>
      <c r="H243" s="75"/>
      <c r="I243" s="75"/>
      <c r="J243" s="75"/>
      <c r="K243" s="75"/>
      <c r="L243" s="2"/>
      <c r="M243" s="2"/>
      <c r="N243" s="2"/>
      <c r="O243" s="75"/>
      <c r="P243" s="76"/>
      <c r="Q243" s="77"/>
      <c r="R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5" customHeight="1" x14ac:dyDescent="0.15">
      <c r="A244" s="2"/>
      <c r="B244" s="2"/>
      <c r="C244" s="73"/>
      <c r="D244" s="73"/>
      <c r="E244" s="74"/>
      <c r="F244" s="75"/>
      <c r="G244" s="75"/>
      <c r="H244" s="75"/>
      <c r="I244" s="75"/>
      <c r="J244" s="75"/>
      <c r="K244" s="75"/>
      <c r="L244" s="2"/>
      <c r="M244" s="2"/>
      <c r="N244" s="2"/>
      <c r="O244" s="75"/>
      <c r="P244" s="76"/>
      <c r="Q244" s="77"/>
      <c r="R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5" customHeight="1" x14ac:dyDescent="0.15">
      <c r="A245" s="2"/>
      <c r="B245" s="2"/>
      <c r="C245" s="73"/>
      <c r="D245" s="73"/>
      <c r="E245" s="74"/>
      <c r="F245" s="75"/>
      <c r="G245" s="75"/>
      <c r="H245" s="75"/>
      <c r="I245" s="75"/>
      <c r="J245" s="75"/>
      <c r="K245" s="75"/>
      <c r="L245" s="2"/>
      <c r="M245" s="2"/>
      <c r="N245" s="2"/>
      <c r="O245" s="75"/>
      <c r="P245" s="76"/>
      <c r="Q245" s="77"/>
      <c r="R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5" customHeight="1" x14ac:dyDescent="0.15">
      <c r="A246" s="2"/>
      <c r="B246" s="2"/>
      <c r="C246" s="73"/>
      <c r="D246" s="73"/>
      <c r="E246" s="74"/>
      <c r="F246" s="75"/>
      <c r="G246" s="75"/>
      <c r="H246" s="75"/>
      <c r="I246" s="75"/>
      <c r="J246" s="75"/>
      <c r="K246" s="75"/>
      <c r="L246" s="2"/>
      <c r="M246" s="2"/>
      <c r="N246" s="2"/>
      <c r="O246" s="75"/>
      <c r="P246" s="76"/>
      <c r="Q246" s="77"/>
      <c r="R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5" customHeight="1" x14ac:dyDescent="0.15">
      <c r="A247" s="2"/>
      <c r="B247" s="2"/>
      <c r="C247" s="73"/>
      <c r="D247" s="73"/>
      <c r="E247" s="74"/>
      <c r="F247" s="75"/>
      <c r="G247" s="75"/>
      <c r="H247" s="75"/>
      <c r="I247" s="75"/>
      <c r="J247" s="75"/>
      <c r="K247" s="75"/>
      <c r="L247" s="2"/>
      <c r="M247" s="2"/>
      <c r="N247" s="2"/>
      <c r="O247" s="75"/>
      <c r="P247" s="76"/>
      <c r="Q247" s="77"/>
      <c r="R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5" customHeight="1" x14ac:dyDescent="0.15">
      <c r="A248" s="2"/>
      <c r="B248" s="2"/>
      <c r="C248" s="73"/>
      <c r="D248" s="73"/>
      <c r="E248" s="74"/>
      <c r="F248" s="75"/>
      <c r="G248" s="75"/>
      <c r="H248" s="75"/>
      <c r="I248" s="75"/>
      <c r="J248" s="75"/>
      <c r="K248" s="75"/>
      <c r="L248" s="2"/>
      <c r="M248" s="2"/>
      <c r="N248" s="2"/>
      <c r="O248" s="75"/>
      <c r="P248" s="76"/>
      <c r="Q248" s="77"/>
      <c r="R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5" customHeight="1" x14ac:dyDescent="0.15">
      <c r="A249" s="2"/>
      <c r="B249" s="2"/>
      <c r="C249" s="73"/>
      <c r="D249" s="73"/>
      <c r="E249" s="74"/>
      <c r="F249" s="75"/>
      <c r="G249" s="75"/>
      <c r="H249" s="75"/>
      <c r="I249" s="75"/>
      <c r="J249" s="75"/>
      <c r="K249" s="75"/>
      <c r="L249" s="2"/>
      <c r="M249" s="2"/>
      <c r="N249" s="2"/>
      <c r="O249" s="75"/>
      <c r="P249" s="76"/>
      <c r="Q249" s="77"/>
      <c r="R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5" customHeight="1" x14ac:dyDescent="0.15">
      <c r="A250" s="2"/>
      <c r="B250" s="2"/>
      <c r="C250" s="73"/>
      <c r="D250" s="73"/>
      <c r="E250" s="74"/>
      <c r="F250" s="75"/>
      <c r="G250" s="75"/>
      <c r="H250" s="75"/>
      <c r="I250" s="75"/>
      <c r="J250" s="75"/>
      <c r="K250" s="75"/>
      <c r="L250" s="2"/>
      <c r="M250" s="2"/>
      <c r="N250" s="2"/>
      <c r="O250" s="75"/>
      <c r="P250" s="76"/>
      <c r="Q250" s="77"/>
      <c r="R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5" customHeight="1" x14ac:dyDescent="0.15">
      <c r="A251" s="2"/>
      <c r="B251" s="2"/>
      <c r="C251" s="73"/>
      <c r="D251" s="73"/>
      <c r="E251" s="74"/>
      <c r="F251" s="75"/>
      <c r="G251" s="75"/>
      <c r="H251" s="75"/>
      <c r="I251" s="75"/>
      <c r="J251" s="75"/>
      <c r="K251" s="75"/>
      <c r="L251" s="2"/>
      <c r="M251" s="2"/>
      <c r="N251" s="2"/>
      <c r="O251" s="75"/>
      <c r="P251" s="76"/>
      <c r="Q251" s="77"/>
      <c r="R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5" customHeight="1" x14ac:dyDescent="0.15">
      <c r="A252" s="2"/>
      <c r="B252" s="2"/>
      <c r="C252" s="73"/>
      <c r="D252" s="73"/>
      <c r="E252" s="74"/>
      <c r="F252" s="75"/>
      <c r="G252" s="75"/>
      <c r="H252" s="75"/>
      <c r="I252" s="75"/>
      <c r="J252" s="75"/>
      <c r="K252" s="75"/>
      <c r="L252" s="2"/>
      <c r="M252" s="2"/>
      <c r="N252" s="2"/>
      <c r="O252" s="75"/>
      <c r="P252" s="76"/>
      <c r="Q252" s="77"/>
      <c r="R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5" customHeight="1" x14ac:dyDescent="0.15">
      <c r="A253" s="2"/>
      <c r="B253" s="2"/>
      <c r="C253" s="73"/>
      <c r="D253" s="73"/>
      <c r="E253" s="74"/>
      <c r="F253" s="75"/>
      <c r="G253" s="75"/>
      <c r="H253" s="75"/>
      <c r="I253" s="75"/>
      <c r="J253" s="75"/>
      <c r="K253" s="75"/>
      <c r="L253" s="2"/>
      <c r="M253" s="2"/>
      <c r="N253" s="2"/>
      <c r="O253" s="75"/>
      <c r="P253" s="76"/>
      <c r="Q253" s="77"/>
      <c r="R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5" customHeight="1" x14ac:dyDescent="0.15">
      <c r="A254" s="2"/>
      <c r="B254" s="2"/>
      <c r="C254" s="73"/>
      <c r="D254" s="73"/>
      <c r="E254" s="74"/>
      <c r="F254" s="75"/>
      <c r="G254" s="75"/>
      <c r="H254" s="75"/>
      <c r="I254" s="75"/>
      <c r="J254" s="75"/>
      <c r="K254" s="75"/>
      <c r="L254" s="2"/>
      <c r="M254" s="2"/>
      <c r="N254" s="2"/>
      <c r="O254" s="75"/>
      <c r="P254" s="76"/>
      <c r="Q254" s="77"/>
      <c r="R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5" customHeight="1" x14ac:dyDescent="0.15">
      <c r="A255" s="2"/>
      <c r="B255" s="2"/>
      <c r="C255" s="73"/>
      <c r="D255" s="73"/>
      <c r="E255" s="74"/>
      <c r="F255" s="75"/>
      <c r="G255" s="75"/>
      <c r="H255" s="75"/>
      <c r="I255" s="75"/>
      <c r="J255" s="75"/>
      <c r="K255" s="75"/>
      <c r="L255" s="2"/>
      <c r="M255" s="2"/>
      <c r="N255" s="2"/>
      <c r="O255" s="75"/>
      <c r="P255" s="76"/>
      <c r="Q255" s="77"/>
      <c r="R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5" customHeight="1" x14ac:dyDescent="0.15">
      <c r="A256" s="2"/>
      <c r="B256" s="2"/>
      <c r="C256" s="73"/>
      <c r="D256" s="73"/>
      <c r="E256" s="74"/>
      <c r="F256" s="75"/>
      <c r="G256" s="75"/>
      <c r="H256" s="75"/>
      <c r="I256" s="75"/>
      <c r="J256" s="75"/>
      <c r="K256" s="75"/>
      <c r="L256" s="2"/>
      <c r="M256" s="2"/>
      <c r="N256" s="2"/>
      <c r="O256" s="75"/>
      <c r="P256" s="76"/>
      <c r="Q256" s="77"/>
      <c r="R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5" customHeight="1" x14ac:dyDescent="0.15">
      <c r="A257" s="2"/>
      <c r="B257" s="2"/>
      <c r="C257" s="73"/>
      <c r="D257" s="73"/>
      <c r="E257" s="74"/>
      <c r="F257" s="75"/>
      <c r="G257" s="75"/>
      <c r="H257" s="75"/>
      <c r="I257" s="75"/>
      <c r="J257" s="75"/>
      <c r="K257" s="75"/>
      <c r="L257" s="2"/>
      <c r="M257" s="2"/>
      <c r="N257" s="2"/>
      <c r="O257" s="75"/>
      <c r="P257" s="76"/>
      <c r="Q257" s="77"/>
      <c r="R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5" customHeight="1" x14ac:dyDescent="0.15">
      <c r="A258" s="2"/>
      <c r="B258" s="2"/>
      <c r="C258" s="73"/>
      <c r="D258" s="73"/>
      <c r="E258" s="74"/>
      <c r="F258" s="75"/>
      <c r="G258" s="75"/>
      <c r="H258" s="75"/>
      <c r="I258" s="75"/>
      <c r="J258" s="75"/>
      <c r="K258" s="75"/>
      <c r="L258" s="2"/>
      <c r="M258" s="2"/>
      <c r="N258" s="2"/>
      <c r="O258" s="75"/>
      <c r="P258" s="76"/>
      <c r="Q258" s="77"/>
      <c r="R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5" customHeight="1" x14ac:dyDescent="0.15">
      <c r="A259" s="2"/>
      <c r="B259" s="2"/>
      <c r="C259" s="73"/>
      <c r="D259" s="73"/>
      <c r="E259" s="74"/>
      <c r="F259" s="75"/>
      <c r="G259" s="75"/>
      <c r="H259" s="75"/>
      <c r="I259" s="75"/>
      <c r="J259" s="75"/>
      <c r="K259" s="75"/>
      <c r="L259" s="2"/>
      <c r="M259" s="2"/>
      <c r="N259" s="2"/>
      <c r="O259" s="75"/>
      <c r="P259" s="76"/>
      <c r="Q259" s="77"/>
      <c r="R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5" customHeight="1" x14ac:dyDescent="0.15">
      <c r="A260" s="2"/>
      <c r="B260" s="2"/>
      <c r="C260" s="73"/>
      <c r="D260" s="73"/>
      <c r="E260" s="74"/>
      <c r="F260" s="75"/>
      <c r="G260" s="75"/>
      <c r="H260" s="75"/>
      <c r="I260" s="75"/>
      <c r="J260" s="75"/>
      <c r="K260" s="75"/>
      <c r="L260" s="2"/>
      <c r="M260" s="2"/>
      <c r="N260" s="2"/>
      <c r="O260" s="75"/>
      <c r="P260" s="76"/>
      <c r="Q260" s="77"/>
      <c r="R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5" customHeight="1" x14ac:dyDescent="0.15">
      <c r="A261" s="2"/>
      <c r="B261" s="2"/>
      <c r="C261" s="73"/>
      <c r="D261" s="73"/>
      <c r="E261" s="74"/>
      <c r="F261" s="75"/>
      <c r="G261" s="75"/>
      <c r="H261" s="75"/>
      <c r="I261" s="75"/>
      <c r="J261" s="75"/>
      <c r="K261" s="75"/>
      <c r="L261" s="2"/>
      <c r="M261" s="2"/>
      <c r="N261" s="2"/>
      <c r="O261" s="75"/>
      <c r="P261" s="76"/>
      <c r="Q261" s="77"/>
      <c r="R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5" customHeight="1" x14ac:dyDescent="0.15">
      <c r="A262" s="2"/>
      <c r="B262" s="2"/>
      <c r="C262" s="73"/>
      <c r="D262" s="73"/>
      <c r="E262" s="74"/>
      <c r="F262" s="75"/>
      <c r="G262" s="75"/>
      <c r="H262" s="75"/>
      <c r="I262" s="75"/>
      <c r="J262" s="75"/>
      <c r="K262" s="75"/>
      <c r="L262" s="2"/>
      <c r="M262" s="2"/>
      <c r="N262" s="2"/>
      <c r="O262" s="75"/>
      <c r="P262" s="76"/>
      <c r="Q262" s="77"/>
      <c r="R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15" customHeight="1" x14ac:dyDescent="0.15">
      <c r="A263" s="2"/>
      <c r="B263" s="2"/>
      <c r="C263" s="73"/>
      <c r="D263" s="73"/>
      <c r="E263" s="74"/>
      <c r="F263" s="75"/>
      <c r="G263" s="75"/>
      <c r="H263" s="75"/>
      <c r="I263" s="75"/>
      <c r="J263" s="75"/>
      <c r="K263" s="75"/>
      <c r="L263" s="2"/>
      <c r="M263" s="2"/>
      <c r="N263" s="2"/>
      <c r="O263" s="75"/>
      <c r="P263" s="76"/>
      <c r="Q263" s="77"/>
      <c r="R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5" customHeight="1" x14ac:dyDescent="0.15">
      <c r="A264" s="2"/>
      <c r="B264" s="2"/>
      <c r="C264" s="73"/>
      <c r="D264" s="73"/>
      <c r="E264" s="74"/>
      <c r="F264" s="75"/>
      <c r="G264" s="75"/>
      <c r="H264" s="75"/>
      <c r="I264" s="75"/>
      <c r="J264" s="75"/>
      <c r="K264" s="75"/>
      <c r="L264" s="2"/>
      <c r="M264" s="2"/>
      <c r="N264" s="2"/>
      <c r="O264" s="75"/>
      <c r="P264" s="76"/>
      <c r="Q264" s="77"/>
      <c r="R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5" customHeight="1" x14ac:dyDescent="0.15">
      <c r="A265" s="2"/>
      <c r="B265" s="2"/>
      <c r="C265" s="73"/>
      <c r="D265" s="73"/>
      <c r="E265" s="74"/>
      <c r="F265" s="75"/>
      <c r="G265" s="75"/>
      <c r="H265" s="75"/>
      <c r="I265" s="75"/>
      <c r="J265" s="75"/>
      <c r="K265" s="75"/>
      <c r="L265" s="2"/>
      <c r="M265" s="2"/>
      <c r="N265" s="2"/>
      <c r="O265" s="75"/>
      <c r="P265" s="76"/>
      <c r="Q265" s="77"/>
      <c r="R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5" customHeight="1" x14ac:dyDescent="0.15">
      <c r="A266" s="2"/>
      <c r="B266" s="2"/>
      <c r="C266" s="73"/>
      <c r="D266" s="73"/>
      <c r="E266" s="74"/>
      <c r="F266" s="75"/>
      <c r="G266" s="75"/>
      <c r="H266" s="75"/>
      <c r="I266" s="75"/>
      <c r="J266" s="75"/>
      <c r="K266" s="75"/>
      <c r="L266" s="2"/>
      <c r="M266" s="2"/>
      <c r="N266" s="2"/>
      <c r="O266" s="75"/>
      <c r="P266" s="76"/>
      <c r="Q266" s="77"/>
      <c r="R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5" customHeight="1" x14ac:dyDescent="0.15">
      <c r="A267" s="2"/>
      <c r="B267" s="2"/>
      <c r="C267" s="73"/>
      <c r="D267" s="73"/>
      <c r="E267" s="74"/>
      <c r="F267" s="75"/>
      <c r="G267" s="75"/>
      <c r="H267" s="75"/>
      <c r="I267" s="75"/>
      <c r="J267" s="75"/>
      <c r="K267" s="75"/>
      <c r="L267" s="2"/>
      <c r="M267" s="2"/>
      <c r="N267" s="2"/>
      <c r="O267" s="75"/>
      <c r="P267" s="76"/>
      <c r="Q267" s="77"/>
      <c r="R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5" customHeight="1" x14ac:dyDescent="0.15">
      <c r="A268" s="2"/>
      <c r="B268" s="2"/>
      <c r="C268" s="73"/>
      <c r="D268" s="73"/>
      <c r="E268" s="74"/>
      <c r="F268" s="75"/>
      <c r="G268" s="75"/>
      <c r="H268" s="75"/>
      <c r="I268" s="75"/>
      <c r="J268" s="75"/>
      <c r="K268" s="75"/>
      <c r="L268" s="2"/>
      <c r="M268" s="2"/>
      <c r="N268" s="2"/>
      <c r="O268" s="75"/>
      <c r="P268" s="76"/>
      <c r="Q268" s="77"/>
      <c r="R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5" customHeight="1" x14ac:dyDescent="0.15">
      <c r="A269" s="2"/>
      <c r="B269" s="2"/>
      <c r="C269" s="73"/>
      <c r="D269" s="73"/>
      <c r="E269" s="74"/>
      <c r="F269" s="75"/>
      <c r="G269" s="75"/>
      <c r="H269" s="75"/>
      <c r="I269" s="75"/>
      <c r="J269" s="75"/>
      <c r="K269" s="75"/>
      <c r="L269" s="2"/>
      <c r="M269" s="2"/>
      <c r="N269" s="2"/>
      <c r="O269" s="75"/>
      <c r="P269" s="76"/>
      <c r="Q269" s="77"/>
      <c r="R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5" customHeight="1" x14ac:dyDescent="0.15">
      <c r="A270" s="2"/>
      <c r="B270" s="2"/>
      <c r="C270" s="73"/>
      <c r="D270" s="73"/>
      <c r="E270" s="74"/>
      <c r="F270" s="75"/>
      <c r="G270" s="75"/>
      <c r="H270" s="75"/>
      <c r="I270" s="75"/>
      <c r="J270" s="75"/>
      <c r="K270" s="75"/>
      <c r="L270" s="2"/>
      <c r="M270" s="2"/>
      <c r="N270" s="2"/>
      <c r="O270" s="75"/>
      <c r="P270" s="76"/>
      <c r="Q270" s="77"/>
      <c r="R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5" customHeight="1" x14ac:dyDescent="0.15">
      <c r="A271" s="2"/>
      <c r="B271" s="2"/>
      <c r="C271" s="73"/>
      <c r="D271" s="73"/>
      <c r="E271" s="74"/>
      <c r="F271" s="75"/>
      <c r="G271" s="75"/>
      <c r="H271" s="75"/>
      <c r="I271" s="75"/>
      <c r="J271" s="75"/>
      <c r="K271" s="75"/>
      <c r="L271" s="2"/>
      <c r="M271" s="2"/>
      <c r="N271" s="2"/>
      <c r="O271" s="75"/>
      <c r="P271" s="76"/>
      <c r="Q271" s="77"/>
      <c r="R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5" customHeight="1" x14ac:dyDescent="0.15">
      <c r="A272" s="2"/>
      <c r="B272" s="2"/>
      <c r="C272" s="73"/>
      <c r="D272" s="73"/>
      <c r="E272" s="74"/>
      <c r="F272" s="75"/>
      <c r="G272" s="75"/>
      <c r="H272" s="75"/>
      <c r="I272" s="75"/>
      <c r="J272" s="75"/>
      <c r="K272" s="75"/>
      <c r="L272" s="2"/>
      <c r="M272" s="2"/>
      <c r="N272" s="2"/>
      <c r="O272" s="75"/>
      <c r="P272" s="76"/>
      <c r="Q272" s="77"/>
      <c r="R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5" customHeight="1" x14ac:dyDescent="0.15">
      <c r="A273" s="2"/>
      <c r="B273" s="2"/>
      <c r="C273" s="73"/>
      <c r="D273" s="73"/>
      <c r="E273" s="74"/>
      <c r="F273" s="75"/>
      <c r="G273" s="75"/>
      <c r="H273" s="75"/>
      <c r="I273" s="75"/>
      <c r="J273" s="75"/>
      <c r="K273" s="75"/>
      <c r="L273" s="2"/>
      <c r="M273" s="2"/>
      <c r="N273" s="2"/>
      <c r="O273" s="75"/>
      <c r="P273" s="76"/>
      <c r="Q273" s="77"/>
      <c r="R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5" customHeight="1" x14ac:dyDescent="0.15">
      <c r="A274" s="2"/>
      <c r="B274" s="2"/>
      <c r="C274" s="73"/>
      <c r="D274" s="73"/>
      <c r="E274" s="74"/>
      <c r="F274" s="75"/>
      <c r="G274" s="75"/>
      <c r="H274" s="75"/>
      <c r="I274" s="75"/>
      <c r="J274" s="75"/>
      <c r="K274" s="75"/>
      <c r="L274" s="2"/>
      <c r="M274" s="2"/>
      <c r="N274" s="2"/>
      <c r="O274" s="75"/>
      <c r="P274" s="76"/>
      <c r="Q274" s="77"/>
      <c r="R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5" customHeight="1" x14ac:dyDescent="0.15">
      <c r="A275" s="2"/>
      <c r="B275" s="2"/>
      <c r="C275" s="73"/>
      <c r="D275" s="73"/>
      <c r="E275" s="74"/>
      <c r="F275" s="75"/>
      <c r="G275" s="75"/>
      <c r="H275" s="75"/>
      <c r="I275" s="75"/>
      <c r="J275" s="75"/>
      <c r="K275" s="75"/>
      <c r="L275" s="2"/>
      <c r="M275" s="2"/>
      <c r="N275" s="2"/>
      <c r="O275" s="75"/>
      <c r="P275" s="76"/>
      <c r="Q275" s="77"/>
      <c r="R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5" customHeight="1" x14ac:dyDescent="0.15">
      <c r="A276" s="2"/>
      <c r="B276" s="2"/>
      <c r="C276" s="73"/>
      <c r="D276" s="73"/>
      <c r="E276" s="74"/>
      <c r="F276" s="75"/>
      <c r="G276" s="75"/>
      <c r="H276" s="75"/>
      <c r="I276" s="75"/>
      <c r="J276" s="75"/>
      <c r="K276" s="75"/>
      <c r="L276" s="2"/>
      <c r="M276" s="2"/>
      <c r="N276" s="2"/>
      <c r="O276" s="75"/>
      <c r="P276" s="76"/>
      <c r="Q276" s="77"/>
      <c r="R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5" customHeight="1" x14ac:dyDescent="0.15">
      <c r="A277" s="2"/>
      <c r="B277" s="2"/>
      <c r="C277" s="73"/>
      <c r="D277" s="73"/>
      <c r="E277" s="74"/>
      <c r="F277" s="75"/>
      <c r="G277" s="75"/>
      <c r="H277" s="75"/>
      <c r="I277" s="75"/>
      <c r="J277" s="75"/>
      <c r="K277" s="75"/>
      <c r="L277" s="2"/>
      <c r="M277" s="2"/>
      <c r="N277" s="2"/>
      <c r="O277" s="75"/>
      <c r="P277" s="76"/>
      <c r="Q277" s="77"/>
      <c r="R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15" customHeight="1" x14ac:dyDescent="0.15">
      <c r="A278" s="2"/>
      <c r="B278" s="2"/>
      <c r="C278" s="73"/>
      <c r="D278" s="73"/>
      <c r="E278" s="74"/>
      <c r="F278" s="75"/>
      <c r="G278" s="75"/>
      <c r="H278" s="75"/>
      <c r="I278" s="75"/>
      <c r="J278" s="75"/>
      <c r="K278" s="75"/>
      <c r="L278" s="2"/>
      <c r="M278" s="2"/>
      <c r="N278" s="2"/>
      <c r="O278" s="75"/>
      <c r="P278" s="76"/>
      <c r="Q278" s="77"/>
      <c r="R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15" customHeight="1" x14ac:dyDescent="0.15">
      <c r="A279" s="2"/>
      <c r="B279" s="2"/>
      <c r="C279" s="73"/>
      <c r="D279" s="73"/>
      <c r="E279" s="74"/>
      <c r="F279" s="75"/>
      <c r="G279" s="75"/>
      <c r="H279" s="75"/>
      <c r="I279" s="75"/>
      <c r="J279" s="75"/>
      <c r="K279" s="75"/>
      <c r="L279" s="2"/>
      <c r="M279" s="2"/>
      <c r="N279" s="2"/>
      <c r="O279" s="75"/>
      <c r="P279" s="76"/>
      <c r="Q279" s="77"/>
      <c r="R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15" customHeight="1" x14ac:dyDescent="0.15">
      <c r="A280" s="2"/>
      <c r="B280" s="2"/>
      <c r="C280" s="73"/>
      <c r="D280" s="73"/>
      <c r="E280" s="74"/>
      <c r="F280" s="75"/>
      <c r="G280" s="75"/>
      <c r="H280" s="75"/>
      <c r="I280" s="75"/>
      <c r="J280" s="75"/>
      <c r="K280" s="75"/>
      <c r="L280" s="2"/>
      <c r="M280" s="2"/>
      <c r="N280" s="2"/>
      <c r="O280" s="75"/>
      <c r="P280" s="76"/>
      <c r="Q280" s="77"/>
      <c r="R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15" customHeight="1" x14ac:dyDescent="0.15">
      <c r="A281" s="2"/>
      <c r="B281" s="2"/>
      <c r="C281" s="73"/>
      <c r="D281" s="73"/>
      <c r="E281" s="74"/>
      <c r="F281" s="75"/>
      <c r="G281" s="75"/>
      <c r="H281" s="75"/>
      <c r="I281" s="75"/>
      <c r="J281" s="75"/>
      <c r="K281" s="75"/>
      <c r="L281" s="2"/>
      <c r="M281" s="2"/>
      <c r="N281" s="2"/>
      <c r="O281" s="75"/>
      <c r="P281" s="76"/>
      <c r="Q281" s="77"/>
      <c r="R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15" customHeight="1" x14ac:dyDescent="0.15">
      <c r="A282" s="2"/>
      <c r="B282" s="2"/>
      <c r="C282" s="73"/>
      <c r="D282" s="73"/>
      <c r="E282" s="74"/>
      <c r="F282" s="75"/>
      <c r="G282" s="75"/>
      <c r="H282" s="75"/>
      <c r="I282" s="75"/>
      <c r="J282" s="75"/>
      <c r="K282" s="75"/>
      <c r="L282" s="2"/>
      <c r="M282" s="2"/>
      <c r="N282" s="2"/>
      <c r="O282" s="75"/>
      <c r="P282" s="76"/>
      <c r="Q282" s="77"/>
      <c r="R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15" customHeight="1" x14ac:dyDescent="0.15">
      <c r="A283" s="2"/>
      <c r="B283" s="2"/>
      <c r="C283" s="73"/>
      <c r="D283" s="73"/>
      <c r="E283" s="74"/>
      <c r="F283" s="75"/>
      <c r="G283" s="75"/>
      <c r="H283" s="75"/>
      <c r="I283" s="75"/>
      <c r="J283" s="75"/>
      <c r="K283" s="75"/>
      <c r="L283" s="2"/>
      <c r="M283" s="2"/>
      <c r="N283" s="2"/>
      <c r="O283" s="75"/>
      <c r="P283" s="76"/>
      <c r="Q283" s="77"/>
      <c r="R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15" customHeight="1" x14ac:dyDescent="0.15">
      <c r="A284" s="2"/>
      <c r="B284" s="2"/>
      <c r="C284" s="73"/>
      <c r="D284" s="73"/>
      <c r="E284" s="74"/>
      <c r="F284" s="75"/>
      <c r="G284" s="75"/>
      <c r="H284" s="75"/>
      <c r="I284" s="75"/>
      <c r="J284" s="75"/>
      <c r="K284" s="75"/>
      <c r="L284" s="2"/>
      <c r="M284" s="2"/>
      <c r="N284" s="2"/>
      <c r="O284" s="75"/>
      <c r="P284" s="76"/>
      <c r="Q284" s="77"/>
      <c r="R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15" customHeight="1" x14ac:dyDescent="0.15">
      <c r="A285" s="2"/>
      <c r="B285" s="2"/>
      <c r="C285" s="73"/>
      <c r="D285" s="73"/>
      <c r="E285" s="74"/>
      <c r="F285" s="75"/>
      <c r="G285" s="75"/>
      <c r="H285" s="75"/>
      <c r="I285" s="75"/>
      <c r="J285" s="75"/>
      <c r="K285" s="75"/>
      <c r="L285" s="2"/>
      <c r="M285" s="2"/>
      <c r="N285" s="2"/>
      <c r="O285" s="75"/>
      <c r="P285" s="76"/>
      <c r="Q285" s="77"/>
      <c r="R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15" customHeight="1" x14ac:dyDescent="0.15">
      <c r="A286" s="2"/>
      <c r="B286" s="2"/>
      <c r="C286" s="73"/>
      <c r="D286" s="73"/>
      <c r="E286" s="74"/>
      <c r="F286" s="75"/>
      <c r="G286" s="75"/>
      <c r="H286" s="75"/>
      <c r="I286" s="75"/>
      <c r="J286" s="75"/>
      <c r="K286" s="75"/>
      <c r="L286" s="2"/>
      <c r="M286" s="2"/>
      <c r="N286" s="2"/>
      <c r="O286" s="75"/>
      <c r="P286" s="76"/>
      <c r="Q286" s="77"/>
      <c r="R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15" customHeight="1" x14ac:dyDescent="0.15">
      <c r="A287" s="2"/>
      <c r="B287" s="2"/>
      <c r="C287" s="73"/>
      <c r="D287" s="73"/>
      <c r="E287" s="74"/>
      <c r="F287" s="75"/>
      <c r="G287" s="75"/>
      <c r="H287" s="75"/>
      <c r="I287" s="75"/>
      <c r="J287" s="75"/>
      <c r="K287" s="75"/>
      <c r="L287" s="2"/>
      <c r="M287" s="2"/>
      <c r="N287" s="2"/>
      <c r="O287" s="75"/>
      <c r="P287" s="76"/>
      <c r="Q287" s="77"/>
      <c r="R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15" customHeight="1" x14ac:dyDescent="0.15">
      <c r="A288" s="2"/>
      <c r="B288" s="2"/>
      <c r="C288" s="73"/>
      <c r="D288" s="73"/>
      <c r="E288" s="74"/>
      <c r="F288" s="75"/>
      <c r="G288" s="75"/>
      <c r="H288" s="75"/>
      <c r="I288" s="75"/>
      <c r="J288" s="75"/>
      <c r="K288" s="75"/>
      <c r="L288" s="2"/>
      <c r="M288" s="2"/>
      <c r="N288" s="2"/>
      <c r="O288" s="75"/>
      <c r="P288" s="76"/>
      <c r="Q288" s="77"/>
      <c r="R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15" customHeight="1" x14ac:dyDescent="0.15">
      <c r="A289" s="2"/>
      <c r="B289" s="2"/>
      <c r="C289" s="73"/>
      <c r="D289" s="73"/>
      <c r="E289" s="74"/>
      <c r="F289" s="75"/>
      <c r="G289" s="75"/>
      <c r="H289" s="75"/>
      <c r="I289" s="75"/>
      <c r="J289" s="75"/>
      <c r="K289" s="75"/>
      <c r="L289" s="2"/>
      <c r="M289" s="2"/>
      <c r="N289" s="2"/>
      <c r="O289" s="75"/>
      <c r="P289" s="76"/>
      <c r="Q289" s="77"/>
      <c r="R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15" customHeight="1" x14ac:dyDescent="0.15">
      <c r="A290" s="2"/>
      <c r="B290" s="2"/>
      <c r="C290" s="73"/>
      <c r="D290" s="73"/>
      <c r="E290" s="74"/>
      <c r="F290" s="75"/>
      <c r="G290" s="75"/>
      <c r="H290" s="75"/>
      <c r="I290" s="75"/>
      <c r="J290" s="75"/>
      <c r="K290" s="75"/>
      <c r="L290" s="2"/>
      <c r="M290" s="2"/>
      <c r="N290" s="2"/>
      <c r="O290" s="75"/>
      <c r="P290" s="76"/>
      <c r="Q290" s="77"/>
      <c r="R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15" customHeight="1" x14ac:dyDescent="0.15">
      <c r="A291" s="2"/>
      <c r="B291" s="2"/>
      <c r="C291" s="73"/>
      <c r="D291" s="73"/>
      <c r="E291" s="74"/>
      <c r="F291" s="75"/>
      <c r="G291" s="75"/>
      <c r="H291" s="75"/>
      <c r="I291" s="75"/>
      <c r="J291" s="75"/>
      <c r="K291" s="75"/>
      <c r="L291" s="2"/>
      <c r="M291" s="2"/>
      <c r="N291" s="2"/>
      <c r="O291" s="75"/>
      <c r="P291" s="76"/>
      <c r="Q291" s="77"/>
      <c r="R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15" customHeight="1" x14ac:dyDescent="0.15">
      <c r="A292" s="2"/>
      <c r="B292" s="2"/>
      <c r="C292" s="73"/>
      <c r="D292" s="73"/>
      <c r="E292" s="74"/>
      <c r="F292" s="75"/>
      <c r="G292" s="75"/>
      <c r="H292" s="75"/>
      <c r="I292" s="75"/>
      <c r="J292" s="75"/>
      <c r="K292" s="75"/>
      <c r="L292" s="2"/>
      <c r="M292" s="2"/>
      <c r="N292" s="2"/>
      <c r="O292" s="75"/>
      <c r="P292" s="76"/>
      <c r="Q292" s="77"/>
      <c r="R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15" customHeight="1" x14ac:dyDescent="0.15">
      <c r="A293" s="2"/>
      <c r="B293" s="2"/>
      <c r="C293" s="73"/>
      <c r="D293" s="73"/>
      <c r="E293" s="74"/>
      <c r="F293" s="75"/>
      <c r="G293" s="75"/>
      <c r="H293" s="75"/>
      <c r="I293" s="75"/>
      <c r="J293" s="75"/>
      <c r="K293" s="75"/>
      <c r="L293" s="2"/>
      <c r="M293" s="2"/>
      <c r="N293" s="2"/>
      <c r="O293" s="75"/>
      <c r="P293" s="76"/>
      <c r="Q293" s="77"/>
      <c r="R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15" customHeight="1" x14ac:dyDescent="0.15">
      <c r="A294" s="2"/>
      <c r="B294" s="2"/>
      <c r="C294" s="73"/>
      <c r="D294" s="73"/>
      <c r="E294" s="74"/>
      <c r="F294" s="75"/>
      <c r="G294" s="75"/>
      <c r="H294" s="75"/>
      <c r="I294" s="75"/>
      <c r="J294" s="75"/>
      <c r="K294" s="75"/>
      <c r="L294" s="2"/>
      <c r="M294" s="2"/>
      <c r="N294" s="2"/>
      <c r="O294" s="75"/>
      <c r="P294" s="76"/>
      <c r="Q294" s="77"/>
      <c r="R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15" customHeight="1" x14ac:dyDescent="0.15">
      <c r="A295" s="2"/>
      <c r="B295" s="2"/>
      <c r="C295" s="73"/>
      <c r="D295" s="73"/>
      <c r="E295" s="74"/>
      <c r="F295" s="75"/>
      <c r="G295" s="75"/>
      <c r="H295" s="75"/>
      <c r="I295" s="75"/>
      <c r="J295" s="75"/>
      <c r="K295" s="75"/>
      <c r="L295" s="2"/>
      <c r="M295" s="2"/>
      <c r="N295" s="2"/>
      <c r="O295" s="75"/>
      <c r="P295" s="76"/>
      <c r="Q295" s="77"/>
      <c r="R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15" customHeight="1" x14ac:dyDescent="0.15">
      <c r="A296" s="2"/>
      <c r="B296" s="2"/>
      <c r="C296" s="73"/>
      <c r="D296" s="73"/>
      <c r="E296" s="74"/>
      <c r="F296" s="75"/>
      <c r="G296" s="75"/>
      <c r="H296" s="75"/>
      <c r="I296" s="75"/>
      <c r="J296" s="75"/>
      <c r="K296" s="75"/>
      <c r="L296" s="2"/>
      <c r="M296" s="2"/>
      <c r="N296" s="2"/>
      <c r="O296" s="75"/>
      <c r="P296" s="76"/>
      <c r="Q296" s="77"/>
      <c r="R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15" customHeight="1" x14ac:dyDescent="0.15">
      <c r="A297" s="2"/>
      <c r="B297" s="2"/>
      <c r="C297" s="73"/>
      <c r="D297" s="73"/>
      <c r="E297" s="74"/>
      <c r="F297" s="75"/>
      <c r="G297" s="75"/>
      <c r="H297" s="75"/>
      <c r="I297" s="75"/>
      <c r="J297" s="75"/>
      <c r="K297" s="75"/>
      <c r="L297" s="2"/>
      <c r="M297" s="2"/>
      <c r="N297" s="2"/>
      <c r="O297" s="75"/>
      <c r="P297" s="76"/>
      <c r="Q297" s="77"/>
      <c r="R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15" customHeight="1" x14ac:dyDescent="0.15">
      <c r="A298" s="2"/>
      <c r="B298" s="2"/>
      <c r="C298" s="73"/>
      <c r="D298" s="73"/>
      <c r="E298" s="74"/>
      <c r="F298" s="75"/>
      <c r="G298" s="75"/>
      <c r="H298" s="75"/>
      <c r="I298" s="75"/>
      <c r="J298" s="75"/>
      <c r="K298" s="75"/>
      <c r="L298" s="2"/>
      <c r="M298" s="2"/>
      <c r="N298" s="2"/>
      <c r="O298" s="75"/>
      <c r="P298" s="76"/>
      <c r="Q298" s="77"/>
      <c r="R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15" customHeight="1" x14ac:dyDescent="0.15">
      <c r="A299" s="2"/>
      <c r="B299" s="2"/>
      <c r="C299" s="73"/>
      <c r="D299" s="73"/>
      <c r="E299" s="74"/>
      <c r="F299" s="75"/>
      <c r="G299" s="75"/>
      <c r="H299" s="75"/>
      <c r="I299" s="75"/>
      <c r="J299" s="75"/>
      <c r="K299" s="75"/>
      <c r="L299" s="2"/>
      <c r="M299" s="2"/>
      <c r="N299" s="2"/>
      <c r="O299" s="75"/>
      <c r="P299" s="76"/>
      <c r="Q299" s="77"/>
      <c r="R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15" customHeight="1" x14ac:dyDescent="0.15">
      <c r="A300" s="2"/>
      <c r="B300" s="2"/>
      <c r="C300" s="73"/>
      <c r="D300" s="73"/>
      <c r="E300" s="74"/>
      <c r="F300" s="75"/>
      <c r="G300" s="75"/>
      <c r="H300" s="75"/>
      <c r="I300" s="75"/>
      <c r="J300" s="75"/>
      <c r="K300" s="75"/>
      <c r="L300" s="2"/>
      <c r="M300" s="2"/>
      <c r="N300" s="2"/>
      <c r="O300" s="75"/>
      <c r="P300" s="76"/>
      <c r="Q300" s="77"/>
      <c r="R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15" customHeight="1" x14ac:dyDescent="0.15">
      <c r="A301" s="2"/>
      <c r="B301" s="2"/>
      <c r="C301" s="73"/>
      <c r="D301" s="73"/>
      <c r="E301" s="74"/>
      <c r="F301" s="75"/>
      <c r="G301" s="75"/>
      <c r="H301" s="75"/>
      <c r="I301" s="75"/>
      <c r="J301" s="75"/>
      <c r="K301" s="75"/>
      <c r="L301" s="2"/>
      <c r="M301" s="2"/>
      <c r="N301" s="2"/>
      <c r="O301" s="75"/>
      <c r="P301" s="76"/>
      <c r="Q301" s="77"/>
      <c r="R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15" customHeight="1" x14ac:dyDescent="0.15">
      <c r="A302" s="2"/>
      <c r="B302" s="2"/>
      <c r="C302" s="73"/>
      <c r="D302" s="73"/>
      <c r="E302" s="74"/>
      <c r="F302" s="75"/>
      <c r="G302" s="75"/>
      <c r="H302" s="75"/>
      <c r="I302" s="75"/>
      <c r="J302" s="75"/>
      <c r="K302" s="75"/>
      <c r="L302" s="2"/>
      <c r="M302" s="2"/>
      <c r="N302" s="2"/>
      <c r="O302" s="75"/>
      <c r="P302" s="76"/>
      <c r="Q302" s="77"/>
      <c r="R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15" customHeight="1" x14ac:dyDescent="0.15">
      <c r="A303" s="2"/>
      <c r="B303" s="2"/>
      <c r="C303" s="73"/>
      <c r="D303" s="73"/>
      <c r="E303" s="74"/>
      <c r="F303" s="75"/>
      <c r="G303" s="75"/>
      <c r="H303" s="75"/>
      <c r="I303" s="75"/>
      <c r="J303" s="75"/>
      <c r="K303" s="75"/>
      <c r="L303" s="2"/>
      <c r="M303" s="2"/>
      <c r="N303" s="2"/>
      <c r="O303" s="75"/>
      <c r="P303" s="76"/>
      <c r="Q303" s="77"/>
      <c r="R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15" customHeight="1" x14ac:dyDescent="0.15">
      <c r="A304" s="2"/>
      <c r="B304" s="2"/>
      <c r="C304" s="73"/>
      <c r="D304" s="73"/>
      <c r="E304" s="74"/>
      <c r="F304" s="75"/>
      <c r="G304" s="75"/>
      <c r="H304" s="75"/>
      <c r="I304" s="75"/>
      <c r="J304" s="75"/>
      <c r="K304" s="75"/>
      <c r="L304" s="2"/>
      <c r="M304" s="2"/>
      <c r="N304" s="2"/>
      <c r="O304" s="75"/>
      <c r="P304" s="76"/>
      <c r="Q304" s="77"/>
      <c r="R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15" customHeight="1" x14ac:dyDescent="0.15">
      <c r="A305" s="2"/>
      <c r="B305" s="2"/>
      <c r="C305" s="73"/>
      <c r="D305" s="73"/>
      <c r="E305" s="74"/>
      <c r="F305" s="75"/>
      <c r="G305" s="75"/>
      <c r="H305" s="75"/>
      <c r="I305" s="75"/>
      <c r="J305" s="75"/>
      <c r="K305" s="75"/>
      <c r="L305" s="2"/>
      <c r="M305" s="2"/>
      <c r="N305" s="2"/>
      <c r="O305" s="75"/>
      <c r="P305" s="76"/>
      <c r="Q305" s="77"/>
      <c r="R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15" customHeight="1" x14ac:dyDescent="0.15">
      <c r="A306" s="2"/>
      <c r="B306" s="2"/>
      <c r="C306" s="73"/>
      <c r="D306" s="73"/>
      <c r="E306" s="74"/>
      <c r="F306" s="75"/>
      <c r="G306" s="75"/>
      <c r="H306" s="75"/>
      <c r="I306" s="75"/>
      <c r="J306" s="75"/>
      <c r="K306" s="75"/>
      <c r="L306" s="2"/>
      <c r="M306" s="2"/>
      <c r="N306" s="2"/>
      <c r="O306" s="75"/>
      <c r="P306" s="76"/>
      <c r="Q306" s="77"/>
      <c r="R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15" customHeight="1" x14ac:dyDescent="0.15">
      <c r="A307" s="2"/>
      <c r="B307" s="2"/>
      <c r="C307" s="73"/>
      <c r="D307" s="73"/>
      <c r="E307" s="74"/>
      <c r="F307" s="75"/>
      <c r="G307" s="75"/>
      <c r="H307" s="75"/>
      <c r="I307" s="75"/>
      <c r="J307" s="75"/>
      <c r="K307" s="75"/>
      <c r="L307" s="2"/>
      <c r="M307" s="2"/>
      <c r="N307" s="2"/>
      <c r="O307" s="75"/>
      <c r="P307" s="76"/>
      <c r="Q307" s="77"/>
      <c r="R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15" customHeight="1" x14ac:dyDescent="0.15">
      <c r="A308" s="2"/>
      <c r="B308" s="2"/>
      <c r="C308" s="73"/>
      <c r="D308" s="73"/>
      <c r="E308" s="74"/>
      <c r="F308" s="75"/>
      <c r="G308" s="75"/>
      <c r="H308" s="75"/>
      <c r="I308" s="75"/>
      <c r="J308" s="75"/>
      <c r="K308" s="75"/>
      <c r="L308" s="2"/>
      <c r="M308" s="2"/>
      <c r="N308" s="2"/>
      <c r="O308" s="75"/>
      <c r="P308" s="76"/>
      <c r="Q308" s="77"/>
      <c r="R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15" customHeight="1" x14ac:dyDescent="0.15">
      <c r="A309" s="2"/>
      <c r="B309" s="2"/>
      <c r="C309" s="73"/>
      <c r="D309" s="73"/>
      <c r="E309" s="74"/>
      <c r="F309" s="75"/>
      <c r="G309" s="75"/>
      <c r="H309" s="75"/>
      <c r="I309" s="75"/>
      <c r="J309" s="75"/>
      <c r="K309" s="75"/>
      <c r="L309" s="2"/>
      <c r="M309" s="2"/>
      <c r="N309" s="2"/>
      <c r="O309" s="75"/>
      <c r="P309" s="76"/>
      <c r="Q309" s="77"/>
      <c r="R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15" customHeight="1" x14ac:dyDescent="0.15">
      <c r="A310" s="2"/>
      <c r="B310" s="2"/>
      <c r="C310" s="73"/>
      <c r="D310" s="73"/>
      <c r="E310" s="74"/>
      <c r="F310" s="75"/>
      <c r="G310" s="75"/>
      <c r="H310" s="75"/>
      <c r="I310" s="75"/>
      <c r="J310" s="75"/>
      <c r="K310" s="75"/>
      <c r="L310" s="2"/>
      <c r="M310" s="2"/>
      <c r="N310" s="2"/>
      <c r="O310" s="75"/>
      <c r="P310" s="76"/>
      <c r="Q310" s="77"/>
      <c r="R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15" customHeight="1" x14ac:dyDescent="0.15">
      <c r="A311" s="2"/>
      <c r="B311" s="2"/>
      <c r="C311" s="73"/>
      <c r="D311" s="73"/>
      <c r="E311" s="74"/>
      <c r="F311" s="75"/>
      <c r="G311" s="75"/>
      <c r="H311" s="75"/>
      <c r="I311" s="75"/>
      <c r="J311" s="75"/>
      <c r="K311" s="75"/>
      <c r="L311" s="2"/>
      <c r="M311" s="2"/>
      <c r="N311" s="2"/>
      <c r="O311" s="75"/>
      <c r="P311" s="76"/>
      <c r="Q311" s="77"/>
      <c r="R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ht="15" customHeight="1" x14ac:dyDescent="0.15">
      <c r="A312" s="2"/>
      <c r="B312" s="2"/>
      <c r="C312" s="73"/>
      <c r="D312" s="73"/>
      <c r="E312" s="74"/>
      <c r="F312" s="75"/>
      <c r="G312" s="75"/>
      <c r="H312" s="75"/>
      <c r="I312" s="75"/>
      <c r="J312" s="75"/>
      <c r="K312" s="75"/>
      <c r="L312" s="2"/>
      <c r="M312" s="2"/>
      <c r="N312" s="2"/>
      <c r="O312" s="75"/>
      <c r="P312" s="76"/>
      <c r="Q312" s="77"/>
      <c r="R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15" customHeight="1" x14ac:dyDescent="0.15">
      <c r="A313" s="2"/>
      <c r="B313" s="2"/>
      <c r="C313" s="73"/>
      <c r="D313" s="73"/>
      <c r="E313" s="74"/>
      <c r="F313" s="75"/>
      <c r="G313" s="75"/>
      <c r="H313" s="75"/>
      <c r="I313" s="75"/>
      <c r="J313" s="75"/>
      <c r="K313" s="75"/>
      <c r="L313" s="2"/>
      <c r="M313" s="2"/>
      <c r="N313" s="2"/>
      <c r="O313" s="75"/>
      <c r="P313" s="76"/>
      <c r="Q313" s="77"/>
      <c r="R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15" customHeight="1" x14ac:dyDescent="0.15">
      <c r="A314" s="2"/>
      <c r="B314" s="2"/>
      <c r="C314" s="73"/>
      <c r="D314" s="73"/>
      <c r="E314" s="74"/>
      <c r="F314" s="75"/>
      <c r="G314" s="75"/>
      <c r="H314" s="75"/>
      <c r="I314" s="75"/>
      <c r="J314" s="75"/>
      <c r="K314" s="75"/>
      <c r="L314" s="2"/>
      <c r="M314" s="2"/>
      <c r="N314" s="2"/>
      <c r="O314" s="75"/>
      <c r="P314" s="76"/>
      <c r="Q314" s="77"/>
      <c r="R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15" customHeight="1" x14ac:dyDescent="0.15">
      <c r="A315" s="2"/>
      <c r="B315" s="2"/>
      <c r="C315" s="73"/>
      <c r="D315" s="73"/>
      <c r="E315" s="74"/>
      <c r="F315" s="75"/>
      <c r="G315" s="75"/>
      <c r="H315" s="75"/>
      <c r="I315" s="75"/>
      <c r="J315" s="75"/>
      <c r="K315" s="75"/>
      <c r="L315" s="2"/>
      <c r="M315" s="2"/>
      <c r="N315" s="2"/>
      <c r="O315" s="75"/>
      <c r="P315" s="76"/>
      <c r="Q315" s="77"/>
      <c r="R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15" customHeight="1" x14ac:dyDescent="0.15">
      <c r="A316" s="2"/>
      <c r="B316" s="2"/>
      <c r="C316" s="73"/>
      <c r="D316" s="73"/>
      <c r="E316" s="74"/>
      <c r="F316" s="75"/>
      <c r="G316" s="75"/>
      <c r="H316" s="75"/>
      <c r="I316" s="75"/>
      <c r="J316" s="75"/>
      <c r="K316" s="75"/>
      <c r="L316" s="2"/>
      <c r="M316" s="2"/>
      <c r="N316" s="2"/>
      <c r="O316" s="75"/>
      <c r="P316" s="76"/>
      <c r="Q316" s="77"/>
      <c r="R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15" customHeight="1" x14ac:dyDescent="0.15">
      <c r="A317" s="2"/>
      <c r="B317" s="2"/>
      <c r="C317" s="73"/>
      <c r="D317" s="73"/>
      <c r="E317" s="74"/>
      <c r="F317" s="75"/>
      <c r="G317" s="75"/>
      <c r="H317" s="75"/>
      <c r="I317" s="75"/>
      <c r="J317" s="75"/>
      <c r="K317" s="75"/>
      <c r="L317" s="2"/>
      <c r="M317" s="2"/>
      <c r="N317" s="2"/>
      <c r="O317" s="75"/>
      <c r="P317" s="76"/>
      <c r="Q317" s="77"/>
      <c r="R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15" customHeight="1" x14ac:dyDescent="0.15">
      <c r="A318" s="2"/>
      <c r="B318" s="2"/>
      <c r="C318" s="73"/>
      <c r="D318" s="73"/>
      <c r="E318" s="74"/>
      <c r="F318" s="75"/>
      <c r="G318" s="75"/>
      <c r="H318" s="75"/>
      <c r="I318" s="75"/>
      <c r="J318" s="75"/>
      <c r="K318" s="75"/>
      <c r="L318" s="2"/>
      <c r="M318" s="2"/>
      <c r="N318" s="2"/>
      <c r="O318" s="75"/>
      <c r="P318" s="76"/>
      <c r="Q318" s="77"/>
      <c r="R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15" customHeight="1" x14ac:dyDescent="0.15">
      <c r="A319" s="2"/>
      <c r="B319" s="2"/>
      <c r="C319" s="73"/>
      <c r="D319" s="73"/>
      <c r="E319" s="74"/>
      <c r="F319" s="75"/>
      <c r="G319" s="75"/>
      <c r="H319" s="75"/>
      <c r="I319" s="75"/>
      <c r="J319" s="75"/>
      <c r="K319" s="75"/>
      <c r="L319" s="2"/>
      <c r="M319" s="2"/>
      <c r="N319" s="2"/>
      <c r="O319" s="75"/>
      <c r="P319" s="76"/>
      <c r="Q319" s="77"/>
      <c r="R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ht="15" customHeight="1" x14ac:dyDescent="0.15">
      <c r="A320" s="2"/>
      <c r="B320" s="2"/>
      <c r="C320" s="73"/>
      <c r="D320" s="73"/>
      <c r="E320" s="74"/>
      <c r="F320" s="75"/>
      <c r="G320" s="75"/>
      <c r="H320" s="75"/>
      <c r="I320" s="75"/>
      <c r="J320" s="75"/>
      <c r="K320" s="75"/>
      <c r="L320" s="2"/>
      <c r="M320" s="2"/>
      <c r="N320" s="2"/>
      <c r="O320" s="75"/>
      <c r="P320" s="76"/>
      <c r="Q320" s="77"/>
      <c r="R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15" customHeight="1" x14ac:dyDescent="0.15">
      <c r="A321" s="2"/>
      <c r="B321" s="2"/>
      <c r="C321" s="73"/>
      <c r="D321" s="73"/>
      <c r="E321" s="74"/>
      <c r="F321" s="75"/>
      <c r="G321" s="75"/>
      <c r="H321" s="75"/>
      <c r="I321" s="75"/>
      <c r="J321" s="75"/>
      <c r="K321" s="75"/>
      <c r="L321" s="2"/>
      <c r="M321" s="2"/>
      <c r="N321" s="2"/>
      <c r="O321" s="75"/>
      <c r="P321" s="76"/>
      <c r="Q321" s="77"/>
      <c r="R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15" customHeight="1" x14ac:dyDescent="0.15">
      <c r="A322" s="2"/>
      <c r="B322" s="2"/>
      <c r="C322" s="73"/>
      <c r="D322" s="73"/>
      <c r="E322" s="74"/>
      <c r="F322" s="75"/>
      <c r="G322" s="75"/>
      <c r="H322" s="75"/>
      <c r="I322" s="75"/>
      <c r="J322" s="75"/>
      <c r="K322" s="75"/>
      <c r="L322" s="2"/>
      <c r="M322" s="2"/>
      <c r="N322" s="2"/>
      <c r="O322" s="75"/>
      <c r="P322" s="76"/>
      <c r="Q322" s="77"/>
      <c r="R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15" customHeight="1" x14ac:dyDescent="0.15">
      <c r="A323" s="2"/>
      <c r="B323" s="2"/>
      <c r="C323" s="73"/>
      <c r="D323" s="73"/>
      <c r="E323" s="74"/>
      <c r="F323" s="75"/>
      <c r="G323" s="75"/>
      <c r="H323" s="75"/>
      <c r="I323" s="75"/>
      <c r="J323" s="75"/>
      <c r="K323" s="75"/>
      <c r="L323" s="2"/>
      <c r="M323" s="2"/>
      <c r="N323" s="2"/>
      <c r="O323" s="75"/>
      <c r="P323" s="76"/>
      <c r="Q323" s="77"/>
      <c r="R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15" customHeight="1" x14ac:dyDescent="0.15">
      <c r="A324" s="2"/>
      <c r="B324" s="2"/>
      <c r="C324" s="73"/>
      <c r="D324" s="73"/>
      <c r="E324" s="74"/>
      <c r="F324" s="75"/>
      <c r="G324" s="75"/>
      <c r="H324" s="75"/>
      <c r="I324" s="75"/>
      <c r="J324" s="75"/>
      <c r="K324" s="75"/>
      <c r="L324" s="2"/>
      <c r="M324" s="2"/>
      <c r="N324" s="2"/>
      <c r="O324" s="75"/>
      <c r="P324" s="76"/>
      <c r="Q324" s="77"/>
      <c r="R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15" customHeight="1" x14ac:dyDescent="0.15">
      <c r="A325" s="2"/>
      <c r="B325" s="2"/>
      <c r="C325" s="73"/>
      <c r="D325" s="73"/>
      <c r="E325" s="74"/>
      <c r="F325" s="75"/>
      <c r="G325" s="75"/>
      <c r="H325" s="75"/>
      <c r="I325" s="75"/>
      <c r="J325" s="75"/>
      <c r="K325" s="75"/>
      <c r="L325" s="2"/>
      <c r="M325" s="2"/>
      <c r="N325" s="2"/>
      <c r="O325" s="75"/>
      <c r="P325" s="76"/>
      <c r="Q325" s="77"/>
      <c r="R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15" customHeight="1" x14ac:dyDescent="0.15">
      <c r="A326" s="2"/>
      <c r="B326" s="2"/>
      <c r="C326" s="73"/>
      <c r="D326" s="73"/>
      <c r="E326" s="74"/>
      <c r="F326" s="75"/>
      <c r="G326" s="75"/>
      <c r="H326" s="75"/>
      <c r="I326" s="75"/>
      <c r="J326" s="75"/>
      <c r="K326" s="75"/>
      <c r="L326" s="2"/>
      <c r="M326" s="2"/>
      <c r="N326" s="2"/>
      <c r="O326" s="75"/>
      <c r="P326" s="76"/>
      <c r="Q326" s="77"/>
      <c r="R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15" customHeight="1" x14ac:dyDescent="0.15">
      <c r="A327" s="2"/>
      <c r="B327" s="2"/>
      <c r="C327" s="73"/>
      <c r="D327" s="73"/>
      <c r="E327" s="74"/>
      <c r="F327" s="75"/>
      <c r="G327" s="75"/>
      <c r="H327" s="75"/>
      <c r="I327" s="75"/>
      <c r="J327" s="75"/>
      <c r="K327" s="75"/>
      <c r="L327" s="2"/>
      <c r="M327" s="2"/>
      <c r="N327" s="2"/>
      <c r="O327" s="75"/>
      <c r="P327" s="76"/>
      <c r="Q327" s="77"/>
      <c r="R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ht="15" customHeight="1" x14ac:dyDescent="0.15">
      <c r="A328" s="2"/>
      <c r="B328" s="2"/>
      <c r="C328" s="73"/>
      <c r="D328" s="73"/>
      <c r="E328" s="74"/>
      <c r="F328" s="75"/>
      <c r="G328" s="75"/>
      <c r="H328" s="75"/>
      <c r="I328" s="75"/>
      <c r="J328" s="75"/>
      <c r="K328" s="75"/>
      <c r="L328" s="2"/>
      <c r="M328" s="2"/>
      <c r="N328" s="2"/>
      <c r="O328" s="75"/>
      <c r="P328" s="76"/>
      <c r="Q328" s="77"/>
      <c r="R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15" customHeight="1" x14ac:dyDescent="0.15">
      <c r="A329" s="2"/>
      <c r="B329" s="2"/>
      <c r="C329" s="73"/>
      <c r="D329" s="73"/>
      <c r="E329" s="74"/>
      <c r="F329" s="75"/>
      <c r="G329" s="75"/>
      <c r="H329" s="75"/>
      <c r="I329" s="75"/>
      <c r="J329" s="75"/>
      <c r="K329" s="75"/>
      <c r="L329" s="2"/>
      <c r="M329" s="2"/>
      <c r="N329" s="2"/>
      <c r="O329" s="75"/>
      <c r="P329" s="76"/>
      <c r="Q329" s="77"/>
      <c r="R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15" customHeight="1" x14ac:dyDescent="0.15">
      <c r="A330" s="2"/>
      <c r="B330" s="2"/>
      <c r="C330" s="73"/>
      <c r="D330" s="73"/>
      <c r="E330" s="74"/>
      <c r="F330" s="75"/>
      <c r="G330" s="75"/>
      <c r="H330" s="75"/>
      <c r="I330" s="75"/>
      <c r="J330" s="75"/>
      <c r="K330" s="75"/>
      <c r="L330" s="2"/>
      <c r="M330" s="2"/>
      <c r="N330" s="2"/>
      <c r="O330" s="75"/>
      <c r="P330" s="76"/>
      <c r="Q330" s="77"/>
      <c r="R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15" customHeight="1" x14ac:dyDescent="0.15">
      <c r="A331" s="2"/>
      <c r="B331" s="2"/>
      <c r="C331" s="73"/>
      <c r="D331" s="73"/>
      <c r="E331" s="74"/>
      <c r="F331" s="75"/>
      <c r="G331" s="75"/>
      <c r="H331" s="75"/>
      <c r="I331" s="75"/>
      <c r="J331" s="75"/>
      <c r="K331" s="75"/>
      <c r="L331" s="2"/>
      <c r="M331" s="2"/>
      <c r="N331" s="2"/>
      <c r="O331" s="75"/>
      <c r="P331" s="76"/>
      <c r="Q331" s="77"/>
      <c r="R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15" customHeight="1" x14ac:dyDescent="0.15">
      <c r="A332" s="2"/>
      <c r="B332" s="2"/>
      <c r="C332" s="73"/>
      <c r="D332" s="73"/>
      <c r="E332" s="74"/>
      <c r="F332" s="75"/>
      <c r="G332" s="75"/>
      <c r="H332" s="75"/>
      <c r="I332" s="75"/>
      <c r="J332" s="75"/>
      <c r="K332" s="75"/>
      <c r="L332" s="2"/>
      <c r="M332" s="2"/>
      <c r="N332" s="2"/>
      <c r="O332" s="75"/>
      <c r="P332" s="76"/>
      <c r="Q332" s="77"/>
      <c r="R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ht="15" customHeight="1" x14ac:dyDescent="0.15">
      <c r="A333" s="2"/>
      <c r="B333" s="2"/>
      <c r="C333" s="73"/>
      <c r="D333" s="73"/>
      <c r="E333" s="74"/>
      <c r="F333" s="75"/>
      <c r="G333" s="75"/>
      <c r="H333" s="75"/>
      <c r="I333" s="75"/>
      <c r="J333" s="75"/>
      <c r="K333" s="75"/>
      <c r="L333" s="2"/>
      <c r="M333" s="2"/>
      <c r="N333" s="2"/>
      <c r="O333" s="75"/>
      <c r="P333" s="76"/>
      <c r="Q333" s="77"/>
      <c r="R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15" customHeight="1" x14ac:dyDescent="0.15">
      <c r="A334" s="2"/>
      <c r="B334" s="2"/>
      <c r="C334" s="73"/>
      <c r="D334" s="73"/>
      <c r="E334" s="74"/>
      <c r="F334" s="75"/>
      <c r="G334" s="75"/>
      <c r="H334" s="75"/>
      <c r="I334" s="75"/>
      <c r="J334" s="75"/>
      <c r="K334" s="75"/>
      <c r="L334" s="2"/>
      <c r="M334" s="2"/>
      <c r="N334" s="2"/>
      <c r="O334" s="75"/>
      <c r="P334" s="76"/>
      <c r="Q334" s="77"/>
      <c r="R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15" customHeight="1" x14ac:dyDescent="0.15">
      <c r="A335" s="2"/>
      <c r="B335" s="2"/>
      <c r="C335" s="73"/>
      <c r="D335" s="73"/>
      <c r="E335" s="74"/>
      <c r="F335" s="75"/>
      <c r="G335" s="75"/>
      <c r="H335" s="75"/>
      <c r="I335" s="75"/>
      <c r="J335" s="75"/>
      <c r="K335" s="75"/>
      <c r="L335" s="2"/>
      <c r="M335" s="2"/>
      <c r="N335" s="2"/>
      <c r="O335" s="75"/>
      <c r="P335" s="76"/>
      <c r="Q335" s="77"/>
      <c r="R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15" customHeight="1" x14ac:dyDescent="0.15">
      <c r="A336" s="2"/>
      <c r="B336" s="2"/>
      <c r="C336" s="73"/>
      <c r="D336" s="73"/>
      <c r="E336" s="74"/>
      <c r="F336" s="75"/>
      <c r="G336" s="75"/>
      <c r="H336" s="75"/>
      <c r="I336" s="75"/>
      <c r="J336" s="75"/>
      <c r="K336" s="75"/>
      <c r="L336" s="2"/>
      <c r="M336" s="2"/>
      <c r="N336" s="2"/>
      <c r="O336" s="75"/>
      <c r="P336" s="76"/>
      <c r="Q336" s="77"/>
      <c r="R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15" customHeight="1" x14ac:dyDescent="0.15">
      <c r="A337" s="2"/>
      <c r="B337" s="2"/>
      <c r="C337" s="73"/>
      <c r="D337" s="73"/>
      <c r="E337" s="74"/>
      <c r="F337" s="75"/>
      <c r="G337" s="75"/>
      <c r="H337" s="75"/>
      <c r="I337" s="75"/>
      <c r="J337" s="75"/>
      <c r="K337" s="75"/>
      <c r="L337" s="2"/>
      <c r="M337" s="2"/>
      <c r="N337" s="2"/>
      <c r="O337" s="75"/>
      <c r="P337" s="76"/>
      <c r="Q337" s="77"/>
      <c r="R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15" customHeight="1" x14ac:dyDescent="0.15">
      <c r="A338" s="2"/>
      <c r="B338" s="2"/>
      <c r="C338" s="73"/>
      <c r="D338" s="73"/>
      <c r="E338" s="74"/>
      <c r="F338" s="75"/>
      <c r="G338" s="75"/>
      <c r="H338" s="75"/>
      <c r="I338" s="75"/>
      <c r="J338" s="75"/>
      <c r="K338" s="75"/>
      <c r="L338" s="2"/>
      <c r="M338" s="2"/>
      <c r="N338" s="2"/>
      <c r="O338" s="75"/>
      <c r="P338" s="76"/>
      <c r="Q338" s="77"/>
      <c r="R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ht="15" customHeight="1" x14ac:dyDescent="0.15">
      <c r="A339" s="2"/>
      <c r="B339" s="2"/>
      <c r="C339" s="73"/>
      <c r="D339" s="73"/>
      <c r="E339" s="74"/>
      <c r="F339" s="75"/>
      <c r="G339" s="75"/>
      <c r="H339" s="75"/>
      <c r="I339" s="75"/>
      <c r="J339" s="75"/>
      <c r="K339" s="75"/>
      <c r="L339" s="2"/>
      <c r="M339" s="2"/>
      <c r="N339" s="2"/>
      <c r="O339" s="75"/>
      <c r="P339" s="76"/>
      <c r="Q339" s="77"/>
      <c r="R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15" customHeight="1" x14ac:dyDescent="0.15">
      <c r="A340" s="2"/>
      <c r="B340" s="2"/>
      <c r="C340" s="73"/>
      <c r="D340" s="73"/>
      <c r="E340" s="74"/>
      <c r="F340" s="75"/>
      <c r="G340" s="75"/>
      <c r="H340" s="75"/>
      <c r="I340" s="75"/>
      <c r="J340" s="75"/>
      <c r="K340" s="75"/>
      <c r="L340" s="2"/>
      <c r="M340" s="2"/>
      <c r="N340" s="2"/>
      <c r="O340" s="75"/>
      <c r="P340" s="76"/>
      <c r="Q340" s="77"/>
      <c r="R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15" customHeight="1" x14ac:dyDescent="0.15">
      <c r="A341" s="2"/>
      <c r="B341" s="2"/>
      <c r="C341" s="73"/>
      <c r="D341" s="73"/>
      <c r="E341" s="74"/>
      <c r="F341" s="75"/>
      <c r="G341" s="75"/>
      <c r="H341" s="75"/>
      <c r="I341" s="75"/>
      <c r="J341" s="75"/>
      <c r="K341" s="75"/>
      <c r="L341" s="2"/>
      <c r="M341" s="2"/>
      <c r="N341" s="2"/>
      <c r="O341" s="75"/>
      <c r="P341" s="76"/>
      <c r="Q341" s="77"/>
      <c r="R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15" customHeight="1" x14ac:dyDescent="0.15">
      <c r="A342" s="2"/>
      <c r="B342" s="2"/>
      <c r="C342" s="73"/>
      <c r="D342" s="73"/>
      <c r="E342" s="74"/>
      <c r="F342" s="75"/>
      <c r="G342" s="75"/>
      <c r="H342" s="75"/>
      <c r="I342" s="75"/>
      <c r="J342" s="75"/>
      <c r="K342" s="75"/>
      <c r="L342" s="2"/>
      <c r="M342" s="2"/>
      <c r="N342" s="2"/>
      <c r="O342" s="75"/>
      <c r="P342" s="76"/>
      <c r="Q342" s="77"/>
      <c r="R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15" customHeight="1" x14ac:dyDescent="0.15">
      <c r="A343" s="2"/>
      <c r="B343" s="2"/>
      <c r="C343" s="73"/>
      <c r="D343" s="73"/>
      <c r="E343" s="74"/>
      <c r="F343" s="75"/>
      <c r="G343" s="75"/>
      <c r="H343" s="75"/>
      <c r="I343" s="75"/>
      <c r="J343" s="75"/>
      <c r="K343" s="75"/>
      <c r="L343" s="2"/>
      <c r="M343" s="2"/>
      <c r="N343" s="2"/>
      <c r="O343" s="75"/>
      <c r="P343" s="76"/>
      <c r="Q343" s="77"/>
      <c r="R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15" customHeight="1" x14ac:dyDescent="0.15">
      <c r="A344" s="2"/>
      <c r="B344" s="2"/>
      <c r="C344" s="73"/>
      <c r="D344" s="73"/>
      <c r="E344" s="74"/>
      <c r="F344" s="75"/>
      <c r="G344" s="75"/>
      <c r="H344" s="75"/>
      <c r="I344" s="75"/>
      <c r="J344" s="75"/>
      <c r="K344" s="75"/>
      <c r="L344" s="2"/>
      <c r="M344" s="2"/>
      <c r="N344" s="2"/>
      <c r="O344" s="75"/>
      <c r="P344" s="76"/>
      <c r="Q344" s="77"/>
      <c r="R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15" customHeight="1" x14ac:dyDescent="0.15">
      <c r="A345" s="2"/>
      <c r="B345" s="2"/>
      <c r="C345" s="73"/>
      <c r="D345" s="73"/>
      <c r="E345" s="74"/>
      <c r="F345" s="75"/>
      <c r="G345" s="75"/>
      <c r="H345" s="75"/>
      <c r="I345" s="75"/>
      <c r="J345" s="75"/>
      <c r="K345" s="75"/>
      <c r="L345" s="2"/>
      <c r="M345" s="2"/>
      <c r="N345" s="2"/>
      <c r="O345" s="75"/>
      <c r="P345" s="76"/>
      <c r="Q345" s="77"/>
      <c r="R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15" customHeight="1" x14ac:dyDescent="0.15">
      <c r="A346" s="2"/>
      <c r="B346" s="2"/>
      <c r="C346" s="73"/>
      <c r="D346" s="73"/>
      <c r="E346" s="74"/>
      <c r="F346" s="75"/>
      <c r="G346" s="75"/>
      <c r="H346" s="75"/>
      <c r="I346" s="75"/>
      <c r="J346" s="75"/>
      <c r="K346" s="75"/>
      <c r="L346" s="2"/>
      <c r="M346" s="2"/>
      <c r="N346" s="2"/>
      <c r="O346" s="75"/>
      <c r="P346" s="76"/>
      <c r="Q346" s="77"/>
      <c r="R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15" customHeight="1" x14ac:dyDescent="0.15">
      <c r="A347" s="2"/>
      <c r="B347" s="2"/>
      <c r="C347" s="73"/>
      <c r="D347" s="73"/>
      <c r="E347" s="74"/>
      <c r="F347" s="75"/>
      <c r="G347" s="75"/>
      <c r="H347" s="75"/>
      <c r="I347" s="75"/>
      <c r="J347" s="75"/>
      <c r="K347" s="75"/>
      <c r="L347" s="2"/>
      <c r="M347" s="2"/>
      <c r="N347" s="2"/>
      <c r="O347" s="75"/>
      <c r="P347" s="76"/>
      <c r="Q347" s="77"/>
      <c r="R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15" customHeight="1" x14ac:dyDescent="0.15">
      <c r="A348" s="2"/>
      <c r="B348" s="2"/>
      <c r="C348" s="73"/>
      <c r="D348" s="73"/>
      <c r="E348" s="74"/>
      <c r="F348" s="75"/>
      <c r="G348" s="75"/>
      <c r="H348" s="75"/>
      <c r="I348" s="75"/>
      <c r="J348" s="75"/>
      <c r="K348" s="75"/>
      <c r="L348" s="2"/>
      <c r="M348" s="2"/>
      <c r="N348" s="2"/>
      <c r="O348" s="75"/>
      <c r="P348" s="76"/>
      <c r="Q348" s="77"/>
      <c r="R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15" customHeight="1" x14ac:dyDescent="0.15">
      <c r="A349" s="2"/>
      <c r="B349" s="2"/>
      <c r="C349" s="73"/>
      <c r="D349" s="73"/>
      <c r="E349" s="74"/>
      <c r="F349" s="75"/>
      <c r="G349" s="75"/>
      <c r="H349" s="75"/>
      <c r="I349" s="75"/>
      <c r="J349" s="75"/>
      <c r="K349" s="75"/>
      <c r="L349" s="2"/>
      <c r="M349" s="2"/>
      <c r="N349" s="2"/>
      <c r="O349" s="75"/>
      <c r="P349" s="76"/>
      <c r="Q349" s="77"/>
      <c r="R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ht="15" customHeight="1" x14ac:dyDescent="0.15">
      <c r="A350" s="2"/>
      <c r="B350" s="2"/>
      <c r="C350" s="73"/>
      <c r="D350" s="73"/>
      <c r="E350" s="74"/>
      <c r="F350" s="75"/>
      <c r="G350" s="75"/>
      <c r="H350" s="75"/>
      <c r="I350" s="75"/>
      <c r="J350" s="75"/>
      <c r="K350" s="75"/>
      <c r="L350" s="2"/>
      <c r="M350" s="2"/>
      <c r="N350" s="2"/>
      <c r="O350" s="75"/>
      <c r="P350" s="76"/>
      <c r="Q350" s="77"/>
      <c r="R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ht="15" customHeight="1" x14ac:dyDescent="0.15">
      <c r="A351" s="2"/>
      <c r="B351" s="2"/>
      <c r="C351" s="73"/>
      <c r="D351" s="73"/>
      <c r="E351" s="74"/>
      <c r="F351" s="75"/>
      <c r="G351" s="75"/>
      <c r="H351" s="75"/>
      <c r="I351" s="75"/>
      <c r="J351" s="75"/>
      <c r="K351" s="75"/>
      <c r="L351" s="2"/>
      <c r="M351" s="2"/>
      <c r="N351" s="2"/>
      <c r="O351" s="75"/>
      <c r="P351" s="76"/>
      <c r="Q351" s="77"/>
      <c r="R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ht="15" customHeight="1" x14ac:dyDescent="0.15">
      <c r="A352" s="2"/>
      <c r="B352" s="2"/>
      <c r="C352" s="73"/>
      <c r="D352" s="73"/>
      <c r="E352" s="74"/>
      <c r="F352" s="75"/>
      <c r="G352" s="75"/>
      <c r="H352" s="75"/>
      <c r="I352" s="75"/>
      <c r="J352" s="75"/>
      <c r="K352" s="75"/>
      <c r="L352" s="2"/>
      <c r="M352" s="2"/>
      <c r="N352" s="2"/>
      <c r="O352" s="75"/>
      <c r="P352" s="76"/>
      <c r="Q352" s="77"/>
      <c r="R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ht="15" customHeight="1" x14ac:dyDescent="0.15">
      <c r="A353" s="2"/>
      <c r="B353" s="2"/>
      <c r="C353" s="73"/>
      <c r="D353" s="73"/>
      <c r="E353" s="74"/>
      <c r="F353" s="75"/>
      <c r="G353" s="75"/>
      <c r="H353" s="75"/>
      <c r="I353" s="75"/>
      <c r="J353" s="75"/>
      <c r="K353" s="75"/>
      <c r="L353" s="2"/>
      <c r="M353" s="2"/>
      <c r="N353" s="2"/>
      <c r="O353" s="75"/>
      <c r="P353" s="76"/>
      <c r="Q353" s="77"/>
      <c r="R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ht="15" customHeight="1" x14ac:dyDescent="0.15">
      <c r="A354" s="2"/>
      <c r="B354" s="2"/>
      <c r="C354" s="73"/>
      <c r="D354" s="73"/>
      <c r="E354" s="74"/>
      <c r="F354" s="75"/>
      <c r="G354" s="75"/>
      <c r="H354" s="75"/>
      <c r="I354" s="75"/>
      <c r="J354" s="75"/>
      <c r="K354" s="75"/>
      <c r="L354" s="2"/>
      <c r="M354" s="2"/>
      <c r="N354" s="2"/>
      <c r="O354" s="75"/>
      <c r="P354" s="76"/>
      <c r="Q354" s="77"/>
      <c r="R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ht="15" customHeight="1" x14ac:dyDescent="0.15">
      <c r="A355" s="2"/>
      <c r="B355" s="2"/>
      <c r="C355" s="73"/>
      <c r="D355" s="73"/>
      <c r="E355" s="74"/>
      <c r="F355" s="75"/>
      <c r="G355" s="75"/>
      <c r="H355" s="75"/>
      <c r="I355" s="75"/>
      <c r="J355" s="75"/>
      <c r="K355" s="75"/>
      <c r="L355" s="2"/>
      <c r="M355" s="2"/>
      <c r="N355" s="2"/>
      <c r="O355" s="75"/>
      <c r="P355" s="76"/>
      <c r="Q355" s="77"/>
      <c r="R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ht="15" customHeight="1" x14ac:dyDescent="0.15">
      <c r="A356" s="2"/>
      <c r="B356" s="2"/>
      <c r="C356" s="73"/>
      <c r="D356" s="73"/>
      <c r="E356" s="74"/>
      <c r="F356" s="75"/>
      <c r="G356" s="75"/>
      <c r="H356" s="75"/>
      <c r="I356" s="75"/>
      <c r="J356" s="75"/>
      <c r="K356" s="75"/>
      <c r="L356" s="2"/>
      <c r="M356" s="2"/>
      <c r="N356" s="2"/>
      <c r="O356" s="75"/>
      <c r="P356" s="76"/>
      <c r="Q356" s="77"/>
      <c r="R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ht="15" customHeight="1" x14ac:dyDescent="0.15">
      <c r="A357" s="2"/>
      <c r="B357" s="2"/>
      <c r="C357" s="73"/>
      <c r="D357" s="73"/>
      <c r="E357" s="74"/>
      <c r="F357" s="75"/>
      <c r="G357" s="75"/>
      <c r="H357" s="75"/>
      <c r="I357" s="75"/>
      <c r="J357" s="75"/>
      <c r="K357" s="75"/>
      <c r="L357" s="2"/>
      <c r="M357" s="2"/>
      <c r="N357" s="2"/>
      <c r="O357" s="75"/>
      <c r="P357" s="76"/>
      <c r="Q357" s="77"/>
      <c r="R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ht="15" customHeight="1" x14ac:dyDescent="0.15">
      <c r="A358" s="2"/>
      <c r="B358" s="2"/>
      <c r="C358" s="73"/>
      <c r="D358" s="73"/>
      <c r="E358" s="74"/>
      <c r="F358" s="75"/>
      <c r="G358" s="75"/>
      <c r="H358" s="75"/>
      <c r="I358" s="75"/>
      <c r="J358" s="75"/>
      <c r="K358" s="75"/>
      <c r="L358" s="2"/>
      <c r="M358" s="2"/>
      <c r="N358" s="2"/>
      <c r="O358" s="75"/>
      <c r="P358" s="76"/>
      <c r="Q358" s="77"/>
      <c r="R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ht="15" customHeight="1" x14ac:dyDescent="0.15">
      <c r="A359" s="2"/>
      <c r="B359" s="2"/>
      <c r="C359" s="73"/>
      <c r="D359" s="73"/>
      <c r="E359" s="74"/>
      <c r="F359" s="75"/>
      <c r="G359" s="75"/>
      <c r="H359" s="75"/>
      <c r="I359" s="75"/>
      <c r="J359" s="75"/>
      <c r="K359" s="75"/>
      <c r="L359" s="2"/>
      <c r="M359" s="2"/>
      <c r="N359" s="2"/>
      <c r="O359" s="75"/>
      <c r="P359" s="76"/>
      <c r="Q359" s="77"/>
      <c r="R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ht="15" customHeight="1" x14ac:dyDescent="0.15">
      <c r="A360" s="2"/>
      <c r="B360" s="2"/>
      <c r="C360" s="73"/>
      <c r="D360" s="73"/>
      <c r="E360" s="74"/>
      <c r="F360" s="75"/>
      <c r="G360" s="75"/>
      <c r="H360" s="75"/>
      <c r="I360" s="75"/>
      <c r="J360" s="75"/>
      <c r="K360" s="75"/>
      <c r="L360" s="2"/>
      <c r="M360" s="2"/>
      <c r="N360" s="2"/>
      <c r="O360" s="75"/>
      <c r="P360" s="76"/>
      <c r="Q360" s="77"/>
      <c r="R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ht="15" customHeight="1" x14ac:dyDescent="0.15">
      <c r="A361" s="2"/>
      <c r="B361" s="2"/>
      <c r="C361" s="73"/>
      <c r="D361" s="73"/>
      <c r="E361" s="74"/>
      <c r="F361" s="75"/>
      <c r="G361" s="75"/>
      <c r="H361" s="75"/>
      <c r="I361" s="75"/>
      <c r="J361" s="75"/>
      <c r="K361" s="75"/>
      <c r="L361" s="2"/>
      <c r="M361" s="2"/>
      <c r="N361" s="2"/>
      <c r="O361" s="75"/>
      <c r="P361" s="76"/>
      <c r="Q361" s="77"/>
      <c r="R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ht="15" customHeight="1" x14ac:dyDescent="0.15">
      <c r="A362" s="2"/>
      <c r="B362" s="2"/>
      <c r="C362" s="73"/>
      <c r="D362" s="73"/>
      <c r="E362" s="74"/>
      <c r="F362" s="75"/>
      <c r="G362" s="75"/>
      <c r="H362" s="75"/>
      <c r="I362" s="75"/>
      <c r="J362" s="75"/>
      <c r="K362" s="75"/>
      <c r="L362" s="2"/>
      <c r="M362" s="2"/>
      <c r="N362" s="2"/>
      <c r="O362" s="75"/>
      <c r="P362" s="76"/>
      <c r="Q362" s="77"/>
      <c r="R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ht="15" customHeight="1" x14ac:dyDescent="0.15">
      <c r="A363" s="2"/>
      <c r="B363" s="2"/>
      <c r="C363" s="73"/>
      <c r="D363" s="73"/>
      <c r="E363" s="74"/>
      <c r="F363" s="75"/>
      <c r="G363" s="75"/>
      <c r="H363" s="75"/>
      <c r="I363" s="75"/>
      <c r="J363" s="75"/>
      <c r="K363" s="75"/>
      <c r="L363" s="2"/>
      <c r="M363" s="2"/>
      <c r="N363" s="2"/>
      <c r="O363" s="75"/>
      <c r="P363" s="76"/>
      <c r="Q363" s="77"/>
      <c r="R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ht="15" customHeight="1" x14ac:dyDescent="0.15">
      <c r="A364" s="2"/>
      <c r="B364" s="2"/>
      <c r="C364" s="73"/>
      <c r="D364" s="73"/>
      <c r="E364" s="74"/>
      <c r="F364" s="75"/>
      <c r="G364" s="75"/>
      <c r="H364" s="75"/>
      <c r="I364" s="75"/>
      <c r="J364" s="75"/>
      <c r="K364" s="75"/>
      <c r="L364" s="2"/>
      <c r="M364" s="2"/>
      <c r="N364" s="2"/>
      <c r="O364" s="75"/>
      <c r="P364" s="76"/>
      <c r="Q364" s="77"/>
      <c r="R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ht="15" customHeight="1" x14ac:dyDescent="0.15">
      <c r="A365" s="2"/>
      <c r="B365" s="2"/>
      <c r="C365" s="73"/>
      <c r="D365" s="73"/>
      <c r="E365" s="74"/>
      <c r="F365" s="75"/>
      <c r="G365" s="75"/>
      <c r="H365" s="75"/>
      <c r="I365" s="75"/>
      <c r="J365" s="75"/>
      <c r="K365" s="75"/>
      <c r="L365" s="2"/>
      <c r="M365" s="2"/>
      <c r="N365" s="2"/>
      <c r="O365" s="75"/>
      <c r="P365" s="76"/>
      <c r="Q365" s="77"/>
      <c r="R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ht="15" customHeight="1" x14ac:dyDescent="0.15">
      <c r="A366" s="2"/>
      <c r="B366" s="2"/>
      <c r="C366" s="73"/>
      <c r="D366" s="73"/>
      <c r="E366" s="74"/>
      <c r="F366" s="75"/>
      <c r="G366" s="75"/>
      <c r="H366" s="75"/>
      <c r="I366" s="75"/>
      <c r="J366" s="75"/>
      <c r="K366" s="75"/>
      <c r="L366" s="2"/>
      <c r="M366" s="2"/>
      <c r="N366" s="2"/>
      <c r="O366" s="75"/>
      <c r="P366" s="76"/>
      <c r="Q366" s="77"/>
      <c r="R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ht="15" customHeight="1" x14ac:dyDescent="0.15">
      <c r="A367" s="2"/>
      <c r="B367" s="2"/>
      <c r="C367" s="73"/>
      <c r="D367" s="73"/>
      <c r="E367" s="74"/>
      <c r="F367" s="75"/>
      <c r="G367" s="75"/>
      <c r="H367" s="75"/>
      <c r="I367" s="75"/>
      <c r="J367" s="75"/>
      <c r="K367" s="75"/>
      <c r="L367" s="2"/>
      <c r="M367" s="2"/>
      <c r="N367" s="2"/>
      <c r="O367" s="75"/>
      <c r="P367" s="76"/>
      <c r="Q367" s="77"/>
      <c r="R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ht="15" customHeight="1" x14ac:dyDescent="0.15">
      <c r="A368" s="2"/>
      <c r="B368" s="2"/>
      <c r="C368" s="73"/>
      <c r="D368" s="73"/>
      <c r="E368" s="74"/>
      <c r="F368" s="75"/>
      <c r="G368" s="75"/>
      <c r="H368" s="75"/>
      <c r="I368" s="75"/>
      <c r="J368" s="75"/>
      <c r="K368" s="75"/>
      <c r="L368" s="2"/>
      <c r="M368" s="2"/>
      <c r="N368" s="2"/>
      <c r="O368" s="75"/>
      <c r="P368" s="76"/>
      <c r="Q368" s="77"/>
      <c r="R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ht="15" customHeight="1" x14ac:dyDescent="0.15">
      <c r="A369" s="2"/>
      <c r="B369" s="2"/>
      <c r="C369" s="73"/>
      <c r="D369" s="73"/>
      <c r="E369" s="74"/>
      <c r="F369" s="75"/>
      <c r="G369" s="75"/>
      <c r="H369" s="75"/>
      <c r="I369" s="75"/>
      <c r="J369" s="75"/>
      <c r="K369" s="75"/>
      <c r="L369" s="2"/>
      <c r="M369" s="2"/>
      <c r="N369" s="2"/>
      <c r="O369" s="75"/>
      <c r="P369" s="76"/>
      <c r="Q369" s="77"/>
      <c r="R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ht="15" customHeight="1" x14ac:dyDescent="0.15">
      <c r="A370" s="2"/>
      <c r="B370" s="2"/>
      <c r="C370" s="73"/>
      <c r="D370" s="73"/>
      <c r="E370" s="74"/>
      <c r="F370" s="75"/>
      <c r="G370" s="75"/>
      <c r="H370" s="75"/>
      <c r="I370" s="75"/>
      <c r="J370" s="75"/>
      <c r="K370" s="75"/>
      <c r="L370" s="2"/>
      <c r="M370" s="2"/>
      <c r="N370" s="2"/>
      <c r="O370" s="75"/>
      <c r="P370" s="76"/>
      <c r="Q370" s="77"/>
      <c r="R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ht="15" customHeight="1" x14ac:dyDescent="0.15">
      <c r="A371" s="2"/>
      <c r="B371" s="2"/>
      <c r="C371" s="73"/>
      <c r="D371" s="73"/>
      <c r="E371" s="74"/>
      <c r="F371" s="75"/>
      <c r="G371" s="75"/>
      <c r="H371" s="75"/>
      <c r="I371" s="75"/>
      <c r="J371" s="75"/>
      <c r="K371" s="75"/>
      <c r="L371" s="2"/>
      <c r="M371" s="2"/>
      <c r="N371" s="2"/>
      <c r="O371" s="75"/>
      <c r="P371" s="76"/>
      <c r="Q371" s="77"/>
      <c r="R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ht="15" customHeight="1" x14ac:dyDescent="0.15">
      <c r="A372" s="2"/>
      <c r="B372" s="2"/>
      <c r="C372" s="73"/>
      <c r="D372" s="73"/>
      <c r="E372" s="74"/>
      <c r="F372" s="75"/>
      <c r="G372" s="75"/>
      <c r="H372" s="75"/>
      <c r="I372" s="75"/>
      <c r="J372" s="75"/>
      <c r="K372" s="75"/>
      <c r="L372" s="2"/>
      <c r="M372" s="2"/>
      <c r="N372" s="2"/>
      <c r="O372" s="75"/>
      <c r="P372" s="76"/>
      <c r="Q372" s="77"/>
      <c r="R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ht="15" customHeight="1" x14ac:dyDescent="0.15">
      <c r="A373" s="2"/>
      <c r="B373" s="2"/>
      <c r="C373" s="73"/>
      <c r="D373" s="73"/>
      <c r="E373" s="74"/>
      <c r="F373" s="75"/>
      <c r="G373" s="75"/>
      <c r="H373" s="75"/>
      <c r="I373" s="75"/>
      <c r="J373" s="75"/>
      <c r="K373" s="75"/>
      <c r="L373" s="2"/>
      <c r="M373" s="2"/>
      <c r="N373" s="2"/>
      <c r="O373" s="75"/>
      <c r="P373" s="76"/>
      <c r="Q373" s="77"/>
      <c r="R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ht="15" customHeight="1" x14ac:dyDescent="0.15">
      <c r="A374" s="2"/>
      <c r="B374" s="2"/>
      <c r="C374" s="73"/>
      <c r="D374" s="73"/>
      <c r="E374" s="74"/>
      <c r="F374" s="75"/>
      <c r="G374" s="75"/>
      <c r="H374" s="75"/>
      <c r="I374" s="75"/>
      <c r="J374" s="75"/>
      <c r="K374" s="75"/>
      <c r="L374" s="2"/>
      <c r="M374" s="2"/>
      <c r="N374" s="2"/>
      <c r="O374" s="75"/>
      <c r="P374" s="76"/>
      <c r="Q374" s="77"/>
      <c r="R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ht="15" customHeight="1" x14ac:dyDescent="0.15">
      <c r="A375" s="2"/>
      <c r="B375" s="2"/>
      <c r="C375" s="73"/>
      <c r="D375" s="73"/>
      <c r="E375" s="74"/>
      <c r="F375" s="75"/>
      <c r="G375" s="75"/>
      <c r="H375" s="75"/>
      <c r="I375" s="75"/>
      <c r="J375" s="75"/>
      <c r="K375" s="75"/>
      <c r="L375" s="2"/>
      <c r="M375" s="2"/>
      <c r="N375" s="2"/>
      <c r="O375" s="75"/>
      <c r="P375" s="76"/>
      <c r="Q375" s="77"/>
      <c r="R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ht="15" customHeight="1" x14ac:dyDescent="0.15">
      <c r="A376" s="2"/>
      <c r="B376" s="2"/>
      <c r="C376" s="73"/>
      <c r="D376" s="73"/>
      <c r="E376" s="74"/>
      <c r="F376" s="75"/>
      <c r="G376" s="75"/>
      <c r="H376" s="75"/>
      <c r="I376" s="75"/>
      <c r="J376" s="75"/>
      <c r="K376" s="75"/>
      <c r="L376" s="2"/>
      <c r="M376" s="2"/>
      <c r="N376" s="2"/>
      <c r="O376" s="75"/>
      <c r="P376" s="76"/>
      <c r="Q376" s="77"/>
      <c r="R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ht="15" customHeight="1" x14ac:dyDescent="0.15">
      <c r="A377" s="2"/>
      <c r="B377" s="2"/>
      <c r="C377" s="73"/>
      <c r="D377" s="73"/>
      <c r="E377" s="74"/>
      <c r="F377" s="75"/>
      <c r="G377" s="75"/>
      <c r="H377" s="75"/>
      <c r="I377" s="75"/>
      <c r="J377" s="75"/>
      <c r="K377" s="75"/>
      <c r="L377" s="2"/>
      <c r="M377" s="2"/>
      <c r="N377" s="2"/>
      <c r="O377" s="75"/>
      <c r="P377" s="76"/>
      <c r="Q377" s="77"/>
      <c r="R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ht="15" customHeight="1" x14ac:dyDescent="0.15">
      <c r="A378" s="2"/>
      <c r="B378" s="2"/>
      <c r="C378" s="73"/>
      <c r="D378" s="73"/>
      <c r="E378" s="74"/>
      <c r="F378" s="75"/>
      <c r="G378" s="75"/>
      <c r="H378" s="75"/>
      <c r="I378" s="75"/>
      <c r="J378" s="75"/>
      <c r="K378" s="75"/>
      <c r="L378" s="2"/>
      <c r="M378" s="2"/>
      <c r="N378" s="2"/>
      <c r="O378" s="75"/>
      <c r="P378" s="76"/>
      <c r="Q378" s="77"/>
      <c r="R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ht="15" customHeight="1" x14ac:dyDescent="0.15">
      <c r="A379" s="2"/>
      <c r="B379" s="2"/>
      <c r="C379" s="73"/>
      <c r="D379" s="73"/>
      <c r="E379" s="74"/>
      <c r="F379" s="75"/>
      <c r="G379" s="75"/>
      <c r="H379" s="75"/>
      <c r="I379" s="75"/>
      <c r="J379" s="75"/>
      <c r="K379" s="75"/>
      <c r="L379" s="2"/>
      <c r="M379" s="2"/>
      <c r="N379" s="2"/>
      <c r="O379" s="75"/>
      <c r="P379" s="76"/>
      <c r="Q379" s="77"/>
      <c r="R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ht="15" customHeight="1" x14ac:dyDescent="0.15">
      <c r="A380" s="2"/>
      <c r="B380" s="2"/>
      <c r="C380" s="73"/>
      <c r="D380" s="73"/>
      <c r="E380" s="74"/>
      <c r="F380" s="75"/>
      <c r="G380" s="75"/>
      <c r="H380" s="75"/>
      <c r="I380" s="75"/>
      <c r="J380" s="75"/>
      <c r="K380" s="75"/>
      <c r="L380" s="2"/>
      <c r="M380" s="2"/>
      <c r="N380" s="2"/>
      <c r="O380" s="75"/>
      <c r="P380" s="76"/>
      <c r="Q380" s="77"/>
      <c r="R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ht="15" customHeight="1" x14ac:dyDescent="0.15">
      <c r="A381" s="2"/>
      <c r="B381" s="2"/>
      <c r="C381" s="73"/>
      <c r="D381" s="73"/>
      <c r="E381" s="74"/>
      <c r="F381" s="75"/>
      <c r="G381" s="75"/>
      <c r="H381" s="75"/>
      <c r="I381" s="75"/>
      <c r="J381" s="75"/>
      <c r="K381" s="75"/>
      <c r="L381" s="2"/>
      <c r="M381" s="2"/>
      <c r="N381" s="2"/>
      <c r="O381" s="75"/>
      <c r="P381" s="76"/>
      <c r="Q381" s="77"/>
      <c r="R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ht="15" customHeight="1" x14ac:dyDescent="0.15">
      <c r="A382" s="2"/>
      <c r="B382" s="2"/>
      <c r="C382" s="73"/>
      <c r="D382" s="73"/>
      <c r="E382" s="74"/>
      <c r="F382" s="75"/>
      <c r="G382" s="75"/>
      <c r="H382" s="75"/>
      <c r="I382" s="75"/>
      <c r="J382" s="75"/>
      <c r="K382" s="75"/>
      <c r="L382" s="2"/>
      <c r="M382" s="2"/>
      <c r="N382" s="2"/>
      <c r="O382" s="75"/>
      <c r="P382" s="76"/>
      <c r="Q382" s="77"/>
      <c r="R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ht="15" customHeight="1" x14ac:dyDescent="0.15">
      <c r="A383" s="2"/>
      <c r="B383" s="2"/>
      <c r="C383" s="73"/>
      <c r="D383" s="73"/>
      <c r="E383" s="74"/>
      <c r="F383" s="75"/>
      <c r="G383" s="75"/>
      <c r="H383" s="75"/>
      <c r="I383" s="75"/>
      <c r="J383" s="75"/>
      <c r="K383" s="75"/>
      <c r="L383" s="2"/>
      <c r="M383" s="2"/>
      <c r="N383" s="2"/>
      <c r="O383" s="75"/>
      <c r="P383" s="76"/>
      <c r="Q383" s="77"/>
      <c r="R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ht="15" customHeight="1" x14ac:dyDescent="0.15">
      <c r="A384" s="2"/>
      <c r="B384" s="2"/>
      <c r="C384" s="73"/>
      <c r="D384" s="73"/>
      <c r="E384" s="74"/>
      <c r="F384" s="75"/>
      <c r="G384" s="75"/>
      <c r="H384" s="75"/>
      <c r="I384" s="75"/>
      <c r="J384" s="75"/>
      <c r="K384" s="75"/>
      <c r="L384" s="2"/>
      <c r="M384" s="2"/>
      <c r="N384" s="2"/>
      <c r="O384" s="75"/>
      <c r="P384" s="76"/>
      <c r="Q384" s="77"/>
      <c r="R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ht="15" customHeight="1" x14ac:dyDescent="0.15">
      <c r="A385" s="2"/>
      <c r="B385" s="2"/>
      <c r="C385" s="73"/>
      <c r="D385" s="73"/>
      <c r="E385" s="74"/>
      <c r="F385" s="75"/>
      <c r="G385" s="75"/>
      <c r="H385" s="75"/>
      <c r="I385" s="75"/>
      <c r="J385" s="75"/>
      <c r="K385" s="75"/>
      <c r="L385" s="2"/>
      <c r="M385" s="2"/>
      <c r="N385" s="2"/>
      <c r="O385" s="75"/>
      <c r="P385" s="76"/>
      <c r="Q385" s="77"/>
      <c r="R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ht="15" customHeight="1" x14ac:dyDescent="0.15">
      <c r="A386" s="2"/>
      <c r="B386" s="2"/>
      <c r="C386" s="73"/>
      <c r="D386" s="73"/>
      <c r="E386" s="74"/>
      <c r="F386" s="75"/>
      <c r="G386" s="75"/>
      <c r="H386" s="75"/>
      <c r="I386" s="75"/>
      <c r="J386" s="75"/>
      <c r="K386" s="75"/>
      <c r="L386" s="2"/>
      <c r="M386" s="2"/>
      <c r="N386" s="2"/>
      <c r="O386" s="75"/>
      <c r="P386" s="76"/>
      <c r="Q386" s="77"/>
      <c r="R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ht="15" customHeight="1" x14ac:dyDescent="0.15">
      <c r="A387" s="2"/>
      <c r="B387" s="2"/>
      <c r="C387" s="73"/>
      <c r="D387" s="73"/>
      <c r="E387" s="74"/>
      <c r="F387" s="75"/>
      <c r="G387" s="75"/>
      <c r="H387" s="75"/>
      <c r="I387" s="75"/>
      <c r="J387" s="75"/>
      <c r="K387" s="75"/>
      <c r="L387" s="2"/>
      <c r="M387" s="2"/>
      <c r="N387" s="2"/>
      <c r="O387" s="75"/>
      <c r="P387" s="76"/>
      <c r="Q387" s="77"/>
      <c r="R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ht="15" customHeight="1" x14ac:dyDescent="0.15">
      <c r="A388" s="2"/>
      <c r="B388" s="2"/>
      <c r="C388" s="73"/>
      <c r="D388" s="73"/>
      <c r="E388" s="74"/>
      <c r="F388" s="75"/>
      <c r="G388" s="75"/>
      <c r="H388" s="75"/>
      <c r="I388" s="75"/>
      <c r="J388" s="75"/>
      <c r="K388" s="75"/>
      <c r="L388" s="2"/>
      <c r="M388" s="2"/>
      <c r="N388" s="2"/>
      <c r="O388" s="75"/>
      <c r="P388" s="76"/>
      <c r="Q388" s="77"/>
      <c r="R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ht="15" customHeight="1" x14ac:dyDescent="0.15">
      <c r="A389" s="2"/>
      <c r="B389" s="2"/>
      <c r="C389" s="73"/>
      <c r="D389" s="73"/>
      <c r="E389" s="74"/>
      <c r="F389" s="75"/>
      <c r="G389" s="75"/>
      <c r="H389" s="75"/>
      <c r="I389" s="75"/>
      <c r="J389" s="75"/>
      <c r="K389" s="75"/>
      <c r="L389" s="2"/>
      <c r="M389" s="2"/>
      <c r="N389" s="2"/>
      <c r="O389" s="75"/>
      <c r="P389" s="76"/>
      <c r="Q389" s="77"/>
      <c r="R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ht="15" customHeight="1" x14ac:dyDescent="0.15">
      <c r="A390" s="2"/>
      <c r="B390" s="2"/>
      <c r="C390" s="73"/>
      <c r="D390" s="73"/>
      <c r="E390" s="74"/>
      <c r="F390" s="75"/>
      <c r="G390" s="75"/>
      <c r="H390" s="75"/>
      <c r="I390" s="75"/>
      <c r="J390" s="75"/>
      <c r="K390" s="75"/>
      <c r="L390" s="2"/>
      <c r="M390" s="2"/>
      <c r="N390" s="2"/>
      <c r="O390" s="75"/>
      <c r="P390" s="76"/>
      <c r="Q390" s="77"/>
      <c r="R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ht="15" customHeight="1" x14ac:dyDescent="0.15">
      <c r="A391" s="2"/>
      <c r="B391" s="2"/>
      <c r="C391" s="73"/>
      <c r="D391" s="73"/>
      <c r="E391" s="74"/>
      <c r="F391" s="75"/>
      <c r="G391" s="75"/>
      <c r="H391" s="75"/>
      <c r="I391" s="75"/>
      <c r="J391" s="75"/>
      <c r="K391" s="75"/>
      <c r="L391" s="2"/>
      <c r="M391" s="2"/>
      <c r="N391" s="2"/>
      <c r="O391" s="75"/>
      <c r="P391" s="76"/>
      <c r="Q391" s="77"/>
      <c r="R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ht="15" customHeight="1" x14ac:dyDescent="0.15">
      <c r="A392" s="2"/>
      <c r="B392" s="2"/>
      <c r="C392" s="73"/>
      <c r="D392" s="73"/>
      <c r="E392" s="74"/>
      <c r="F392" s="75"/>
      <c r="G392" s="75"/>
      <c r="H392" s="75"/>
      <c r="I392" s="75"/>
      <c r="J392" s="75"/>
      <c r="K392" s="75"/>
      <c r="L392" s="2"/>
      <c r="M392" s="2"/>
      <c r="N392" s="2"/>
      <c r="O392" s="75"/>
      <c r="P392" s="76"/>
      <c r="Q392" s="77"/>
      <c r="R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ht="15" customHeight="1" x14ac:dyDescent="0.15">
      <c r="A393" s="2"/>
      <c r="B393" s="2"/>
      <c r="C393" s="73"/>
      <c r="D393" s="73"/>
      <c r="E393" s="74"/>
      <c r="F393" s="75"/>
      <c r="G393" s="75"/>
      <c r="H393" s="75"/>
      <c r="I393" s="75"/>
      <c r="J393" s="75"/>
      <c r="K393" s="75"/>
      <c r="L393" s="2"/>
      <c r="M393" s="2"/>
      <c r="N393" s="2"/>
      <c r="O393" s="75"/>
      <c r="P393" s="76"/>
      <c r="Q393" s="77"/>
      <c r="R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ht="15" customHeight="1" x14ac:dyDescent="0.15">
      <c r="A394" s="2"/>
      <c r="B394" s="2"/>
      <c r="C394" s="73"/>
      <c r="D394" s="73"/>
      <c r="E394" s="74"/>
      <c r="F394" s="75"/>
      <c r="G394" s="75"/>
      <c r="H394" s="75"/>
      <c r="I394" s="75"/>
      <c r="J394" s="75"/>
      <c r="K394" s="75"/>
      <c r="L394" s="2"/>
      <c r="M394" s="2"/>
      <c r="N394" s="2"/>
      <c r="O394" s="75"/>
      <c r="P394" s="76"/>
      <c r="Q394" s="77"/>
      <c r="R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ht="15" customHeight="1" x14ac:dyDescent="0.15">
      <c r="A395" s="2"/>
      <c r="B395" s="2"/>
      <c r="C395" s="73"/>
      <c r="D395" s="73"/>
      <c r="E395" s="74"/>
      <c r="F395" s="75"/>
      <c r="G395" s="75"/>
      <c r="H395" s="75"/>
      <c r="I395" s="75"/>
      <c r="J395" s="75"/>
      <c r="K395" s="75"/>
      <c r="L395" s="2"/>
      <c r="M395" s="2"/>
      <c r="N395" s="2"/>
      <c r="O395" s="75"/>
      <c r="P395" s="76"/>
      <c r="Q395" s="77"/>
      <c r="R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ht="15" customHeight="1" x14ac:dyDescent="0.15">
      <c r="A396" s="2"/>
      <c r="B396" s="2"/>
      <c r="C396" s="73"/>
      <c r="D396" s="73"/>
      <c r="E396" s="74"/>
      <c r="F396" s="75"/>
      <c r="G396" s="75"/>
      <c r="H396" s="75"/>
      <c r="I396" s="75"/>
      <c r="J396" s="75"/>
      <c r="K396" s="75"/>
      <c r="L396" s="2"/>
      <c r="M396" s="2"/>
      <c r="N396" s="2"/>
      <c r="O396" s="75"/>
      <c r="P396" s="76"/>
      <c r="Q396" s="77"/>
      <c r="R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ht="15" customHeight="1" x14ac:dyDescent="0.15">
      <c r="A397" s="2"/>
      <c r="B397" s="2"/>
      <c r="C397" s="73"/>
      <c r="D397" s="73"/>
      <c r="E397" s="74"/>
      <c r="F397" s="75"/>
      <c r="G397" s="75"/>
      <c r="H397" s="75"/>
      <c r="I397" s="75"/>
      <c r="J397" s="75"/>
      <c r="K397" s="75"/>
      <c r="L397" s="2"/>
      <c r="M397" s="2"/>
      <c r="N397" s="2"/>
      <c r="O397" s="75"/>
      <c r="P397" s="76"/>
      <c r="Q397" s="77"/>
      <c r="R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ht="15" customHeight="1" x14ac:dyDescent="0.15">
      <c r="A398" s="2"/>
      <c r="B398" s="2"/>
      <c r="C398" s="73"/>
      <c r="D398" s="73"/>
      <c r="E398" s="74"/>
      <c r="F398" s="75"/>
      <c r="G398" s="75"/>
      <c r="H398" s="75"/>
      <c r="I398" s="75"/>
      <c r="J398" s="75"/>
      <c r="K398" s="75"/>
      <c r="L398" s="2"/>
      <c r="M398" s="2"/>
      <c r="N398" s="2"/>
      <c r="O398" s="75"/>
      <c r="P398" s="76"/>
      <c r="Q398" s="77"/>
      <c r="R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ht="15" customHeight="1" x14ac:dyDescent="0.15">
      <c r="A399" s="2"/>
      <c r="B399" s="2"/>
      <c r="C399" s="73"/>
      <c r="D399" s="73"/>
      <c r="E399" s="74"/>
      <c r="F399" s="75"/>
      <c r="G399" s="75"/>
      <c r="H399" s="75"/>
      <c r="I399" s="75"/>
      <c r="J399" s="75"/>
      <c r="K399" s="75"/>
      <c r="L399" s="2"/>
      <c r="M399" s="2"/>
      <c r="N399" s="2"/>
      <c r="O399" s="75"/>
      <c r="P399" s="76"/>
      <c r="Q399" s="77"/>
      <c r="R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ht="15" customHeight="1" x14ac:dyDescent="0.15">
      <c r="A400" s="2"/>
      <c r="B400" s="2"/>
      <c r="C400" s="73"/>
      <c r="D400" s="73"/>
      <c r="E400" s="74"/>
      <c r="F400" s="75"/>
      <c r="G400" s="75"/>
      <c r="H400" s="75"/>
      <c r="I400" s="75"/>
      <c r="J400" s="75"/>
      <c r="K400" s="75"/>
      <c r="L400" s="2"/>
      <c r="M400" s="2"/>
      <c r="N400" s="2"/>
      <c r="O400" s="75"/>
      <c r="P400" s="76"/>
      <c r="Q400" s="77"/>
      <c r="R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ht="15" customHeight="1" x14ac:dyDescent="0.15">
      <c r="A401" s="2"/>
      <c r="B401" s="2"/>
      <c r="C401" s="73"/>
      <c r="D401" s="73"/>
      <c r="E401" s="74"/>
      <c r="F401" s="75"/>
      <c r="G401" s="75"/>
      <c r="H401" s="75"/>
      <c r="I401" s="75"/>
      <c r="J401" s="75"/>
      <c r="K401" s="75"/>
      <c r="L401" s="2"/>
      <c r="M401" s="2"/>
      <c r="N401" s="2"/>
      <c r="O401" s="75"/>
      <c r="P401" s="76"/>
      <c r="Q401" s="77"/>
      <c r="R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ht="15" customHeight="1" x14ac:dyDescent="0.15">
      <c r="A402" s="2"/>
      <c r="B402" s="2"/>
      <c r="C402" s="73"/>
      <c r="D402" s="73"/>
      <c r="E402" s="74"/>
      <c r="F402" s="75"/>
      <c r="G402" s="75"/>
      <c r="H402" s="75"/>
      <c r="I402" s="75"/>
      <c r="J402" s="75"/>
      <c r="K402" s="75"/>
      <c r="L402" s="2"/>
      <c r="M402" s="2"/>
      <c r="N402" s="2"/>
      <c r="O402" s="75"/>
      <c r="P402" s="76"/>
      <c r="Q402" s="77"/>
      <c r="R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ht="15" customHeight="1" x14ac:dyDescent="0.15">
      <c r="A403" s="2"/>
      <c r="B403" s="2"/>
      <c r="C403" s="73"/>
      <c r="D403" s="73"/>
      <c r="E403" s="74"/>
      <c r="F403" s="75"/>
      <c r="G403" s="75"/>
      <c r="H403" s="75"/>
      <c r="I403" s="75"/>
      <c r="J403" s="75"/>
      <c r="K403" s="75"/>
      <c r="L403" s="2"/>
      <c r="M403" s="2"/>
      <c r="N403" s="2"/>
      <c r="O403" s="75"/>
      <c r="P403" s="76"/>
      <c r="Q403" s="77"/>
      <c r="R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ht="15" customHeight="1" x14ac:dyDescent="0.15">
      <c r="A404" s="2"/>
      <c r="B404" s="2"/>
      <c r="C404" s="73"/>
      <c r="D404" s="73"/>
      <c r="E404" s="74"/>
      <c r="F404" s="75"/>
      <c r="G404" s="75"/>
      <c r="H404" s="75"/>
      <c r="I404" s="75"/>
      <c r="J404" s="75"/>
      <c r="K404" s="75"/>
      <c r="L404" s="2"/>
      <c r="M404" s="2"/>
      <c r="N404" s="2"/>
      <c r="O404" s="75"/>
      <c r="P404" s="76"/>
      <c r="Q404" s="77"/>
      <c r="R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ht="15" customHeight="1" x14ac:dyDescent="0.15">
      <c r="A405" s="2"/>
      <c r="B405" s="2"/>
      <c r="C405" s="73"/>
      <c r="D405" s="73"/>
      <c r="E405" s="74"/>
      <c r="F405" s="75"/>
      <c r="G405" s="75"/>
      <c r="H405" s="75"/>
      <c r="I405" s="75"/>
      <c r="J405" s="75"/>
      <c r="K405" s="75"/>
      <c r="L405" s="2"/>
      <c r="M405" s="2"/>
      <c r="N405" s="2"/>
      <c r="O405" s="75"/>
      <c r="P405" s="76"/>
      <c r="Q405" s="77"/>
      <c r="R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ht="15" customHeight="1" x14ac:dyDescent="0.15">
      <c r="A406" s="2"/>
      <c r="B406" s="2"/>
      <c r="C406" s="73"/>
      <c r="D406" s="73"/>
      <c r="E406" s="74"/>
      <c r="F406" s="75"/>
      <c r="G406" s="75"/>
      <c r="H406" s="75"/>
      <c r="I406" s="75"/>
      <c r="J406" s="75"/>
      <c r="K406" s="75"/>
      <c r="L406" s="2"/>
      <c r="M406" s="2"/>
      <c r="N406" s="2"/>
      <c r="O406" s="75"/>
      <c r="P406" s="76"/>
      <c r="Q406" s="77"/>
      <c r="R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ht="15" customHeight="1" x14ac:dyDescent="0.15">
      <c r="A407" s="2"/>
      <c r="B407" s="2"/>
      <c r="C407" s="73"/>
      <c r="D407" s="73"/>
      <c r="E407" s="74"/>
      <c r="F407" s="75"/>
      <c r="G407" s="75"/>
      <c r="H407" s="75"/>
      <c r="I407" s="75"/>
      <c r="J407" s="75"/>
      <c r="K407" s="75"/>
      <c r="L407" s="2"/>
      <c r="M407" s="2"/>
      <c r="N407" s="2"/>
      <c r="O407" s="75"/>
      <c r="P407" s="76"/>
      <c r="Q407" s="77"/>
      <c r="R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ht="15" customHeight="1" x14ac:dyDescent="0.15">
      <c r="A408" s="2"/>
      <c r="B408" s="2"/>
      <c r="C408" s="73"/>
      <c r="D408" s="73"/>
      <c r="E408" s="74"/>
      <c r="F408" s="75"/>
      <c r="G408" s="75"/>
      <c r="H408" s="75"/>
      <c r="I408" s="75"/>
      <c r="J408" s="75"/>
      <c r="K408" s="75"/>
      <c r="L408" s="2"/>
      <c r="M408" s="2"/>
      <c r="N408" s="2"/>
      <c r="O408" s="75"/>
      <c r="P408" s="76"/>
      <c r="Q408" s="77"/>
      <c r="R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ht="15" customHeight="1" x14ac:dyDescent="0.15">
      <c r="A409" s="2"/>
      <c r="B409" s="2"/>
      <c r="C409" s="73"/>
      <c r="D409" s="73"/>
      <c r="E409" s="74"/>
      <c r="F409" s="75"/>
      <c r="G409" s="75"/>
      <c r="H409" s="75"/>
      <c r="I409" s="75"/>
      <c r="J409" s="75"/>
      <c r="K409" s="75"/>
      <c r="L409" s="2"/>
      <c r="M409" s="2"/>
      <c r="N409" s="2"/>
      <c r="O409" s="75"/>
      <c r="P409" s="76"/>
      <c r="Q409" s="77"/>
      <c r="R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ht="15" customHeight="1" x14ac:dyDescent="0.15">
      <c r="A410" s="2"/>
      <c r="B410" s="2"/>
      <c r="C410" s="73"/>
      <c r="D410" s="73"/>
      <c r="E410" s="74"/>
      <c r="F410" s="75"/>
      <c r="G410" s="75"/>
      <c r="H410" s="75"/>
      <c r="I410" s="75"/>
      <c r="J410" s="75"/>
      <c r="K410" s="75"/>
      <c r="L410" s="2"/>
      <c r="M410" s="2"/>
      <c r="N410" s="2"/>
      <c r="O410" s="75"/>
      <c r="P410" s="76"/>
      <c r="Q410" s="77"/>
      <c r="R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ht="15" customHeight="1" x14ac:dyDescent="0.15">
      <c r="A411" s="2"/>
      <c r="B411" s="2"/>
      <c r="C411" s="73"/>
      <c r="D411" s="73"/>
      <c r="E411" s="74"/>
      <c r="F411" s="75"/>
      <c r="G411" s="75"/>
      <c r="H411" s="75"/>
      <c r="I411" s="75"/>
      <c r="J411" s="75"/>
      <c r="K411" s="75"/>
      <c r="L411" s="2"/>
      <c r="M411" s="2"/>
      <c r="N411" s="2"/>
      <c r="O411" s="75"/>
      <c r="P411" s="76"/>
      <c r="Q411" s="77"/>
      <c r="R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ht="15" customHeight="1" x14ac:dyDescent="0.15">
      <c r="A412" s="2"/>
      <c r="B412" s="2"/>
      <c r="C412" s="73"/>
      <c r="D412" s="73"/>
      <c r="E412" s="74"/>
      <c r="F412" s="75"/>
      <c r="G412" s="75"/>
      <c r="H412" s="75"/>
      <c r="I412" s="75"/>
      <c r="J412" s="75"/>
      <c r="K412" s="75"/>
      <c r="L412" s="2"/>
      <c r="M412" s="2"/>
      <c r="N412" s="2"/>
      <c r="O412" s="75"/>
      <c r="P412" s="76"/>
      <c r="Q412" s="77"/>
      <c r="R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ht="15" customHeight="1" x14ac:dyDescent="0.15">
      <c r="A413" s="2"/>
      <c r="B413" s="2"/>
      <c r="C413" s="73"/>
      <c r="D413" s="73"/>
      <c r="E413" s="74"/>
      <c r="F413" s="75"/>
      <c r="G413" s="75"/>
      <c r="H413" s="75"/>
      <c r="I413" s="75"/>
      <c r="J413" s="75"/>
      <c r="K413" s="75"/>
      <c r="L413" s="2"/>
      <c r="M413" s="2"/>
      <c r="N413" s="2"/>
      <c r="O413" s="75"/>
      <c r="P413" s="76"/>
      <c r="Q413" s="77"/>
      <c r="R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ht="15" customHeight="1" x14ac:dyDescent="0.15">
      <c r="A414" s="2"/>
      <c r="B414" s="2"/>
      <c r="C414" s="73"/>
      <c r="D414" s="73"/>
      <c r="E414" s="74"/>
      <c r="F414" s="75"/>
      <c r="G414" s="75"/>
      <c r="H414" s="75"/>
      <c r="I414" s="75"/>
      <c r="J414" s="75"/>
      <c r="K414" s="75"/>
      <c r="L414" s="2"/>
      <c r="M414" s="2"/>
      <c r="N414" s="2"/>
      <c r="O414" s="75"/>
      <c r="P414" s="76"/>
      <c r="Q414" s="77"/>
      <c r="R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ht="15" customHeight="1" x14ac:dyDescent="0.15">
      <c r="A415" s="2"/>
      <c r="B415" s="2"/>
      <c r="C415" s="73"/>
      <c r="D415" s="73"/>
      <c r="E415" s="74"/>
      <c r="F415" s="75"/>
      <c r="G415" s="75"/>
      <c r="H415" s="75"/>
      <c r="I415" s="75"/>
      <c r="J415" s="75"/>
      <c r="K415" s="75"/>
      <c r="L415" s="2"/>
      <c r="M415" s="2"/>
      <c r="N415" s="2"/>
      <c r="O415" s="75"/>
      <c r="P415" s="76"/>
      <c r="Q415" s="77"/>
      <c r="R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ht="15" customHeight="1" x14ac:dyDescent="0.15">
      <c r="A416" s="2"/>
      <c r="B416" s="2"/>
      <c r="C416" s="73"/>
      <c r="D416" s="73"/>
      <c r="E416" s="74"/>
      <c r="F416" s="75"/>
      <c r="G416" s="75"/>
      <c r="H416" s="75"/>
      <c r="I416" s="75"/>
      <c r="J416" s="75"/>
      <c r="K416" s="75"/>
      <c r="L416" s="2"/>
      <c r="M416" s="2"/>
      <c r="N416" s="2"/>
      <c r="O416" s="75"/>
      <c r="P416" s="76"/>
      <c r="Q416" s="77"/>
      <c r="R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ht="15" customHeight="1" x14ac:dyDescent="0.15">
      <c r="A417" s="2"/>
      <c r="B417" s="2"/>
      <c r="C417" s="73"/>
      <c r="D417" s="73"/>
      <c r="E417" s="74"/>
      <c r="F417" s="75"/>
      <c r="G417" s="75"/>
      <c r="H417" s="75"/>
      <c r="I417" s="75"/>
      <c r="J417" s="75"/>
      <c r="K417" s="75"/>
      <c r="L417" s="2"/>
      <c r="M417" s="2"/>
      <c r="N417" s="2"/>
      <c r="O417" s="75"/>
      <c r="P417" s="76"/>
      <c r="Q417" s="77"/>
      <c r="R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ht="15" customHeight="1" x14ac:dyDescent="0.15">
      <c r="A418" s="2"/>
      <c r="B418" s="2"/>
      <c r="C418" s="73"/>
      <c r="D418" s="73"/>
      <c r="E418" s="74"/>
      <c r="F418" s="75"/>
      <c r="G418" s="75"/>
      <c r="H418" s="75"/>
      <c r="I418" s="75"/>
      <c r="J418" s="75"/>
      <c r="K418" s="75"/>
      <c r="L418" s="2"/>
      <c r="M418" s="2"/>
      <c r="N418" s="2"/>
      <c r="O418" s="75"/>
      <c r="P418" s="76"/>
      <c r="Q418" s="77"/>
      <c r="R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ht="15" customHeight="1" x14ac:dyDescent="0.15">
      <c r="A419" s="2"/>
      <c r="B419" s="2"/>
      <c r="C419" s="73"/>
      <c r="D419" s="73"/>
      <c r="E419" s="74"/>
      <c r="F419" s="75"/>
      <c r="G419" s="75"/>
      <c r="H419" s="75"/>
      <c r="I419" s="75"/>
      <c r="J419" s="75"/>
      <c r="K419" s="75"/>
      <c r="L419" s="2"/>
      <c r="M419" s="2"/>
      <c r="N419" s="2"/>
      <c r="O419" s="75"/>
      <c r="P419" s="76"/>
      <c r="Q419" s="77"/>
      <c r="R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ht="15" customHeight="1" x14ac:dyDescent="0.15">
      <c r="A420" s="2"/>
      <c r="B420" s="2"/>
      <c r="C420" s="73"/>
      <c r="D420" s="73"/>
      <c r="E420" s="74"/>
      <c r="F420" s="75"/>
      <c r="G420" s="75"/>
      <c r="H420" s="75"/>
      <c r="I420" s="75"/>
      <c r="J420" s="75"/>
      <c r="K420" s="75"/>
      <c r="L420" s="2"/>
      <c r="M420" s="2"/>
      <c r="N420" s="2"/>
      <c r="O420" s="75"/>
      <c r="P420" s="76"/>
      <c r="Q420" s="77"/>
      <c r="R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ht="15" customHeight="1" x14ac:dyDescent="0.15">
      <c r="A421" s="2"/>
      <c r="B421" s="2"/>
      <c r="C421" s="73"/>
      <c r="D421" s="73"/>
      <c r="E421" s="74"/>
      <c r="F421" s="75"/>
      <c r="G421" s="75"/>
      <c r="H421" s="75"/>
      <c r="I421" s="75"/>
      <c r="J421" s="75"/>
      <c r="K421" s="75"/>
      <c r="L421" s="2"/>
      <c r="M421" s="2"/>
      <c r="N421" s="2"/>
      <c r="O421" s="75"/>
      <c r="P421" s="76"/>
      <c r="Q421" s="77"/>
      <c r="R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ht="15" customHeight="1" x14ac:dyDescent="0.15">
      <c r="A422" s="2"/>
      <c r="B422" s="2"/>
      <c r="C422" s="73"/>
      <c r="D422" s="73"/>
      <c r="E422" s="74"/>
      <c r="F422" s="75"/>
      <c r="G422" s="75"/>
      <c r="H422" s="75"/>
      <c r="I422" s="75"/>
      <c r="J422" s="75"/>
      <c r="K422" s="75"/>
      <c r="L422" s="2"/>
      <c r="M422" s="2"/>
      <c r="N422" s="2"/>
      <c r="O422" s="75"/>
      <c r="P422" s="76"/>
      <c r="Q422" s="77"/>
      <c r="R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ht="15" customHeight="1" x14ac:dyDescent="0.15">
      <c r="A423" s="2"/>
      <c r="B423" s="2"/>
      <c r="C423" s="73"/>
      <c r="D423" s="73"/>
      <c r="E423" s="74"/>
      <c r="F423" s="75"/>
      <c r="G423" s="75"/>
      <c r="H423" s="75"/>
      <c r="I423" s="75"/>
      <c r="J423" s="75"/>
      <c r="K423" s="75"/>
      <c r="L423" s="2"/>
      <c r="M423" s="2"/>
      <c r="N423" s="2"/>
      <c r="O423" s="75"/>
      <c r="P423" s="76"/>
      <c r="Q423" s="77"/>
      <c r="R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15" customHeight="1" x14ac:dyDescent="0.15">
      <c r="A424" s="2"/>
      <c r="B424" s="2"/>
      <c r="C424" s="73"/>
      <c r="D424" s="73"/>
      <c r="E424" s="74"/>
      <c r="F424" s="75"/>
      <c r="G424" s="75"/>
      <c r="H424" s="75"/>
      <c r="I424" s="75"/>
      <c r="J424" s="75"/>
      <c r="K424" s="75"/>
      <c r="L424" s="2"/>
      <c r="M424" s="2"/>
      <c r="N424" s="2"/>
      <c r="O424" s="75"/>
      <c r="P424" s="76"/>
      <c r="Q424" s="77"/>
      <c r="R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ht="15" customHeight="1" x14ac:dyDescent="0.15">
      <c r="A425" s="2"/>
      <c r="B425" s="2"/>
      <c r="C425" s="73"/>
      <c r="D425" s="73"/>
      <c r="E425" s="74"/>
      <c r="F425" s="75"/>
      <c r="G425" s="75"/>
      <c r="H425" s="75"/>
      <c r="I425" s="75"/>
      <c r="J425" s="75"/>
      <c r="K425" s="75"/>
      <c r="L425" s="2"/>
      <c r="M425" s="2"/>
      <c r="N425" s="2"/>
      <c r="O425" s="75"/>
      <c r="P425" s="76"/>
      <c r="Q425" s="77"/>
      <c r="R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ht="15" customHeight="1" x14ac:dyDescent="0.15">
      <c r="A426" s="2"/>
      <c r="B426" s="2"/>
      <c r="C426" s="73"/>
      <c r="D426" s="73"/>
      <c r="E426" s="74"/>
      <c r="F426" s="75"/>
      <c r="G426" s="75"/>
      <c r="H426" s="75"/>
      <c r="I426" s="75"/>
      <c r="J426" s="75"/>
      <c r="K426" s="75"/>
      <c r="L426" s="2"/>
      <c r="M426" s="2"/>
      <c r="N426" s="2"/>
      <c r="O426" s="75"/>
      <c r="P426" s="76"/>
      <c r="Q426" s="77"/>
      <c r="R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ht="15" customHeight="1" x14ac:dyDescent="0.15">
      <c r="A427" s="2"/>
      <c r="B427" s="2"/>
      <c r="C427" s="73"/>
      <c r="D427" s="73"/>
      <c r="E427" s="74"/>
      <c r="F427" s="75"/>
      <c r="G427" s="75"/>
      <c r="H427" s="75"/>
      <c r="I427" s="75"/>
      <c r="J427" s="75"/>
      <c r="K427" s="75"/>
      <c r="L427" s="2"/>
      <c r="M427" s="2"/>
      <c r="N427" s="2"/>
      <c r="O427" s="75"/>
      <c r="P427" s="76"/>
      <c r="Q427" s="77"/>
      <c r="R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ht="15" customHeight="1" x14ac:dyDescent="0.15">
      <c r="A428" s="2"/>
      <c r="B428" s="2"/>
      <c r="C428" s="73"/>
      <c r="D428" s="73"/>
      <c r="E428" s="74"/>
      <c r="F428" s="75"/>
      <c r="G428" s="75"/>
      <c r="H428" s="75"/>
      <c r="I428" s="75"/>
      <c r="J428" s="75"/>
      <c r="K428" s="75"/>
      <c r="L428" s="2"/>
      <c r="M428" s="2"/>
      <c r="N428" s="2"/>
      <c r="O428" s="75"/>
      <c r="P428" s="76"/>
      <c r="Q428" s="77"/>
      <c r="R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ht="15" customHeight="1" x14ac:dyDescent="0.15">
      <c r="A429" s="2"/>
      <c r="B429" s="2"/>
      <c r="C429" s="73"/>
      <c r="D429" s="73"/>
      <c r="E429" s="74"/>
      <c r="F429" s="75"/>
      <c r="G429" s="75"/>
      <c r="H429" s="75"/>
      <c r="I429" s="75"/>
      <c r="J429" s="75"/>
      <c r="K429" s="75"/>
      <c r="L429" s="2"/>
      <c r="M429" s="2"/>
      <c r="N429" s="2"/>
      <c r="O429" s="75"/>
      <c r="P429" s="76"/>
      <c r="Q429" s="77"/>
      <c r="R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ht="15" customHeight="1" x14ac:dyDescent="0.15">
      <c r="A430" s="2"/>
      <c r="B430" s="2"/>
      <c r="C430" s="73"/>
      <c r="D430" s="73"/>
      <c r="E430" s="74"/>
      <c r="F430" s="75"/>
      <c r="G430" s="75"/>
      <c r="H430" s="75"/>
      <c r="I430" s="75"/>
      <c r="J430" s="75"/>
      <c r="K430" s="75"/>
      <c r="L430" s="2"/>
      <c r="M430" s="2"/>
      <c r="N430" s="2"/>
      <c r="O430" s="75"/>
      <c r="P430" s="76"/>
      <c r="Q430" s="77"/>
      <c r="R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ht="15" customHeight="1" x14ac:dyDescent="0.15">
      <c r="A431" s="2"/>
      <c r="B431" s="2"/>
      <c r="C431" s="73"/>
      <c r="D431" s="73"/>
      <c r="E431" s="74"/>
      <c r="F431" s="75"/>
      <c r="G431" s="75"/>
      <c r="H431" s="75"/>
      <c r="I431" s="75"/>
      <c r="J431" s="75"/>
      <c r="K431" s="75"/>
      <c r="L431" s="2"/>
      <c r="M431" s="2"/>
      <c r="N431" s="2"/>
      <c r="O431" s="75"/>
      <c r="P431" s="76"/>
      <c r="Q431" s="77"/>
      <c r="R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ht="15" customHeight="1" x14ac:dyDescent="0.15">
      <c r="A432" s="2"/>
      <c r="B432" s="2"/>
      <c r="C432" s="73"/>
      <c r="D432" s="73"/>
      <c r="E432" s="74"/>
      <c r="F432" s="75"/>
      <c r="G432" s="75"/>
      <c r="H432" s="75"/>
      <c r="I432" s="75"/>
      <c r="J432" s="75"/>
      <c r="K432" s="75"/>
      <c r="L432" s="2"/>
      <c r="M432" s="2"/>
      <c r="N432" s="2"/>
      <c r="O432" s="75"/>
      <c r="P432" s="76"/>
      <c r="Q432" s="77"/>
      <c r="R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ht="15" customHeight="1" x14ac:dyDescent="0.15">
      <c r="A433" s="2"/>
      <c r="B433" s="2"/>
      <c r="C433" s="73"/>
      <c r="D433" s="73"/>
      <c r="E433" s="74"/>
      <c r="F433" s="75"/>
      <c r="G433" s="75"/>
      <c r="H433" s="75"/>
      <c r="I433" s="75"/>
      <c r="J433" s="75"/>
      <c r="K433" s="75"/>
      <c r="L433" s="2"/>
      <c r="M433" s="2"/>
      <c r="N433" s="2"/>
      <c r="O433" s="75"/>
      <c r="P433" s="76"/>
      <c r="Q433" s="77"/>
      <c r="R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ht="15" customHeight="1" x14ac:dyDescent="0.15">
      <c r="A434" s="2"/>
      <c r="B434" s="2"/>
      <c r="C434" s="73"/>
      <c r="D434" s="73"/>
      <c r="E434" s="74"/>
      <c r="F434" s="75"/>
      <c r="G434" s="75"/>
      <c r="H434" s="75"/>
      <c r="I434" s="75"/>
      <c r="J434" s="75"/>
      <c r="K434" s="75"/>
      <c r="L434" s="2"/>
      <c r="M434" s="2"/>
      <c r="N434" s="2"/>
      <c r="O434" s="75"/>
      <c r="P434" s="76"/>
      <c r="Q434" s="77"/>
      <c r="R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ht="15" customHeight="1" x14ac:dyDescent="0.15">
      <c r="A435" s="2"/>
      <c r="B435" s="2"/>
      <c r="C435" s="73"/>
      <c r="D435" s="73"/>
      <c r="E435" s="74"/>
      <c r="F435" s="75"/>
      <c r="G435" s="75"/>
      <c r="H435" s="75"/>
      <c r="I435" s="75"/>
      <c r="J435" s="75"/>
      <c r="K435" s="75"/>
      <c r="L435" s="2"/>
      <c r="M435" s="2"/>
      <c r="N435" s="2"/>
      <c r="O435" s="75"/>
      <c r="P435" s="76"/>
      <c r="Q435" s="77"/>
      <c r="R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ht="15" customHeight="1" x14ac:dyDescent="0.15">
      <c r="A436" s="2"/>
      <c r="B436" s="2"/>
      <c r="C436" s="73"/>
      <c r="D436" s="73"/>
      <c r="E436" s="74"/>
      <c r="F436" s="75"/>
      <c r="G436" s="75"/>
      <c r="H436" s="75"/>
      <c r="I436" s="75"/>
      <c r="J436" s="75"/>
      <c r="K436" s="75"/>
      <c r="L436" s="2"/>
      <c r="M436" s="2"/>
      <c r="N436" s="2"/>
      <c r="O436" s="75"/>
      <c r="P436" s="76"/>
      <c r="Q436" s="77"/>
      <c r="R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ht="15" customHeight="1" x14ac:dyDescent="0.15">
      <c r="A437" s="2"/>
      <c r="B437" s="2"/>
      <c r="C437" s="73"/>
      <c r="D437" s="73"/>
      <c r="E437" s="74"/>
      <c r="F437" s="75"/>
      <c r="G437" s="75"/>
      <c r="H437" s="75"/>
      <c r="I437" s="75"/>
      <c r="J437" s="75"/>
      <c r="K437" s="75"/>
      <c r="L437" s="2"/>
      <c r="M437" s="2"/>
      <c r="N437" s="2"/>
      <c r="O437" s="75"/>
      <c r="P437" s="76"/>
      <c r="Q437" s="77"/>
      <c r="R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ht="15" customHeight="1" x14ac:dyDescent="0.15">
      <c r="A438" s="2"/>
      <c r="B438" s="2"/>
      <c r="C438" s="73"/>
      <c r="D438" s="73"/>
      <c r="E438" s="74"/>
      <c r="F438" s="75"/>
      <c r="G438" s="75"/>
      <c r="H438" s="75"/>
      <c r="I438" s="75"/>
      <c r="J438" s="75"/>
      <c r="K438" s="75"/>
      <c r="L438" s="2"/>
      <c r="M438" s="2"/>
      <c r="N438" s="2"/>
      <c r="O438" s="75"/>
      <c r="P438" s="76"/>
      <c r="Q438" s="77"/>
      <c r="R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ht="15" customHeight="1" x14ac:dyDescent="0.15">
      <c r="A439" s="2"/>
      <c r="B439" s="2"/>
      <c r="C439" s="73"/>
      <c r="D439" s="73"/>
      <c r="E439" s="74"/>
      <c r="F439" s="75"/>
      <c r="G439" s="75"/>
      <c r="H439" s="75"/>
      <c r="I439" s="75"/>
      <c r="J439" s="75"/>
      <c r="K439" s="75"/>
      <c r="L439" s="2"/>
      <c r="M439" s="2"/>
      <c r="N439" s="2"/>
      <c r="O439" s="75"/>
      <c r="P439" s="76"/>
      <c r="Q439" s="77"/>
      <c r="R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ht="15" customHeight="1" x14ac:dyDescent="0.15">
      <c r="A440" s="2"/>
      <c r="B440" s="2"/>
      <c r="C440" s="73"/>
      <c r="D440" s="73"/>
      <c r="E440" s="74"/>
      <c r="F440" s="75"/>
      <c r="G440" s="75"/>
      <c r="H440" s="75"/>
      <c r="I440" s="75"/>
      <c r="J440" s="75"/>
      <c r="K440" s="75"/>
      <c r="L440" s="2"/>
      <c r="M440" s="2"/>
      <c r="N440" s="2"/>
      <c r="O440" s="75"/>
      <c r="P440" s="76"/>
      <c r="Q440" s="77"/>
      <c r="R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ht="15" customHeight="1" x14ac:dyDescent="0.15">
      <c r="A441" s="2"/>
      <c r="B441" s="2"/>
      <c r="C441" s="73"/>
      <c r="D441" s="73"/>
      <c r="E441" s="74"/>
      <c r="F441" s="75"/>
      <c r="G441" s="75"/>
      <c r="H441" s="75"/>
      <c r="I441" s="75"/>
      <c r="J441" s="75"/>
      <c r="K441" s="75"/>
      <c r="L441" s="2"/>
      <c r="M441" s="2"/>
      <c r="N441" s="2"/>
      <c r="O441" s="75"/>
      <c r="P441" s="76"/>
      <c r="Q441" s="77"/>
      <c r="R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ht="15" customHeight="1" x14ac:dyDescent="0.15">
      <c r="A442" s="2"/>
      <c r="B442" s="2"/>
      <c r="C442" s="73"/>
      <c r="D442" s="73"/>
      <c r="E442" s="74"/>
      <c r="F442" s="75"/>
      <c r="G442" s="75"/>
      <c r="H442" s="75"/>
      <c r="I442" s="75"/>
      <c r="J442" s="75"/>
      <c r="K442" s="75"/>
      <c r="L442" s="2"/>
      <c r="M442" s="2"/>
      <c r="N442" s="2"/>
      <c r="O442" s="75"/>
      <c r="P442" s="76"/>
      <c r="Q442" s="77"/>
      <c r="R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ht="15" customHeight="1" x14ac:dyDescent="0.15">
      <c r="A443" s="2"/>
      <c r="B443" s="2"/>
      <c r="C443" s="73"/>
      <c r="D443" s="73"/>
      <c r="E443" s="74"/>
      <c r="F443" s="75"/>
      <c r="G443" s="75"/>
      <c r="H443" s="75"/>
      <c r="I443" s="75"/>
      <c r="J443" s="75"/>
      <c r="K443" s="75"/>
      <c r="L443" s="2"/>
      <c r="M443" s="2"/>
      <c r="N443" s="2"/>
      <c r="O443" s="75"/>
      <c r="P443" s="76"/>
      <c r="Q443" s="77"/>
      <c r="R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ht="15" customHeight="1" x14ac:dyDescent="0.15">
      <c r="A444" s="2"/>
      <c r="B444" s="2"/>
      <c r="C444" s="73"/>
      <c r="D444" s="73"/>
      <c r="E444" s="74"/>
      <c r="F444" s="75"/>
      <c r="G444" s="75"/>
      <c r="H444" s="75"/>
      <c r="I444" s="75"/>
      <c r="J444" s="75"/>
      <c r="K444" s="75"/>
      <c r="L444" s="2"/>
      <c r="M444" s="2"/>
      <c r="N444" s="2"/>
      <c r="O444" s="75"/>
      <c r="P444" s="76"/>
      <c r="Q444" s="77"/>
      <c r="R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ht="15" customHeight="1" x14ac:dyDescent="0.15">
      <c r="A445" s="2"/>
      <c r="B445" s="2"/>
      <c r="C445" s="73"/>
      <c r="D445" s="73"/>
      <c r="E445" s="74"/>
      <c r="F445" s="75"/>
      <c r="G445" s="75"/>
      <c r="H445" s="75"/>
      <c r="I445" s="75"/>
      <c r="J445" s="75"/>
      <c r="K445" s="75"/>
      <c r="L445" s="2"/>
      <c r="M445" s="2"/>
      <c r="N445" s="2"/>
      <c r="O445" s="75"/>
      <c r="P445" s="76"/>
      <c r="Q445" s="77"/>
      <c r="R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ht="15" customHeight="1" x14ac:dyDescent="0.15">
      <c r="A446" s="2"/>
      <c r="B446" s="2"/>
      <c r="C446" s="73"/>
      <c r="D446" s="73"/>
      <c r="E446" s="74"/>
      <c r="F446" s="75"/>
      <c r="G446" s="75"/>
      <c r="H446" s="75"/>
      <c r="I446" s="75"/>
      <c r="J446" s="75"/>
      <c r="K446" s="75"/>
      <c r="L446" s="2"/>
      <c r="M446" s="2"/>
      <c r="N446" s="2"/>
      <c r="O446" s="75"/>
      <c r="P446" s="76"/>
      <c r="Q446" s="77"/>
      <c r="R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ht="15" customHeight="1" x14ac:dyDescent="0.15">
      <c r="A447" s="2"/>
      <c r="B447" s="2"/>
      <c r="C447" s="73"/>
      <c r="D447" s="73"/>
      <c r="E447" s="74"/>
      <c r="F447" s="75"/>
      <c r="G447" s="75"/>
      <c r="H447" s="75"/>
      <c r="I447" s="75"/>
      <c r="J447" s="75"/>
      <c r="K447" s="75"/>
      <c r="L447" s="2"/>
      <c r="M447" s="2"/>
      <c r="N447" s="2"/>
      <c r="O447" s="75"/>
      <c r="P447" s="76"/>
      <c r="Q447" s="77"/>
      <c r="R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ht="15" customHeight="1" x14ac:dyDescent="0.15">
      <c r="A448" s="2"/>
      <c r="B448" s="2"/>
      <c r="C448" s="73"/>
      <c r="D448" s="73"/>
      <c r="E448" s="74"/>
      <c r="F448" s="75"/>
      <c r="G448" s="75"/>
      <c r="H448" s="75"/>
      <c r="I448" s="75"/>
      <c r="J448" s="75"/>
      <c r="K448" s="75"/>
      <c r="L448" s="2"/>
      <c r="M448" s="2"/>
      <c r="N448" s="2"/>
      <c r="O448" s="75"/>
      <c r="P448" s="76"/>
      <c r="Q448" s="77"/>
      <c r="R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ht="15" customHeight="1" x14ac:dyDescent="0.15">
      <c r="A449" s="2"/>
      <c r="B449" s="2"/>
      <c r="C449" s="73"/>
      <c r="D449" s="73"/>
      <c r="E449" s="74"/>
      <c r="F449" s="75"/>
      <c r="G449" s="75"/>
      <c r="H449" s="75"/>
      <c r="I449" s="75"/>
      <c r="J449" s="75"/>
      <c r="K449" s="75"/>
      <c r="L449" s="2"/>
      <c r="M449" s="2"/>
      <c r="N449" s="2"/>
      <c r="O449" s="75"/>
      <c r="P449" s="76"/>
      <c r="Q449" s="77"/>
      <c r="R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ht="15" customHeight="1" x14ac:dyDescent="0.15">
      <c r="A450" s="2"/>
      <c r="B450" s="2"/>
      <c r="C450" s="73"/>
      <c r="D450" s="73"/>
      <c r="E450" s="74"/>
      <c r="F450" s="75"/>
      <c r="G450" s="75"/>
      <c r="H450" s="75"/>
      <c r="I450" s="75"/>
      <c r="J450" s="75"/>
      <c r="K450" s="75"/>
      <c r="L450" s="2"/>
      <c r="M450" s="2"/>
      <c r="N450" s="2"/>
      <c r="O450" s="75"/>
      <c r="P450" s="76"/>
      <c r="Q450" s="77"/>
      <c r="R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ht="15" customHeight="1" x14ac:dyDescent="0.15">
      <c r="A451" s="2"/>
      <c r="B451" s="2"/>
      <c r="C451" s="73"/>
      <c r="D451" s="73"/>
      <c r="E451" s="74"/>
      <c r="F451" s="75"/>
      <c r="G451" s="75"/>
      <c r="H451" s="75"/>
      <c r="I451" s="75"/>
      <c r="J451" s="75"/>
      <c r="K451" s="75"/>
      <c r="L451" s="2"/>
      <c r="M451" s="2"/>
      <c r="N451" s="2"/>
      <c r="O451" s="75"/>
      <c r="P451" s="76"/>
      <c r="Q451" s="77"/>
      <c r="R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ht="15" customHeight="1" x14ac:dyDescent="0.15">
      <c r="A452" s="2"/>
      <c r="B452" s="2"/>
      <c r="C452" s="73"/>
      <c r="D452" s="73"/>
      <c r="E452" s="74"/>
      <c r="F452" s="75"/>
      <c r="G452" s="75"/>
      <c r="H452" s="75"/>
      <c r="I452" s="75"/>
      <c r="J452" s="75"/>
      <c r="K452" s="75"/>
      <c r="L452" s="2"/>
      <c r="M452" s="2"/>
      <c r="N452" s="2"/>
      <c r="O452" s="75"/>
      <c r="P452" s="76"/>
      <c r="Q452" s="77"/>
      <c r="R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ht="15" customHeight="1" x14ac:dyDescent="0.15">
      <c r="A453" s="2"/>
      <c r="B453" s="2"/>
      <c r="C453" s="73"/>
      <c r="D453" s="73"/>
      <c r="E453" s="74"/>
      <c r="F453" s="75"/>
      <c r="G453" s="75"/>
      <c r="H453" s="75"/>
      <c r="I453" s="75"/>
      <c r="J453" s="75"/>
      <c r="K453" s="75"/>
      <c r="L453" s="2"/>
      <c r="M453" s="2"/>
      <c r="N453" s="2"/>
      <c r="O453" s="75"/>
      <c r="P453" s="76"/>
      <c r="Q453" s="77"/>
      <c r="R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ht="15" customHeight="1" x14ac:dyDescent="0.15">
      <c r="A454" s="2"/>
      <c r="B454" s="2"/>
      <c r="C454" s="73"/>
      <c r="D454" s="73"/>
      <c r="E454" s="74"/>
      <c r="F454" s="75"/>
      <c r="G454" s="75"/>
      <c r="H454" s="75"/>
      <c r="I454" s="75"/>
      <c r="J454" s="75"/>
      <c r="K454" s="75"/>
      <c r="L454" s="2"/>
      <c r="M454" s="2"/>
      <c r="N454" s="2"/>
      <c r="O454" s="75"/>
      <c r="P454" s="76"/>
      <c r="Q454" s="77"/>
      <c r="R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ht="15" customHeight="1" x14ac:dyDescent="0.15">
      <c r="A455" s="2"/>
      <c r="B455" s="2"/>
      <c r="C455" s="73"/>
      <c r="D455" s="73"/>
      <c r="E455" s="74"/>
      <c r="F455" s="75"/>
      <c r="G455" s="75"/>
      <c r="H455" s="75"/>
      <c r="I455" s="75"/>
      <c r="J455" s="75"/>
      <c r="K455" s="75"/>
      <c r="L455" s="2"/>
      <c r="M455" s="2"/>
      <c r="N455" s="2"/>
      <c r="O455" s="75"/>
      <c r="P455" s="76"/>
      <c r="Q455" s="77"/>
      <c r="R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ht="15" customHeight="1" x14ac:dyDescent="0.15">
      <c r="A456" s="2"/>
      <c r="B456" s="2"/>
      <c r="C456" s="73"/>
      <c r="D456" s="73"/>
      <c r="E456" s="74"/>
      <c r="F456" s="75"/>
      <c r="G456" s="75"/>
      <c r="H456" s="75"/>
      <c r="I456" s="75"/>
      <c r="J456" s="75"/>
      <c r="K456" s="75"/>
      <c r="L456" s="2"/>
      <c r="M456" s="2"/>
      <c r="N456" s="2"/>
      <c r="O456" s="75"/>
      <c r="P456" s="76"/>
      <c r="Q456" s="77"/>
      <c r="R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ht="15" customHeight="1" x14ac:dyDescent="0.15">
      <c r="A457" s="2"/>
      <c r="B457" s="2"/>
      <c r="C457" s="73"/>
      <c r="D457" s="73"/>
      <c r="E457" s="74"/>
      <c r="F457" s="75"/>
      <c r="G457" s="75"/>
      <c r="H457" s="75"/>
      <c r="I457" s="75"/>
      <c r="J457" s="75"/>
      <c r="K457" s="75"/>
      <c r="L457" s="2"/>
      <c r="M457" s="2"/>
      <c r="N457" s="2"/>
      <c r="O457" s="75"/>
      <c r="P457" s="76"/>
      <c r="Q457" s="77"/>
      <c r="R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ht="15" customHeight="1" x14ac:dyDescent="0.15">
      <c r="A458" s="2"/>
      <c r="B458" s="2"/>
      <c r="C458" s="73"/>
      <c r="D458" s="73"/>
      <c r="E458" s="74"/>
      <c r="F458" s="75"/>
      <c r="G458" s="75"/>
      <c r="H458" s="75"/>
      <c r="I458" s="75"/>
      <c r="J458" s="75"/>
      <c r="K458" s="75"/>
      <c r="L458" s="2"/>
      <c r="M458" s="2"/>
      <c r="N458" s="2"/>
      <c r="O458" s="75"/>
      <c r="P458" s="76"/>
      <c r="Q458" s="77"/>
      <c r="R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ht="15" customHeight="1" x14ac:dyDescent="0.15">
      <c r="A459" s="2"/>
      <c r="B459" s="2"/>
      <c r="C459" s="73"/>
      <c r="D459" s="73"/>
      <c r="E459" s="74"/>
      <c r="F459" s="75"/>
      <c r="G459" s="75"/>
      <c r="H459" s="75"/>
      <c r="I459" s="75"/>
      <c r="J459" s="75"/>
      <c r="K459" s="75"/>
      <c r="L459" s="2"/>
      <c r="M459" s="2"/>
      <c r="N459" s="2"/>
      <c r="O459" s="75"/>
      <c r="P459" s="76"/>
      <c r="Q459" s="77"/>
      <c r="R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ht="15" customHeight="1" x14ac:dyDescent="0.15">
      <c r="A460" s="2"/>
      <c r="B460" s="2"/>
      <c r="C460" s="73"/>
      <c r="D460" s="73"/>
      <c r="E460" s="74"/>
      <c r="F460" s="75"/>
      <c r="G460" s="75"/>
      <c r="H460" s="75"/>
      <c r="I460" s="75"/>
      <c r="J460" s="75"/>
      <c r="K460" s="75"/>
      <c r="L460" s="2"/>
      <c r="M460" s="2"/>
      <c r="N460" s="2"/>
      <c r="O460" s="75"/>
      <c r="P460" s="76"/>
      <c r="Q460" s="77"/>
      <c r="R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ht="15" customHeight="1" x14ac:dyDescent="0.15">
      <c r="A461" s="2"/>
      <c r="B461" s="2"/>
      <c r="C461" s="73"/>
      <c r="D461" s="73"/>
      <c r="E461" s="74"/>
      <c r="F461" s="75"/>
      <c r="G461" s="75"/>
      <c r="H461" s="75"/>
      <c r="I461" s="75"/>
      <c r="J461" s="75"/>
      <c r="K461" s="75"/>
      <c r="L461" s="2"/>
      <c r="M461" s="2"/>
      <c r="N461" s="2"/>
      <c r="O461" s="75"/>
      <c r="P461" s="76"/>
      <c r="Q461" s="77"/>
      <c r="R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ht="15" customHeight="1" x14ac:dyDescent="0.15">
      <c r="A462" s="2"/>
      <c r="B462" s="2"/>
      <c r="C462" s="73"/>
      <c r="D462" s="73"/>
      <c r="E462" s="74"/>
      <c r="F462" s="75"/>
      <c r="G462" s="75"/>
      <c r="H462" s="75"/>
      <c r="I462" s="75"/>
      <c r="J462" s="75"/>
      <c r="K462" s="75"/>
      <c r="L462" s="2"/>
      <c r="M462" s="2"/>
      <c r="N462" s="2"/>
      <c r="O462" s="75"/>
      <c r="P462" s="76"/>
      <c r="Q462" s="77"/>
      <c r="R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ht="15" customHeight="1" x14ac:dyDescent="0.15">
      <c r="A463" s="2"/>
      <c r="B463" s="2"/>
      <c r="C463" s="73"/>
      <c r="D463" s="73"/>
      <c r="E463" s="74"/>
      <c r="F463" s="75"/>
      <c r="G463" s="75"/>
      <c r="H463" s="75"/>
      <c r="I463" s="75"/>
      <c r="J463" s="75"/>
      <c r="K463" s="75"/>
      <c r="L463" s="2"/>
      <c r="M463" s="2"/>
      <c r="N463" s="2"/>
      <c r="O463" s="75"/>
      <c r="P463" s="76"/>
      <c r="Q463" s="77"/>
      <c r="R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ht="15" customHeight="1" x14ac:dyDescent="0.15">
      <c r="A464" s="2"/>
      <c r="B464" s="2"/>
      <c r="C464" s="73"/>
      <c r="D464" s="73"/>
      <c r="E464" s="74"/>
      <c r="F464" s="75"/>
      <c r="G464" s="75"/>
      <c r="H464" s="75"/>
      <c r="I464" s="75"/>
      <c r="J464" s="75"/>
      <c r="K464" s="75"/>
      <c r="L464" s="2"/>
      <c r="M464" s="2"/>
      <c r="N464" s="2"/>
      <c r="O464" s="75"/>
      <c r="P464" s="76"/>
      <c r="Q464" s="77"/>
      <c r="R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ht="15" customHeight="1" x14ac:dyDescent="0.15">
      <c r="A465" s="2"/>
      <c r="B465" s="2"/>
      <c r="C465" s="73"/>
      <c r="D465" s="73"/>
      <c r="E465" s="74"/>
      <c r="F465" s="75"/>
      <c r="G465" s="75"/>
      <c r="H465" s="75"/>
      <c r="I465" s="75"/>
      <c r="J465" s="75"/>
      <c r="K465" s="75"/>
      <c r="L465" s="2"/>
      <c r="M465" s="2"/>
      <c r="N465" s="2"/>
      <c r="O465" s="75"/>
      <c r="P465" s="76"/>
      <c r="Q465" s="77"/>
      <c r="R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ht="15" customHeight="1" x14ac:dyDescent="0.15">
      <c r="A466" s="2"/>
      <c r="B466" s="2"/>
      <c r="C466" s="73"/>
      <c r="D466" s="73"/>
      <c r="E466" s="74"/>
      <c r="F466" s="75"/>
      <c r="G466" s="75"/>
      <c r="H466" s="75"/>
      <c r="I466" s="75"/>
      <c r="J466" s="75"/>
      <c r="K466" s="75"/>
      <c r="L466" s="2"/>
      <c r="M466" s="2"/>
      <c r="N466" s="2"/>
      <c r="O466" s="75"/>
      <c r="P466" s="76"/>
      <c r="Q466" s="77"/>
      <c r="R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ht="15" customHeight="1" x14ac:dyDescent="0.15">
      <c r="A467" s="2"/>
      <c r="B467" s="2"/>
      <c r="C467" s="73"/>
      <c r="D467" s="73"/>
      <c r="E467" s="74"/>
      <c r="F467" s="75"/>
      <c r="G467" s="75"/>
      <c r="H467" s="75"/>
      <c r="I467" s="75"/>
      <c r="J467" s="75"/>
      <c r="K467" s="75"/>
      <c r="L467" s="2"/>
      <c r="M467" s="2"/>
      <c r="N467" s="2"/>
      <c r="O467" s="75"/>
      <c r="P467" s="76"/>
      <c r="Q467" s="77"/>
      <c r="R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ht="15" customHeight="1" x14ac:dyDescent="0.15">
      <c r="A468" s="2"/>
      <c r="B468" s="2"/>
      <c r="C468" s="73"/>
      <c r="D468" s="73"/>
      <c r="E468" s="74"/>
      <c r="F468" s="75"/>
      <c r="G468" s="75"/>
      <c r="H468" s="75"/>
      <c r="I468" s="75"/>
      <c r="J468" s="75"/>
      <c r="K468" s="75"/>
      <c r="L468" s="2"/>
      <c r="M468" s="2"/>
      <c r="N468" s="2"/>
      <c r="O468" s="75"/>
      <c r="P468" s="76"/>
      <c r="Q468" s="77"/>
      <c r="R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ht="15" customHeight="1" x14ac:dyDescent="0.15">
      <c r="A469" s="2"/>
      <c r="B469" s="2"/>
      <c r="C469" s="73"/>
      <c r="D469" s="73"/>
      <c r="E469" s="74"/>
      <c r="F469" s="75"/>
      <c r="G469" s="75"/>
      <c r="H469" s="75"/>
      <c r="I469" s="75"/>
      <c r="J469" s="75"/>
      <c r="K469" s="75"/>
      <c r="L469" s="2"/>
      <c r="M469" s="2"/>
      <c r="N469" s="2"/>
      <c r="O469" s="75"/>
      <c r="P469" s="76"/>
      <c r="Q469" s="77"/>
      <c r="R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ht="15" customHeight="1" x14ac:dyDescent="0.15">
      <c r="A470" s="2"/>
      <c r="B470" s="2"/>
      <c r="C470" s="73"/>
      <c r="D470" s="73"/>
      <c r="E470" s="74"/>
      <c r="F470" s="75"/>
      <c r="G470" s="75"/>
      <c r="H470" s="75"/>
      <c r="I470" s="75"/>
      <c r="J470" s="75"/>
      <c r="K470" s="75"/>
      <c r="L470" s="2"/>
      <c r="M470" s="2"/>
      <c r="N470" s="2"/>
      <c r="O470" s="75"/>
      <c r="P470" s="76"/>
      <c r="Q470" s="77"/>
      <c r="R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ht="15" customHeight="1" x14ac:dyDescent="0.15">
      <c r="A471" s="2"/>
      <c r="B471" s="2"/>
      <c r="C471" s="73"/>
      <c r="D471" s="73"/>
      <c r="E471" s="74"/>
      <c r="F471" s="75"/>
      <c r="G471" s="75"/>
      <c r="H471" s="75"/>
      <c r="I471" s="75"/>
      <c r="J471" s="75"/>
      <c r="K471" s="75"/>
      <c r="L471" s="2"/>
      <c r="M471" s="2"/>
      <c r="N471" s="2"/>
      <c r="O471" s="75"/>
      <c r="P471" s="76"/>
      <c r="Q471" s="77"/>
      <c r="R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ht="15" customHeight="1" x14ac:dyDescent="0.15">
      <c r="A472" s="2"/>
      <c r="B472" s="2"/>
      <c r="C472" s="73"/>
      <c r="D472" s="73"/>
      <c r="E472" s="74"/>
      <c r="F472" s="75"/>
      <c r="G472" s="75"/>
      <c r="H472" s="75"/>
      <c r="I472" s="75"/>
      <c r="J472" s="75"/>
      <c r="K472" s="75"/>
      <c r="L472" s="2"/>
      <c r="M472" s="2"/>
      <c r="N472" s="2"/>
      <c r="O472" s="75"/>
      <c r="P472" s="76"/>
      <c r="Q472" s="77"/>
      <c r="R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ht="15" customHeight="1" x14ac:dyDescent="0.15">
      <c r="A473" s="2"/>
      <c r="B473" s="2"/>
      <c r="C473" s="73"/>
      <c r="D473" s="73"/>
      <c r="E473" s="74"/>
      <c r="F473" s="75"/>
      <c r="G473" s="75"/>
      <c r="H473" s="75"/>
      <c r="I473" s="75"/>
      <c r="J473" s="75"/>
      <c r="K473" s="75"/>
      <c r="L473" s="2"/>
      <c r="M473" s="2"/>
      <c r="N473" s="2"/>
      <c r="O473" s="75"/>
      <c r="P473" s="76"/>
      <c r="Q473" s="77"/>
      <c r="R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ht="15" customHeight="1" x14ac:dyDescent="0.15">
      <c r="A474" s="2"/>
      <c r="B474" s="2"/>
      <c r="C474" s="73"/>
      <c r="D474" s="73"/>
      <c r="E474" s="74"/>
      <c r="F474" s="75"/>
      <c r="G474" s="75"/>
      <c r="H474" s="75"/>
      <c r="I474" s="75"/>
      <c r="J474" s="75"/>
      <c r="K474" s="75"/>
      <c r="L474" s="2"/>
      <c r="M474" s="2"/>
      <c r="N474" s="2"/>
      <c r="O474" s="75"/>
      <c r="P474" s="76"/>
      <c r="Q474" s="77"/>
      <c r="R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ht="15" customHeight="1" x14ac:dyDescent="0.15">
      <c r="A475" s="2"/>
      <c r="B475" s="2"/>
      <c r="C475" s="73"/>
      <c r="D475" s="73"/>
      <c r="E475" s="74"/>
      <c r="F475" s="75"/>
      <c r="G475" s="75"/>
      <c r="H475" s="75"/>
      <c r="I475" s="75"/>
      <c r="J475" s="75"/>
      <c r="K475" s="75"/>
      <c r="L475" s="2"/>
      <c r="M475" s="2"/>
      <c r="N475" s="2"/>
      <c r="O475" s="75"/>
      <c r="P475" s="76"/>
      <c r="Q475" s="77"/>
      <c r="R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ht="15" customHeight="1" x14ac:dyDescent="0.15">
      <c r="A476" s="2"/>
      <c r="B476" s="2"/>
      <c r="C476" s="73"/>
      <c r="D476" s="73"/>
      <c r="E476" s="74"/>
      <c r="F476" s="75"/>
      <c r="G476" s="75"/>
      <c r="H476" s="75"/>
      <c r="I476" s="75"/>
      <c r="J476" s="75"/>
      <c r="K476" s="75"/>
      <c r="L476" s="2"/>
      <c r="M476" s="2"/>
      <c r="N476" s="2"/>
      <c r="O476" s="75"/>
      <c r="P476" s="76"/>
      <c r="Q476" s="77"/>
      <c r="R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ht="15" customHeight="1" x14ac:dyDescent="0.15">
      <c r="A477" s="2"/>
      <c r="B477" s="2"/>
      <c r="C477" s="73"/>
      <c r="D477" s="73"/>
      <c r="E477" s="74"/>
      <c r="F477" s="75"/>
      <c r="G477" s="75"/>
      <c r="H477" s="75"/>
      <c r="I477" s="75"/>
      <c r="J477" s="75"/>
      <c r="K477" s="75"/>
      <c r="L477" s="2"/>
      <c r="M477" s="2"/>
      <c r="N477" s="2"/>
      <c r="O477" s="75"/>
      <c r="P477" s="76"/>
      <c r="Q477" s="77"/>
      <c r="R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ht="15" customHeight="1" x14ac:dyDescent="0.15">
      <c r="A478" s="2"/>
      <c r="B478" s="2"/>
      <c r="C478" s="73"/>
      <c r="D478" s="73"/>
      <c r="E478" s="74"/>
      <c r="F478" s="75"/>
      <c r="G478" s="75"/>
      <c r="H478" s="75"/>
      <c r="I478" s="75"/>
      <c r="J478" s="75"/>
      <c r="K478" s="75"/>
      <c r="L478" s="2"/>
      <c r="M478" s="2"/>
      <c r="N478" s="2"/>
      <c r="O478" s="75"/>
      <c r="P478" s="76"/>
      <c r="Q478" s="77"/>
      <c r="R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ht="15" customHeight="1" x14ac:dyDescent="0.15">
      <c r="A479" s="2"/>
      <c r="B479" s="2"/>
      <c r="C479" s="73"/>
      <c r="D479" s="73"/>
      <c r="E479" s="74"/>
      <c r="F479" s="75"/>
      <c r="G479" s="75"/>
      <c r="H479" s="75"/>
      <c r="I479" s="75"/>
      <c r="J479" s="75"/>
      <c r="K479" s="75"/>
      <c r="L479" s="2"/>
      <c r="M479" s="2"/>
      <c r="N479" s="2"/>
      <c r="O479" s="75"/>
      <c r="P479" s="76"/>
      <c r="Q479" s="77"/>
      <c r="R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ht="15" customHeight="1" x14ac:dyDescent="0.15">
      <c r="A480" s="2"/>
      <c r="B480" s="2"/>
      <c r="C480" s="73"/>
      <c r="D480" s="73"/>
      <c r="E480" s="74"/>
      <c r="F480" s="75"/>
      <c r="G480" s="75"/>
      <c r="H480" s="75"/>
      <c r="I480" s="75"/>
      <c r="J480" s="75"/>
      <c r="K480" s="75"/>
      <c r="L480" s="2"/>
      <c r="M480" s="2"/>
      <c r="N480" s="2"/>
      <c r="O480" s="75"/>
      <c r="P480" s="76"/>
      <c r="Q480" s="77"/>
      <c r="R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ht="15" customHeight="1" x14ac:dyDescent="0.15">
      <c r="A481" s="2"/>
      <c r="B481" s="2"/>
      <c r="C481" s="73"/>
      <c r="D481" s="73"/>
      <c r="E481" s="74"/>
      <c r="F481" s="75"/>
      <c r="G481" s="75"/>
      <c r="H481" s="75"/>
      <c r="I481" s="75"/>
      <c r="J481" s="75"/>
      <c r="K481" s="75"/>
      <c r="L481" s="2"/>
      <c r="M481" s="2"/>
      <c r="N481" s="2"/>
      <c r="O481" s="75"/>
      <c r="P481" s="76"/>
      <c r="Q481" s="77"/>
      <c r="R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ht="15" customHeight="1" x14ac:dyDescent="0.15">
      <c r="A482" s="2"/>
      <c r="B482" s="2"/>
      <c r="C482" s="73"/>
      <c r="D482" s="73"/>
      <c r="E482" s="74"/>
      <c r="F482" s="75"/>
      <c r="G482" s="75"/>
      <c r="H482" s="75"/>
      <c r="I482" s="75"/>
      <c r="J482" s="75"/>
      <c r="K482" s="75"/>
      <c r="L482" s="2"/>
      <c r="M482" s="2"/>
      <c r="N482" s="2"/>
      <c r="O482" s="75"/>
      <c r="P482" s="76"/>
      <c r="Q482" s="77"/>
      <c r="R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ht="15" customHeight="1" x14ac:dyDescent="0.15">
      <c r="A483" s="2"/>
      <c r="B483" s="2"/>
      <c r="C483" s="73"/>
      <c r="D483" s="73"/>
      <c r="E483" s="74"/>
      <c r="F483" s="75"/>
      <c r="G483" s="75"/>
      <c r="H483" s="75"/>
      <c r="I483" s="75"/>
      <c r="J483" s="75"/>
      <c r="K483" s="75"/>
      <c r="L483" s="2"/>
      <c r="M483" s="2"/>
      <c r="N483" s="2"/>
      <c r="O483" s="75"/>
      <c r="P483" s="76"/>
      <c r="Q483" s="77"/>
      <c r="R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ht="15" customHeight="1" x14ac:dyDescent="0.15">
      <c r="A484" s="2"/>
      <c r="B484" s="2"/>
      <c r="C484" s="73"/>
      <c r="D484" s="73"/>
      <c r="E484" s="74"/>
      <c r="F484" s="75"/>
      <c r="G484" s="75"/>
      <c r="H484" s="75"/>
      <c r="I484" s="75"/>
      <c r="J484" s="75"/>
      <c r="K484" s="75"/>
      <c r="L484" s="2"/>
      <c r="M484" s="2"/>
      <c r="N484" s="2"/>
      <c r="O484" s="75"/>
      <c r="P484" s="76"/>
      <c r="Q484" s="77"/>
      <c r="R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ht="15" customHeight="1" x14ac:dyDescent="0.15">
      <c r="A485" s="2"/>
      <c r="B485" s="2"/>
      <c r="C485" s="73"/>
      <c r="D485" s="73"/>
      <c r="E485" s="74"/>
      <c r="F485" s="75"/>
      <c r="G485" s="75"/>
      <c r="H485" s="75"/>
      <c r="I485" s="75"/>
      <c r="J485" s="75"/>
      <c r="K485" s="75"/>
      <c r="L485" s="2"/>
      <c r="M485" s="2"/>
      <c r="N485" s="2"/>
      <c r="O485" s="75"/>
      <c r="P485" s="76"/>
      <c r="Q485" s="77"/>
      <c r="R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ht="15" customHeight="1" x14ac:dyDescent="0.15">
      <c r="A486" s="2"/>
      <c r="B486" s="2"/>
      <c r="C486" s="73"/>
      <c r="D486" s="73"/>
      <c r="E486" s="74"/>
      <c r="F486" s="75"/>
      <c r="G486" s="75"/>
      <c r="H486" s="75"/>
      <c r="I486" s="75"/>
      <c r="J486" s="75"/>
      <c r="K486" s="75"/>
      <c r="L486" s="2"/>
      <c r="M486" s="2"/>
      <c r="N486" s="2"/>
      <c r="O486" s="75"/>
      <c r="P486" s="76"/>
      <c r="Q486" s="77"/>
      <c r="R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ht="15" customHeight="1" x14ac:dyDescent="0.15">
      <c r="A487" s="2"/>
      <c r="B487" s="2"/>
      <c r="C487" s="73"/>
      <c r="D487" s="73"/>
      <c r="E487" s="74"/>
      <c r="F487" s="75"/>
      <c r="G487" s="75"/>
      <c r="H487" s="75"/>
      <c r="I487" s="75"/>
      <c r="J487" s="75"/>
      <c r="K487" s="75"/>
      <c r="L487" s="2"/>
      <c r="M487" s="2"/>
      <c r="N487" s="2"/>
      <c r="O487" s="75"/>
      <c r="P487" s="76"/>
      <c r="Q487" s="77"/>
      <c r="R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ht="15" customHeight="1" x14ac:dyDescent="0.15">
      <c r="A488" s="2"/>
      <c r="B488" s="2"/>
      <c r="C488" s="73"/>
      <c r="D488" s="73"/>
      <c r="E488" s="74"/>
      <c r="F488" s="75"/>
      <c r="G488" s="75"/>
      <c r="H488" s="75"/>
      <c r="I488" s="75"/>
      <c r="J488" s="75"/>
      <c r="K488" s="75"/>
      <c r="L488" s="2"/>
      <c r="M488" s="2"/>
      <c r="N488" s="2"/>
      <c r="O488" s="75"/>
      <c r="P488" s="76"/>
      <c r="Q488" s="77"/>
      <c r="R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ht="15" customHeight="1" x14ac:dyDescent="0.15">
      <c r="A489" s="2"/>
      <c r="B489" s="2"/>
      <c r="C489" s="73"/>
      <c r="D489" s="73"/>
      <c r="E489" s="74"/>
      <c r="F489" s="75"/>
      <c r="G489" s="75"/>
      <c r="H489" s="75"/>
      <c r="I489" s="75"/>
      <c r="J489" s="75"/>
      <c r="K489" s="75"/>
      <c r="L489" s="2"/>
      <c r="M489" s="2"/>
      <c r="N489" s="2"/>
      <c r="O489" s="75"/>
      <c r="P489" s="76"/>
      <c r="Q489" s="77"/>
      <c r="R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ht="15" customHeight="1" x14ac:dyDescent="0.15">
      <c r="A490" s="2"/>
      <c r="B490" s="2"/>
      <c r="C490" s="73"/>
      <c r="D490" s="73"/>
      <c r="E490" s="74"/>
      <c r="F490" s="75"/>
      <c r="G490" s="75"/>
      <c r="H490" s="75"/>
      <c r="I490" s="75"/>
      <c r="J490" s="75"/>
      <c r="K490" s="75"/>
      <c r="L490" s="2"/>
      <c r="M490" s="2"/>
      <c r="N490" s="2"/>
      <c r="O490" s="75"/>
      <c r="P490" s="76"/>
      <c r="Q490" s="77"/>
      <c r="R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ht="15" customHeight="1" x14ac:dyDescent="0.15">
      <c r="A491" s="2"/>
      <c r="B491" s="2"/>
      <c r="C491" s="73"/>
      <c r="D491" s="73"/>
      <c r="E491" s="74"/>
      <c r="F491" s="75"/>
      <c r="G491" s="75"/>
      <c r="H491" s="75"/>
      <c r="I491" s="75"/>
      <c r="J491" s="75"/>
      <c r="K491" s="75"/>
      <c r="L491" s="2"/>
      <c r="M491" s="2"/>
      <c r="N491" s="2"/>
      <c r="O491" s="75"/>
      <c r="P491" s="76"/>
      <c r="Q491" s="77"/>
      <c r="R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ht="15" customHeight="1" x14ac:dyDescent="0.15">
      <c r="A492" s="2"/>
      <c r="B492" s="2"/>
      <c r="C492" s="73"/>
      <c r="D492" s="73"/>
      <c r="E492" s="74"/>
      <c r="F492" s="75"/>
      <c r="G492" s="75"/>
      <c r="H492" s="75"/>
      <c r="I492" s="75"/>
      <c r="J492" s="75"/>
      <c r="K492" s="75"/>
      <c r="L492" s="2"/>
      <c r="M492" s="2"/>
      <c r="N492" s="2"/>
      <c r="O492" s="75"/>
      <c r="P492" s="76"/>
      <c r="Q492" s="77"/>
      <c r="R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ht="15" customHeight="1" x14ac:dyDescent="0.15">
      <c r="A493" s="2"/>
      <c r="B493" s="2"/>
      <c r="C493" s="73"/>
      <c r="D493" s="73"/>
      <c r="E493" s="74"/>
      <c r="F493" s="75"/>
      <c r="G493" s="75"/>
      <c r="H493" s="75"/>
      <c r="I493" s="75"/>
      <c r="J493" s="75"/>
      <c r="K493" s="75"/>
      <c r="L493" s="2"/>
      <c r="M493" s="2"/>
      <c r="N493" s="2"/>
      <c r="O493" s="75"/>
      <c r="P493" s="76"/>
      <c r="Q493" s="77"/>
      <c r="R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ht="15" customHeight="1" x14ac:dyDescent="0.15">
      <c r="A494" s="2"/>
      <c r="B494" s="2"/>
      <c r="C494" s="73"/>
      <c r="D494" s="73"/>
      <c r="E494" s="74"/>
      <c r="F494" s="75"/>
      <c r="G494" s="75"/>
      <c r="H494" s="75"/>
      <c r="I494" s="75"/>
      <c r="J494" s="75"/>
      <c r="K494" s="75"/>
      <c r="L494" s="2"/>
      <c r="M494" s="2"/>
      <c r="N494" s="2"/>
      <c r="O494" s="75"/>
      <c r="P494" s="76"/>
      <c r="Q494" s="77"/>
      <c r="R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ht="15" customHeight="1" x14ac:dyDescent="0.15">
      <c r="A495" s="2"/>
      <c r="B495" s="2"/>
      <c r="C495" s="73"/>
      <c r="D495" s="73"/>
      <c r="E495" s="74"/>
      <c r="F495" s="75"/>
      <c r="G495" s="75"/>
      <c r="H495" s="75"/>
      <c r="I495" s="75"/>
      <c r="J495" s="75"/>
      <c r="K495" s="75"/>
      <c r="L495" s="2"/>
      <c r="M495" s="2"/>
      <c r="N495" s="2"/>
      <c r="O495" s="75"/>
      <c r="P495" s="76"/>
      <c r="Q495" s="77"/>
      <c r="R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ht="15" customHeight="1" x14ac:dyDescent="0.15">
      <c r="A496" s="2"/>
      <c r="B496" s="2"/>
      <c r="C496" s="73"/>
      <c r="D496" s="73"/>
      <c r="E496" s="74"/>
      <c r="F496" s="75"/>
      <c r="G496" s="75"/>
      <c r="H496" s="75"/>
      <c r="I496" s="75"/>
      <c r="J496" s="75"/>
      <c r="K496" s="75"/>
      <c r="L496" s="2"/>
      <c r="M496" s="2"/>
      <c r="N496" s="2"/>
      <c r="O496" s="75"/>
      <c r="P496" s="76"/>
      <c r="Q496" s="77"/>
      <c r="R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ht="15" customHeight="1" x14ac:dyDescent="0.15">
      <c r="A497" s="2"/>
      <c r="B497" s="2"/>
      <c r="C497" s="73"/>
      <c r="D497" s="73"/>
      <c r="E497" s="74"/>
      <c r="F497" s="75"/>
      <c r="G497" s="75"/>
      <c r="H497" s="75"/>
      <c r="I497" s="75"/>
      <c r="J497" s="75"/>
      <c r="K497" s="75"/>
      <c r="L497" s="2"/>
      <c r="M497" s="2"/>
      <c r="N497" s="2"/>
      <c r="O497" s="75"/>
      <c r="P497" s="76"/>
      <c r="Q497" s="77"/>
      <c r="R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ht="15" customHeight="1" x14ac:dyDescent="0.15">
      <c r="A498" s="2"/>
      <c r="B498" s="2"/>
      <c r="C498" s="73"/>
      <c r="D498" s="73"/>
      <c r="E498" s="74"/>
      <c r="F498" s="75"/>
      <c r="G498" s="75"/>
      <c r="H498" s="75"/>
      <c r="I498" s="75"/>
      <c r="J498" s="75"/>
      <c r="K498" s="75"/>
      <c r="L498" s="2"/>
      <c r="M498" s="2"/>
      <c r="N498" s="2"/>
      <c r="O498" s="75"/>
      <c r="P498" s="76"/>
      <c r="Q498" s="77"/>
      <c r="R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ht="15" customHeight="1" x14ac:dyDescent="0.15">
      <c r="A499" s="2"/>
      <c r="B499" s="2"/>
      <c r="C499" s="73"/>
      <c r="D499" s="73"/>
      <c r="E499" s="74"/>
      <c r="F499" s="75"/>
      <c r="G499" s="75"/>
      <c r="H499" s="75"/>
      <c r="I499" s="75"/>
      <c r="J499" s="75"/>
      <c r="K499" s="75"/>
      <c r="L499" s="2"/>
      <c r="M499" s="2"/>
      <c r="N499" s="2"/>
      <c r="O499" s="75"/>
      <c r="P499" s="76"/>
      <c r="Q499" s="77"/>
      <c r="R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ht="15" customHeight="1" x14ac:dyDescent="0.15">
      <c r="A500" s="2"/>
      <c r="B500" s="2"/>
      <c r="C500" s="73"/>
      <c r="D500" s="73"/>
      <c r="E500" s="74"/>
      <c r="F500" s="75"/>
      <c r="G500" s="75"/>
      <c r="H500" s="75"/>
      <c r="I500" s="75"/>
      <c r="J500" s="75"/>
      <c r="K500" s="75"/>
      <c r="L500" s="2"/>
      <c r="M500" s="2"/>
      <c r="N500" s="2"/>
      <c r="O500" s="75"/>
      <c r="P500" s="76"/>
      <c r="Q500" s="77"/>
      <c r="R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ht="15" customHeight="1" x14ac:dyDescent="0.15">
      <c r="A501" s="2"/>
      <c r="B501" s="2"/>
      <c r="C501" s="73"/>
      <c r="D501" s="73"/>
      <c r="E501" s="74"/>
      <c r="F501" s="75"/>
      <c r="G501" s="75"/>
      <c r="H501" s="75"/>
      <c r="I501" s="75"/>
      <c r="J501" s="75"/>
      <c r="K501" s="75"/>
      <c r="L501" s="2"/>
      <c r="M501" s="2"/>
      <c r="N501" s="2"/>
      <c r="O501" s="75"/>
      <c r="P501" s="76"/>
      <c r="Q501" s="77"/>
      <c r="R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ht="15" customHeight="1" x14ac:dyDescent="0.15">
      <c r="A502" s="2"/>
      <c r="B502" s="2"/>
      <c r="C502" s="73"/>
      <c r="D502" s="73"/>
      <c r="E502" s="74"/>
      <c r="F502" s="75"/>
      <c r="G502" s="75"/>
      <c r="H502" s="75"/>
      <c r="I502" s="75"/>
      <c r="J502" s="75"/>
      <c r="K502" s="75"/>
      <c r="L502" s="2"/>
      <c r="M502" s="2"/>
      <c r="N502" s="2"/>
      <c r="O502" s="75"/>
      <c r="P502" s="76"/>
      <c r="Q502" s="77"/>
      <c r="R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ht="15" customHeight="1" x14ac:dyDescent="0.15">
      <c r="A503" s="2"/>
      <c r="B503" s="2"/>
      <c r="C503" s="73"/>
      <c r="D503" s="73"/>
      <c r="E503" s="74"/>
      <c r="F503" s="75"/>
      <c r="G503" s="75"/>
      <c r="H503" s="75"/>
      <c r="I503" s="75"/>
      <c r="J503" s="75"/>
      <c r="K503" s="75"/>
      <c r="L503" s="2"/>
      <c r="M503" s="2"/>
      <c r="N503" s="2"/>
      <c r="O503" s="75"/>
      <c r="P503" s="76"/>
      <c r="Q503" s="77"/>
      <c r="R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ht="15" customHeight="1" x14ac:dyDescent="0.15">
      <c r="A504" s="2"/>
      <c r="B504" s="2"/>
      <c r="C504" s="73"/>
      <c r="D504" s="73"/>
      <c r="E504" s="74"/>
      <c r="F504" s="75"/>
      <c r="G504" s="75"/>
      <c r="H504" s="75"/>
      <c r="I504" s="75"/>
      <c r="J504" s="75"/>
      <c r="K504" s="75"/>
      <c r="L504" s="2"/>
      <c r="M504" s="2"/>
      <c r="N504" s="2"/>
      <c r="O504" s="75"/>
      <c r="P504" s="76"/>
      <c r="Q504" s="77"/>
      <c r="R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ht="15" customHeight="1" x14ac:dyDescent="0.15">
      <c r="A505" s="2"/>
      <c r="B505" s="2"/>
      <c r="C505" s="73"/>
      <c r="D505" s="73"/>
      <c r="E505" s="74"/>
      <c r="F505" s="75"/>
      <c r="G505" s="75"/>
      <c r="H505" s="75"/>
      <c r="I505" s="75"/>
      <c r="J505" s="75"/>
      <c r="K505" s="75"/>
      <c r="L505" s="2"/>
      <c r="M505" s="2"/>
      <c r="N505" s="2"/>
      <c r="O505" s="75"/>
      <c r="P505" s="76"/>
      <c r="Q505" s="77"/>
      <c r="R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ht="15" customHeight="1" x14ac:dyDescent="0.15">
      <c r="A506" s="2"/>
      <c r="B506" s="2"/>
      <c r="C506" s="73"/>
      <c r="D506" s="73"/>
      <c r="E506" s="74"/>
      <c r="F506" s="75"/>
      <c r="G506" s="75"/>
      <c r="H506" s="75"/>
      <c r="I506" s="75"/>
      <c r="J506" s="75"/>
      <c r="K506" s="75"/>
      <c r="L506" s="2"/>
      <c r="M506" s="2"/>
      <c r="N506" s="2"/>
      <c r="O506" s="75"/>
      <c r="P506" s="76"/>
      <c r="Q506" s="77"/>
      <c r="R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ht="15" customHeight="1" x14ac:dyDescent="0.15">
      <c r="A507" s="2"/>
      <c r="B507" s="2"/>
      <c r="C507" s="73"/>
      <c r="D507" s="73"/>
      <c r="E507" s="74"/>
      <c r="F507" s="75"/>
      <c r="G507" s="75"/>
      <c r="H507" s="75"/>
      <c r="I507" s="75"/>
      <c r="J507" s="75"/>
      <c r="K507" s="75"/>
      <c r="L507" s="2"/>
      <c r="M507" s="2"/>
      <c r="N507" s="2"/>
      <c r="O507" s="75"/>
      <c r="P507" s="76"/>
      <c r="Q507" s="77"/>
      <c r="R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ht="15" customHeight="1" x14ac:dyDescent="0.15">
      <c r="A508" s="2"/>
      <c r="B508" s="2"/>
      <c r="C508" s="73"/>
      <c r="D508" s="73"/>
      <c r="E508" s="74"/>
      <c r="F508" s="75"/>
      <c r="G508" s="75"/>
      <c r="H508" s="75"/>
      <c r="I508" s="75"/>
      <c r="J508" s="75"/>
      <c r="K508" s="75"/>
      <c r="L508" s="2"/>
      <c r="M508" s="2"/>
      <c r="N508" s="2"/>
      <c r="O508" s="75"/>
      <c r="P508" s="76"/>
      <c r="Q508" s="77"/>
      <c r="R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ht="15" customHeight="1" x14ac:dyDescent="0.15">
      <c r="A509" s="2"/>
      <c r="B509" s="2"/>
      <c r="C509" s="73"/>
      <c r="D509" s="73"/>
      <c r="E509" s="74"/>
      <c r="F509" s="75"/>
      <c r="G509" s="75"/>
      <c r="H509" s="75"/>
      <c r="I509" s="75"/>
      <c r="J509" s="75"/>
      <c r="K509" s="75"/>
      <c r="L509" s="2"/>
      <c r="M509" s="2"/>
      <c r="N509" s="2"/>
      <c r="O509" s="75"/>
      <c r="P509" s="76"/>
      <c r="Q509" s="77"/>
      <c r="R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ht="15" customHeight="1" x14ac:dyDescent="0.15">
      <c r="A510" s="2"/>
      <c r="B510" s="2"/>
      <c r="C510" s="73"/>
      <c r="D510" s="73"/>
      <c r="E510" s="74"/>
      <c r="F510" s="75"/>
      <c r="G510" s="75"/>
      <c r="H510" s="75"/>
      <c r="I510" s="75"/>
      <c r="J510" s="75"/>
      <c r="K510" s="75"/>
      <c r="L510" s="2"/>
      <c r="M510" s="2"/>
      <c r="N510" s="2"/>
      <c r="O510" s="75"/>
      <c r="P510" s="76"/>
      <c r="Q510" s="77"/>
      <c r="R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ht="15" customHeight="1" x14ac:dyDescent="0.15">
      <c r="A511" s="2"/>
      <c r="B511" s="2"/>
      <c r="C511" s="73"/>
      <c r="D511" s="73"/>
      <c r="E511" s="74"/>
      <c r="F511" s="75"/>
      <c r="G511" s="75"/>
      <c r="H511" s="75"/>
      <c r="I511" s="75"/>
      <c r="J511" s="75"/>
      <c r="K511" s="75"/>
      <c r="L511" s="2"/>
      <c r="M511" s="2"/>
      <c r="N511" s="2"/>
      <c r="O511" s="75"/>
      <c r="P511" s="76"/>
      <c r="Q511" s="77"/>
      <c r="R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ht="15" customHeight="1" x14ac:dyDescent="0.15">
      <c r="A512" s="2"/>
      <c r="B512" s="2"/>
      <c r="C512" s="73"/>
      <c r="D512" s="73"/>
      <c r="E512" s="74"/>
      <c r="F512" s="75"/>
      <c r="G512" s="75"/>
      <c r="H512" s="75"/>
      <c r="I512" s="75"/>
      <c r="J512" s="75"/>
      <c r="K512" s="75"/>
      <c r="L512" s="2"/>
      <c r="M512" s="2"/>
      <c r="N512" s="2"/>
      <c r="O512" s="75"/>
      <c r="P512" s="76"/>
      <c r="Q512" s="77"/>
      <c r="R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ht="15" customHeight="1" x14ac:dyDescent="0.15">
      <c r="A513" s="2"/>
      <c r="B513" s="2"/>
      <c r="C513" s="73"/>
      <c r="D513" s="73"/>
      <c r="E513" s="74"/>
      <c r="F513" s="75"/>
      <c r="G513" s="75"/>
      <c r="H513" s="75"/>
      <c r="I513" s="75"/>
      <c r="J513" s="75"/>
      <c r="K513" s="75"/>
      <c r="L513" s="2"/>
      <c r="M513" s="2"/>
      <c r="N513" s="2"/>
      <c r="O513" s="75"/>
      <c r="P513" s="76"/>
      <c r="Q513" s="77"/>
      <c r="R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ht="15" customHeight="1" x14ac:dyDescent="0.15">
      <c r="A514" s="2"/>
      <c r="B514" s="2"/>
      <c r="C514" s="73"/>
      <c r="D514" s="73"/>
      <c r="E514" s="74"/>
      <c r="F514" s="75"/>
      <c r="G514" s="75"/>
      <c r="H514" s="75"/>
      <c r="I514" s="75"/>
      <c r="J514" s="75"/>
      <c r="K514" s="75"/>
      <c r="L514" s="2"/>
      <c r="M514" s="2"/>
      <c r="N514" s="2"/>
      <c r="O514" s="75"/>
      <c r="P514" s="76"/>
      <c r="Q514" s="77"/>
      <c r="R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ht="15" customHeight="1" x14ac:dyDescent="0.15">
      <c r="A515" s="2"/>
      <c r="B515" s="2"/>
      <c r="C515" s="73"/>
      <c r="D515" s="73"/>
      <c r="E515" s="74"/>
      <c r="F515" s="75"/>
      <c r="G515" s="75"/>
      <c r="H515" s="75"/>
      <c r="I515" s="75"/>
      <c r="J515" s="75"/>
      <c r="K515" s="75"/>
      <c r="L515" s="2"/>
      <c r="M515" s="2"/>
      <c r="N515" s="2"/>
      <c r="O515" s="75"/>
      <c r="P515" s="76"/>
      <c r="Q515" s="77"/>
      <c r="R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ht="15" customHeight="1" x14ac:dyDescent="0.15">
      <c r="A516" s="2"/>
      <c r="B516" s="2"/>
      <c r="C516" s="73"/>
      <c r="D516" s="73"/>
      <c r="E516" s="74"/>
      <c r="F516" s="75"/>
      <c r="G516" s="75"/>
      <c r="H516" s="75"/>
      <c r="I516" s="75"/>
      <c r="J516" s="75"/>
      <c r="K516" s="75"/>
      <c r="L516" s="2"/>
      <c r="M516" s="2"/>
      <c r="N516" s="2"/>
      <c r="O516" s="75"/>
      <c r="P516" s="76"/>
      <c r="Q516" s="77"/>
      <c r="R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ht="15" customHeight="1" x14ac:dyDescent="0.15">
      <c r="A517" s="2"/>
      <c r="B517" s="2"/>
      <c r="C517" s="73"/>
      <c r="D517" s="73"/>
      <c r="E517" s="74"/>
      <c r="F517" s="75"/>
      <c r="G517" s="75"/>
      <c r="H517" s="75"/>
      <c r="I517" s="75"/>
      <c r="J517" s="75"/>
      <c r="K517" s="75"/>
      <c r="L517" s="2"/>
      <c r="M517" s="2"/>
      <c r="N517" s="2"/>
      <c r="O517" s="75"/>
      <c r="P517" s="76"/>
      <c r="Q517" s="77"/>
      <c r="R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ht="15" customHeight="1" x14ac:dyDescent="0.15">
      <c r="A518" s="2"/>
      <c r="B518" s="2"/>
      <c r="C518" s="73"/>
      <c r="D518" s="73"/>
      <c r="E518" s="74"/>
      <c r="F518" s="75"/>
      <c r="G518" s="75"/>
      <c r="H518" s="75"/>
      <c r="I518" s="75"/>
      <c r="J518" s="75"/>
      <c r="K518" s="75"/>
      <c r="L518" s="2"/>
      <c r="M518" s="2"/>
      <c r="N518" s="2"/>
      <c r="O518" s="75"/>
      <c r="P518" s="76"/>
      <c r="Q518" s="77"/>
      <c r="R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ht="15" customHeight="1" x14ac:dyDescent="0.15">
      <c r="A519" s="2"/>
      <c r="B519" s="2"/>
      <c r="C519" s="73"/>
      <c r="D519" s="73"/>
      <c r="E519" s="74"/>
      <c r="F519" s="75"/>
      <c r="G519" s="75"/>
      <c r="H519" s="75"/>
      <c r="I519" s="75"/>
      <c r="J519" s="75"/>
      <c r="K519" s="75"/>
      <c r="L519" s="2"/>
      <c r="M519" s="2"/>
      <c r="N519" s="2"/>
      <c r="O519" s="75"/>
      <c r="P519" s="76"/>
      <c r="Q519" s="77"/>
      <c r="R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ht="15" customHeight="1" x14ac:dyDescent="0.15">
      <c r="A520" s="2"/>
      <c r="B520" s="2"/>
      <c r="C520" s="73"/>
      <c r="D520" s="73"/>
      <c r="E520" s="74"/>
      <c r="F520" s="75"/>
      <c r="G520" s="75"/>
      <c r="H520" s="75"/>
      <c r="I520" s="75"/>
      <c r="J520" s="75"/>
      <c r="K520" s="75"/>
      <c r="L520" s="2"/>
      <c r="M520" s="2"/>
      <c r="N520" s="2"/>
      <c r="O520" s="75"/>
      <c r="P520" s="76"/>
      <c r="Q520" s="77"/>
      <c r="R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ht="15" customHeight="1" x14ac:dyDescent="0.15">
      <c r="A521" s="2"/>
      <c r="B521" s="2"/>
      <c r="C521" s="73"/>
      <c r="D521" s="73"/>
      <c r="E521" s="74"/>
      <c r="F521" s="75"/>
      <c r="G521" s="75"/>
      <c r="H521" s="75"/>
      <c r="I521" s="75"/>
      <c r="J521" s="75"/>
      <c r="K521" s="75"/>
      <c r="L521" s="2"/>
      <c r="M521" s="2"/>
      <c r="N521" s="2"/>
      <c r="O521" s="75"/>
      <c r="P521" s="76"/>
      <c r="Q521" s="77"/>
      <c r="R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ht="15" customHeight="1" x14ac:dyDescent="0.15">
      <c r="A522" s="2"/>
      <c r="B522" s="2"/>
      <c r="C522" s="73"/>
      <c r="D522" s="73"/>
      <c r="E522" s="74"/>
      <c r="F522" s="75"/>
      <c r="G522" s="75"/>
      <c r="H522" s="75"/>
      <c r="I522" s="75"/>
      <c r="J522" s="75"/>
      <c r="K522" s="75"/>
      <c r="L522" s="2"/>
      <c r="M522" s="2"/>
      <c r="N522" s="2"/>
      <c r="O522" s="75"/>
      <c r="P522" s="76"/>
      <c r="Q522" s="77"/>
      <c r="R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ht="15" customHeight="1" x14ac:dyDescent="0.15">
      <c r="A523" s="2"/>
      <c r="B523" s="2"/>
      <c r="C523" s="73"/>
      <c r="D523" s="73"/>
      <c r="E523" s="74"/>
      <c r="F523" s="75"/>
      <c r="G523" s="75"/>
      <c r="H523" s="75"/>
      <c r="I523" s="75"/>
      <c r="J523" s="75"/>
      <c r="K523" s="75"/>
      <c r="L523" s="2"/>
      <c r="M523" s="2"/>
      <c r="N523" s="2"/>
      <c r="O523" s="75"/>
      <c r="P523" s="76"/>
      <c r="Q523" s="77"/>
      <c r="R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ht="15" customHeight="1" x14ac:dyDescent="0.15">
      <c r="A524" s="2"/>
      <c r="B524" s="2"/>
      <c r="C524" s="73"/>
      <c r="D524" s="73"/>
      <c r="E524" s="74"/>
      <c r="F524" s="75"/>
      <c r="G524" s="75"/>
      <c r="H524" s="75"/>
      <c r="I524" s="75"/>
      <c r="J524" s="75"/>
      <c r="K524" s="75"/>
      <c r="L524" s="2"/>
      <c r="M524" s="2"/>
      <c r="N524" s="2"/>
      <c r="O524" s="75"/>
      <c r="P524" s="76"/>
      <c r="Q524" s="77"/>
      <c r="R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ht="15" customHeight="1" x14ac:dyDescent="0.15">
      <c r="A525" s="2"/>
      <c r="B525" s="2"/>
      <c r="C525" s="73"/>
      <c r="D525" s="73"/>
      <c r="E525" s="74"/>
      <c r="F525" s="75"/>
      <c r="G525" s="75"/>
      <c r="H525" s="75"/>
      <c r="I525" s="75"/>
      <c r="J525" s="75"/>
      <c r="K525" s="75"/>
      <c r="L525" s="2"/>
      <c r="M525" s="2"/>
      <c r="N525" s="2"/>
      <c r="O525" s="75"/>
      <c r="P525" s="76"/>
      <c r="Q525" s="77"/>
      <c r="R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ht="15" customHeight="1" x14ac:dyDescent="0.15">
      <c r="A526" s="2"/>
      <c r="B526" s="2"/>
      <c r="C526" s="73"/>
      <c r="D526" s="73"/>
      <c r="E526" s="74"/>
      <c r="F526" s="75"/>
      <c r="G526" s="75"/>
      <c r="H526" s="75"/>
      <c r="I526" s="75"/>
      <c r="J526" s="75"/>
      <c r="K526" s="75"/>
      <c r="L526" s="2"/>
      <c r="M526" s="2"/>
      <c r="N526" s="2"/>
      <c r="O526" s="75"/>
      <c r="P526" s="76"/>
      <c r="Q526" s="77"/>
      <c r="R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ht="15" customHeight="1" x14ac:dyDescent="0.15">
      <c r="A527" s="2"/>
      <c r="B527" s="2"/>
      <c r="C527" s="73"/>
      <c r="D527" s="73"/>
      <c r="E527" s="74"/>
      <c r="F527" s="75"/>
      <c r="G527" s="75"/>
      <c r="H527" s="75"/>
      <c r="I527" s="75"/>
      <c r="J527" s="75"/>
      <c r="K527" s="75"/>
      <c r="L527" s="2"/>
      <c r="M527" s="2"/>
      <c r="N527" s="2"/>
      <c r="O527" s="75"/>
      <c r="P527" s="76"/>
      <c r="Q527" s="77"/>
      <c r="R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ht="15" customHeight="1" x14ac:dyDescent="0.15">
      <c r="A528" s="2"/>
      <c r="B528" s="2"/>
      <c r="C528" s="73"/>
      <c r="D528" s="73"/>
      <c r="E528" s="74"/>
      <c r="F528" s="75"/>
      <c r="G528" s="75"/>
      <c r="H528" s="75"/>
      <c r="I528" s="75"/>
      <c r="J528" s="75"/>
      <c r="K528" s="75"/>
      <c r="L528" s="2"/>
      <c r="M528" s="2"/>
      <c r="N528" s="2"/>
      <c r="O528" s="75"/>
      <c r="P528" s="76"/>
      <c r="Q528" s="77"/>
      <c r="R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ht="15" customHeight="1" x14ac:dyDescent="0.15">
      <c r="A529" s="2"/>
      <c r="B529" s="2"/>
      <c r="C529" s="73"/>
      <c r="D529" s="73"/>
      <c r="E529" s="74"/>
      <c r="F529" s="75"/>
      <c r="G529" s="75"/>
      <c r="H529" s="75"/>
      <c r="I529" s="75"/>
      <c r="J529" s="75"/>
      <c r="K529" s="75"/>
      <c r="L529" s="2"/>
      <c r="M529" s="2"/>
      <c r="N529" s="2"/>
      <c r="O529" s="75"/>
      <c r="P529" s="76"/>
      <c r="Q529" s="77"/>
      <c r="R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ht="15" customHeight="1" x14ac:dyDescent="0.15">
      <c r="A530" s="2"/>
      <c r="B530" s="2"/>
      <c r="C530" s="73"/>
      <c r="D530" s="73"/>
      <c r="E530" s="74"/>
      <c r="F530" s="75"/>
      <c r="G530" s="75"/>
      <c r="H530" s="75"/>
      <c r="I530" s="75"/>
      <c r="J530" s="75"/>
      <c r="K530" s="75"/>
      <c r="L530" s="2"/>
      <c r="M530" s="2"/>
      <c r="N530" s="2"/>
      <c r="O530" s="75"/>
      <c r="P530" s="76"/>
      <c r="Q530" s="77"/>
      <c r="R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ht="15" customHeight="1" x14ac:dyDescent="0.15">
      <c r="A531" s="2"/>
      <c r="B531" s="2"/>
      <c r="C531" s="73"/>
      <c r="D531" s="73"/>
      <c r="E531" s="74"/>
      <c r="F531" s="75"/>
      <c r="G531" s="75"/>
      <c r="H531" s="75"/>
      <c r="I531" s="75"/>
      <c r="J531" s="75"/>
      <c r="K531" s="75"/>
      <c r="L531" s="2"/>
      <c r="M531" s="2"/>
      <c r="N531" s="2"/>
      <c r="O531" s="75"/>
      <c r="P531" s="76"/>
      <c r="Q531" s="77"/>
      <c r="R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ht="15" customHeight="1" x14ac:dyDescent="0.15">
      <c r="A532" s="2"/>
      <c r="B532" s="2"/>
      <c r="C532" s="73"/>
      <c r="D532" s="73"/>
      <c r="E532" s="74"/>
      <c r="F532" s="75"/>
      <c r="G532" s="75"/>
      <c r="H532" s="75"/>
      <c r="I532" s="75"/>
      <c r="J532" s="75"/>
      <c r="K532" s="75"/>
      <c r="L532" s="2"/>
      <c r="M532" s="2"/>
      <c r="N532" s="2"/>
      <c r="O532" s="75"/>
      <c r="P532" s="76"/>
      <c r="Q532" s="77"/>
      <c r="R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ht="15" customHeight="1" x14ac:dyDescent="0.15">
      <c r="A533" s="2"/>
      <c r="B533" s="2"/>
      <c r="C533" s="73"/>
      <c r="D533" s="73"/>
      <c r="E533" s="74"/>
      <c r="F533" s="75"/>
      <c r="G533" s="75"/>
      <c r="H533" s="75"/>
      <c r="I533" s="75"/>
      <c r="J533" s="75"/>
      <c r="K533" s="75"/>
      <c r="L533" s="2"/>
      <c r="M533" s="2"/>
      <c r="N533" s="2"/>
      <c r="O533" s="75"/>
      <c r="P533" s="76"/>
      <c r="Q533" s="77"/>
      <c r="R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ht="15" customHeight="1" x14ac:dyDescent="0.15">
      <c r="A534" s="2"/>
      <c r="B534" s="2"/>
      <c r="C534" s="73"/>
      <c r="D534" s="73"/>
      <c r="E534" s="74"/>
      <c r="F534" s="75"/>
      <c r="G534" s="75"/>
      <c r="H534" s="75"/>
      <c r="I534" s="75"/>
      <c r="J534" s="75"/>
      <c r="K534" s="75"/>
      <c r="L534" s="2"/>
      <c r="M534" s="2"/>
      <c r="N534" s="2"/>
      <c r="O534" s="75"/>
      <c r="P534" s="76"/>
      <c r="Q534" s="77"/>
      <c r="R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ht="15" customHeight="1" x14ac:dyDescent="0.15">
      <c r="A535" s="2"/>
      <c r="B535" s="2"/>
      <c r="C535" s="73"/>
      <c r="D535" s="73"/>
      <c r="E535" s="74"/>
      <c r="F535" s="75"/>
      <c r="G535" s="75"/>
      <c r="H535" s="75"/>
      <c r="I535" s="75"/>
      <c r="J535" s="75"/>
      <c r="K535" s="75"/>
      <c r="L535" s="2"/>
      <c r="M535" s="2"/>
      <c r="N535" s="2"/>
      <c r="O535" s="75"/>
      <c r="P535" s="76"/>
      <c r="Q535" s="77"/>
      <c r="R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ht="15" customHeight="1" x14ac:dyDescent="0.15">
      <c r="A536" s="2"/>
      <c r="B536" s="2"/>
      <c r="C536" s="73"/>
      <c r="D536" s="73"/>
      <c r="E536" s="74"/>
      <c r="F536" s="75"/>
      <c r="G536" s="75"/>
      <c r="H536" s="75"/>
      <c r="I536" s="75"/>
      <c r="J536" s="75"/>
      <c r="K536" s="75"/>
      <c r="L536" s="2"/>
      <c r="M536" s="2"/>
      <c r="N536" s="2"/>
      <c r="O536" s="75"/>
      <c r="P536" s="76"/>
      <c r="Q536" s="77"/>
      <c r="R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ht="15" customHeight="1" x14ac:dyDescent="0.15">
      <c r="A537" s="2"/>
      <c r="B537" s="2"/>
      <c r="C537" s="73"/>
      <c r="D537" s="73"/>
      <c r="E537" s="74"/>
      <c r="F537" s="75"/>
      <c r="G537" s="75"/>
      <c r="H537" s="75"/>
      <c r="I537" s="75"/>
      <c r="J537" s="75"/>
      <c r="K537" s="75"/>
      <c r="L537" s="2"/>
      <c r="M537" s="2"/>
      <c r="N537" s="2"/>
      <c r="O537" s="75"/>
      <c r="P537" s="76"/>
      <c r="Q537" s="77"/>
      <c r="R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ht="15" customHeight="1" x14ac:dyDescent="0.15">
      <c r="A538" s="2"/>
      <c r="B538" s="2"/>
      <c r="C538" s="73"/>
      <c r="D538" s="73"/>
      <c r="E538" s="74"/>
      <c r="F538" s="75"/>
      <c r="G538" s="75"/>
      <c r="H538" s="75"/>
      <c r="I538" s="75"/>
      <c r="J538" s="75"/>
      <c r="K538" s="75"/>
      <c r="L538" s="2"/>
      <c r="M538" s="2"/>
      <c r="N538" s="2"/>
      <c r="O538" s="75"/>
      <c r="P538" s="76"/>
      <c r="Q538" s="77"/>
      <c r="R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ht="15" customHeight="1" x14ac:dyDescent="0.15">
      <c r="A539" s="2"/>
      <c r="B539" s="2"/>
      <c r="C539" s="73"/>
      <c r="D539" s="73"/>
      <c r="E539" s="74"/>
      <c r="F539" s="75"/>
      <c r="G539" s="75"/>
      <c r="H539" s="75"/>
      <c r="I539" s="75"/>
      <c r="J539" s="75"/>
      <c r="K539" s="75"/>
      <c r="L539" s="2"/>
      <c r="M539" s="2"/>
      <c r="N539" s="2"/>
      <c r="O539" s="75"/>
      <c r="P539" s="76"/>
      <c r="Q539" s="77"/>
      <c r="R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ht="15" customHeight="1" x14ac:dyDescent="0.15">
      <c r="A540" s="2"/>
      <c r="B540" s="2"/>
      <c r="C540" s="73"/>
      <c r="D540" s="73"/>
      <c r="E540" s="74"/>
      <c r="F540" s="75"/>
      <c r="G540" s="75"/>
      <c r="H540" s="75"/>
      <c r="I540" s="75"/>
      <c r="J540" s="75"/>
      <c r="K540" s="75"/>
      <c r="L540" s="2"/>
      <c r="M540" s="2"/>
      <c r="N540" s="2"/>
      <c r="O540" s="75"/>
      <c r="P540" s="76"/>
      <c r="Q540" s="77"/>
      <c r="R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ht="15" customHeight="1" x14ac:dyDescent="0.15">
      <c r="A541" s="2"/>
      <c r="B541" s="2"/>
      <c r="C541" s="73"/>
      <c r="D541" s="73"/>
      <c r="E541" s="74"/>
      <c r="F541" s="75"/>
      <c r="G541" s="75"/>
      <c r="H541" s="75"/>
      <c r="I541" s="75"/>
      <c r="J541" s="75"/>
      <c r="K541" s="75"/>
      <c r="L541" s="2"/>
      <c r="M541" s="2"/>
      <c r="N541" s="2"/>
      <c r="O541" s="75"/>
      <c r="P541" s="76"/>
      <c r="Q541" s="77"/>
      <c r="R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ht="15" customHeight="1" x14ac:dyDescent="0.15">
      <c r="A542" s="2"/>
      <c r="B542" s="2"/>
      <c r="C542" s="73"/>
      <c r="D542" s="73"/>
      <c r="E542" s="74"/>
      <c r="F542" s="75"/>
      <c r="G542" s="75"/>
      <c r="H542" s="75"/>
      <c r="I542" s="75"/>
      <c r="J542" s="75"/>
      <c r="K542" s="75"/>
      <c r="L542" s="2"/>
      <c r="M542" s="2"/>
      <c r="N542" s="2"/>
      <c r="O542" s="75"/>
      <c r="P542" s="76"/>
      <c r="Q542" s="77"/>
      <c r="R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ht="15" customHeight="1" x14ac:dyDescent="0.15">
      <c r="A543" s="2"/>
      <c r="B543" s="2"/>
      <c r="C543" s="73"/>
      <c r="D543" s="73"/>
      <c r="E543" s="74"/>
      <c r="F543" s="75"/>
      <c r="G543" s="75"/>
      <c r="H543" s="75"/>
      <c r="I543" s="75"/>
      <c r="J543" s="75"/>
      <c r="K543" s="75"/>
      <c r="L543" s="2"/>
      <c r="M543" s="2"/>
      <c r="N543" s="2"/>
      <c r="O543" s="75"/>
      <c r="P543" s="76"/>
      <c r="Q543" s="77"/>
      <c r="R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ht="15" customHeight="1" x14ac:dyDescent="0.15">
      <c r="A544" s="2"/>
      <c r="B544" s="2"/>
      <c r="C544" s="73"/>
      <c r="D544" s="73"/>
      <c r="E544" s="74"/>
      <c r="F544" s="75"/>
      <c r="G544" s="75"/>
      <c r="H544" s="75"/>
      <c r="I544" s="75"/>
      <c r="J544" s="75"/>
      <c r="K544" s="75"/>
      <c r="L544" s="2"/>
      <c r="M544" s="2"/>
      <c r="N544" s="2"/>
      <c r="O544" s="75"/>
      <c r="P544" s="76"/>
      <c r="Q544" s="77"/>
      <c r="R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ht="15" customHeight="1" x14ac:dyDescent="0.15">
      <c r="A545" s="2"/>
      <c r="B545" s="2"/>
      <c r="C545" s="73"/>
      <c r="D545" s="73"/>
      <c r="E545" s="74"/>
      <c r="F545" s="75"/>
      <c r="G545" s="75"/>
      <c r="H545" s="75"/>
      <c r="I545" s="75"/>
      <c r="J545" s="75"/>
      <c r="K545" s="75"/>
      <c r="L545" s="2"/>
      <c r="M545" s="2"/>
      <c r="N545" s="2"/>
      <c r="O545" s="75"/>
      <c r="P545" s="76"/>
      <c r="Q545" s="77"/>
      <c r="R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ht="15" customHeight="1" x14ac:dyDescent="0.15">
      <c r="A546" s="2"/>
      <c r="B546" s="2"/>
      <c r="C546" s="73"/>
      <c r="D546" s="73"/>
      <c r="E546" s="74"/>
      <c r="F546" s="75"/>
      <c r="G546" s="75"/>
      <c r="H546" s="75"/>
      <c r="I546" s="75"/>
      <c r="J546" s="75"/>
      <c r="K546" s="75"/>
      <c r="L546" s="2"/>
      <c r="M546" s="2"/>
      <c r="N546" s="2"/>
      <c r="O546" s="75"/>
      <c r="P546" s="76"/>
      <c r="Q546" s="77"/>
      <c r="R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ht="15" customHeight="1" x14ac:dyDescent="0.15">
      <c r="A547" s="2"/>
      <c r="B547" s="2"/>
      <c r="C547" s="73"/>
      <c r="D547" s="73"/>
      <c r="E547" s="74"/>
      <c r="F547" s="75"/>
      <c r="G547" s="75"/>
      <c r="H547" s="75"/>
      <c r="I547" s="75"/>
      <c r="J547" s="75"/>
      <c r="K547" s="75"/>
      <c r="L547" s="2"/>
      <c r="M547" s="2"/>
      <c r="N547" s="2"/>
      <c r="O547" s="75"/>
      <c r="P547" s="76"/>
      <c r="Q547" s="77"/>
      <c r="R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ht="15" customHeight="1" x14ac:dyDescent="0.15">
      <c r="A548" s="2"/>
      <c r="B548" s="2"/>
      <c r="C548" s="73"/>
      <c r="D548" s="73"/>
      <c r="E548" s="74"/>
      <c r="F548" s="75"/>
      <c r="G548" s="75"/>
      <c r="H548" s="75"/>
      <c r="I548" s="75"/>
      <c r="J548" s="75"/>
      <c r="K548" s="75"/>
      <c r="L548" s="2"/>
      <c r="M548" s="2"/>
      <c r="N548" s="2"/>
      <c r="O548" s="75"/>
      <c r="P548" s="76"/>
      <c r="Q548" s="77"/>
      <c r="R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ht="15" customHeight="1" x14ac:dyDescent="0.15">
      <c r="A549" s="2"/>
      <c r="B549" s="2"/>
      <c r="C549" s="73"/>
      <c r="D549" s="73"/>
      <c r="E549" s="74"/>
      <c r="F549" s="75"/>
      <c r="G549" s="75"/>
      <c r="H549" s="75"/>
      <c r="I549" s="75"/>
      <c r="J549" s="75"/>
      <c r="K549" s="75"/>
      <c r="L549" s="2"/>
      <c r="M549" s="2"/>
      <c r="N549" s="2"/>
      <c r="O549" s="75"/>
      <c r="P549" s="76"/>
      <c r="Q549" s="77"/>
      <c r="R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ht="15" customHeight="1" x14ac:dyDescent="0.15">
      <c r="A550" s="2"/>
      <c r="B550" s="2"/>
      <c r="C550" s="73"/>
      <c r="D550" s="73"/>
      <c r="E550" s="74"/>
      <c r="F550" s="75"/>
      <c r="G550" s="75"/>
      <c r="H550" s="75"/>
      <c r="I550" s="75"/>
      <c r="J550" s="75"/>
      <c r="K550" s="75"/>
      <c r="L550" s="2"/>
      <c r="M550" s="2"/>
      <c r="N550" s="2"/>
      <c r="O550" s="75"/>
      <c r="P550" s="76"/>
      <c r="Q550" s="77"/>
      <c r="R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ht="15" customHeight="1" x14ac:dyDescent="0.15">
      <c r="A551" s="2"/>
      <c r="B551" s="2"/>
      <c r="C551" s="73"/>
      <c r="D551" s="73"/>
      <c r="E551" s="74"/>
      <c r="F551" s="75"/>
      <c r="G551" s="75"/>
      <c r="H551" s="75"/>
      <c r="I551" s="75"/>
      <c r="J551" s="75"/>
      <c r="K551" s="75"/>
      <c r="L551" s="2"/>
      <c r="M551" s="2"/>
      <c r="N551" s="2"/>
      <c r="O551" s="75"/>
      <c r="P551" s="76"/>
      <c r="Q551" s="77"/>
      <c r="R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ht="15" customHeight="1" x14ac:dyDescent="0.15">
      <c r="A552" s="2"/>
      <c r="B552" s="2"/>
      <c r="C552" s="73"/>
      <c r="D552" s="73"/>
      <c r="E552" s="74"/>
      <c r="F552" s="75"/>
      <c r="G552" s="75"/>
      <c r="H552" s="75"/>
      <c r="I552" s="75"/>
      <c r="J552" s="75"/>
      <c r="K552" s="75"/>
      <c r="L552" s="2"/>
      <c r="M552" s="2"/>
      <c r="N552" s="2"/>
      <c r="O552" s="75"/>
      <c r="P552" s="76"/>
      <c r="Q552" s="77"/>
      <c r="R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ht="15" customHeight="1" x14ac:dyDescent="0.15">
      <c r="A553" s="2"/>
      <c r="B553" s="2"/>
      <c r="C553" s="73"/>
      <c r="D553" s="73"/>
      <c r="E553" s="74"/>
      <c r="F553" s="75"/>
      <c r="G553" s="75"/>
      <c r="H553" s="75"/>
      <c r="I553" s="75"/>
      <c r="J553" s="75"/>
      <c r="K553" s="75"/>
      <c r="L553" s="2"/>
      <c r="M553" s="2"/>
      <c r="N553" s="2"/>
      <c r="O553" s="75"/>
      <c r="P553" s="76"/>
      <c r="Q553" s="77"/>
      <c r="R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ht="15" customHeight="1" x14ac:dyDescent="0.15">
      <c r="A554" s="2"/>
      <c r="B554" s="2"/>
      <c r="C554" s="73"/>
      <c r="D554" s="73"/>
      <c r="E554" s="74"/>
      <c r="F554" s="75"/>
      <c r="G554" s="75"/>
      <c r="H554" s="75"/>
      <c r="I554" s="75"/>
      <c r="J554" s="75"/>
      <c r="K554" s="75"/>
      <c r="L554" s="2"/>
      <c r="M554" s="2"/>
      <c r="N554" s="2"/>
      <c r="O554" s="75"/>
      <c r="P554" s="76"/>
      <c r="Q554" s="77"/>
      <c r="R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ht="15" customHeight="1" x14ac:dyDescent="0.15">
      <c r="A555" s="2"/>
      <c r="B555" s="2"/>
      <c r="C555" s="73"/>
      <c r="D555" s="73"/>
      <c r="E555" s="74"/>
      <c r="F555" s="75"/>
      <c r="G555" s="75"/>
      <c r="H555" s="75"/>
      <c r="I555" s="75"/>
      <c r="J555" s="75"/>
      <c r="K555" s="75"/>
      <c r="L555" s="2"/>
      <c r="M555" s="2"/>
      <c r="N555" s="2"/>
      <c r="O555" s="75"/>
      <c r="P555" s="76"/>
      <c r="Q555" s="77"/>
      <c r="R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ht="15" customHeight="1" x14ac:dyDescent="0.15">
      <c r="A556" s="2"/>
      <c r="B556" s="2"/>
      <c r="C556" s="73"/>
      <c r="D556" s="73"/>
      <c r="E556" s="74"/>
      <c r="F556" s="75"/>
      <c r="G556" s="75"/>
      <c r="H556" s="75"/>
      <c r="I556" s="75"/>
      <c r="J556" s="75"/>
      <c r="K556" s="75"/>
      <c r="L556" s="2"/>
      <c r="M556" s="2"/>
      <c r="N556" s="2"/>
      <c r="O556" s="75"/>
      <c r="P556" s="76"/>
      <c r="Q556" s="77"/>
      <c r="R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ht="15" customHeight="1" x14ac:dyDescent="0.15">
      <c r="A557" s="2"/>
      <c r="B557" s="2"/>
      <c r="C557" s="73"/>
      <c r="D557" s="73"/>
      <c r="E557" s="74"/>
      <c r="F557" s="75"/>
      <c r="G557" s="75"/>
      <c r="H557" s="75"/>
      <c r="I557" s="75"/>
      <c r="J557" s="75"/>
      <c r="K557" s="75"/>
      <c r="L557" s="2"/>
      <c r="M557" s="2"/>
      <c r="N557" s="2"/>
      <c r="O557" s="75"/>
      <c r="P557" s="76"/>
      <c r="Q557" s="77"/>
      <c r="R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ht="15" customHeight="1" x14ac:dyDescent="0.15">
      <c r="A558" s="2"/>
      <c r="B558" s="2"/>
      <c r="C558" s="73"/>
      <c r="D558" s="73"/>
      <c r="E558" s="74"/>
      <c r="F558" s="75"/>
      <c r="G558" s="75"/>
      <c r="H558" s="75"/>
      <c r="I558" s="75"/>
      <c r="J558" s="75"/>
      <c r="K558" s="75"/>
      <c r="L558" s="2"/>
      <c r="M558" s="2"/>
      <c r="N558" s="2"/>
      <c r="O558" s="75"/>
      <c r="P558" s="76"/>
      <c r="Q558" s="77"/>
      <c r="R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ht="15" customHeight="1" x14ac:dyDescent="0.15">
      <c r="A559" s="2"/>
      <c r="B559" s="2"/>
      <c r="C559" s="73"/>
      <c r="D559" s="73"/>
      <c r="E559" s="74"/>
      <c r="F559" s="75"/>
      <c r="G559" s="75"/>
      <c r="H559" s="75"/>
      <c r="I559" s="75"/>
      <c r="J559" s="75"/>
      <c r="K559" s="75"/>
      <c r="L559" s="2"/>
      <c r="M559" s="2"/>
      <c r="N559" s="2"/>
      <c r="O559" s="75"/>
      <c r="P559" s="76"/>
      <c r="Q559" s="77"/>
      <c r="R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ht="15" customHeight="1" x14ac:dyDescent="0.15">
      <c r="A560" s="2"/>
      <c r="B560" s="2"/>
      <c r="C560" s="73"/>
      <c r="D560" s="73"/>
      <c r="E560" s="74"/>
      <c r="F560" s="75"/>
      <c r="G560" s="75"/>
      <c r="H560" s="75"/>
      <c r="I560" s="75"/>
      <c r="J560" s="75"/>
      <c r="K560" s="75"/>
      <c r="L560" s="2"/>
      <c r="M560" s="2"/>
      <c r="N560" s="2"/>
      <c r="O560" s="75"/>
      <c r="P560" s="76"/>
      <c r="Q560" s="77"/>
      <c r="R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ht="15" customHeight="1" x14ac:dyDescent="0.15">
      <c r="A561" s="2"/>
      <c r="B561" s="2"/>
      <c r="C561" s="73"/>
      <c r="D561" s="73"/>
      <c r="E561" s="74"/>
      <c r="F561" s="75"/>
      <c r="G561" s="75"/>
      <c r="H561" s="75"/>
      <c r="I561" s="75"/>
      <c r="J561" s="75"/>
      <c r="K561" s="75"/>
      <c r="L561" s="2"/>
      <c r="M561" s="2"/>
      <c r="N561" s="2"/>
      <c r="O561" s="75"/>
      <c r="P561" s="76"/>
      <c r="Q561" s="77"/>
      <c r="R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ht="15" customHeight="1" x14ac:dyDescent="0.15">
      <c r="A562" s="2"/>
      <c r="B562" s="2"/>
      <c r="C562" s="73"/>
      <c r="D562" s="73"/>
      <c r="E562" s="74"/>
      <c r="F562" s="75"/>
      <c r="G562" s="75"/>
      <c r="H562" s="75"/>
      <c r="I562" s="75"/>
      <c r="J562" s="75"/>
      <c r="K562" s="75"/>
      <c r="L562" s="2"/>
      <c r="M562" s="2"/>
      <c r="N562" s="2"/>
      <c r="O562" s="75"/>
      <c r="P562" s="76"/>
      <c r="Q562" s="77"/>
      <c r="R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ht="15" customHeight="1" x14ac:dyDescent="0.15">
      <c r="A563" s="2"/>
      <c r="B563" s="2"/>
      <c r="C563" s="73"/>
      <c r="D563" s="73"/>
      <c r="E563" s="74"/>
      <c r="F563" s="75"/>
      <c r="G563" s="75"/>
      <c r="H563" s="75"/>
      <c r="I563" s="75"/>
      <c r="J563" s="75"/>
      <c r="K563" s="75"/>
      <c r="L563" s="2"/>
      <c r="M563" s="2"/>
      <c r="N563" s="2"/>
      <c r="O563" s="75"/>
      <c r="P563" s="76"/>
      <c r="Q563" s="77"/>
      <c r="R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ht="15" customHeight="1" x14ac:dyDescent="0.15">
      <c r="A564" s="2"/>
      <c r="B564" s="2"/>
      <c r="C564" s="73"/>
      <c r="D564" s="73"/>
      <c r="E564" s="74"/>
      <c r="F564" s="75"/>
      <c r="G564" s="75"/>
      <c r="H564" s="75"/>
      <c r="I564" s="75"/>
      <c r="J564" s="75"/>
      <c r="K564" s="75"/>
      <c r="L564" s="2"/>
      <c r="M564" s="2"/>
      <c r="N564" s="2"/>
      <c r="O564" s="75"/>
      <c r="P564" s="76"/>
      <c r="Q564" s="77"/>
      <c r="R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ht="15" customHeight="1" x14ac:dyDescent="0.15">
      <c r="A565" s="2"/>
      <c r="B565" s="2"/>
      <c r="C565" s="73"/>
      <c r="D565" s="73"/>
      <c r="E565" s="74"/>
      <c r="F565" s="75"/>
      <c r="G565" s="75"/>
      <c r="H565" s="75"/>
      <c r="I565" s="75"/>
      <c r="J565" s="75"/>
      <c r="K565" s="75"/>
      <c r="L565" s="2"/>
      <c r="M565" s="2"/>
      <c r="N565" s="2"/>
      <c r="O565" s="75"/>
      <c r="P565" s="76"/>
      <c r="Q565" s="77"/>
      <c r="R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ht="15" customHeight="1" x14ac:dyDescent="0.15">
      <c r="A566" s="2"/>
      <c r="B566" s="2"/>
      <c r="C566" s="73"/>
      <c r="D566" s="73"/>
      <c r="E566" s="74"/>
      <c r="F566" s="75"/>
      <c r="G566" s="75"/>
      <c r="H566" s="75"/>
      <c r="I566" s="75"/>
      <c r="J566" s="75"/>
      <c r="K566" s="75"/>
      <c r="L566" s="2"/>
      <c r="M566" s="2"/>
      <c r="N566" s="2"/>
      <c r="O566" s="75"/>
      <c r="P566" s="76"/>
      <c r="Q566" s="77"/>
      <c r="R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ht="15" customHeight="1" x14ac:dyDescent="0.15">
      <c r="A567" s="2"/>
      <c r="B567" s="2"/>
      <c r="C567" s="73"/>
      <c r="D567" s="73"/>
      <c r="E567" s="74"/>
      <c r="F567" s="75"/>
      <c r="G567" s="75"/>
      <c r="H567" s="75"/>
      <c r="I567" s="75"/>
      <c r="J567" s="75"/>
      <c r="K567" s="75"/>
      <c r="L567" s="2"/>
      <c r="M567" s="2"/>
      <c r="N567" s="2"/>
      <c r="O567" s="75"/>
      <c r="P567" s="76"/>
      <c r="Q567" s="77"/>
      <c r="R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ht="15" customHeight="1" x14ac:dyDescent="0.15">
      <c r="A568" s="2"/>
      <c r="B568" s="2"/>
      <c r="C568" s="73"/>
      <c r="D568" s="73"/>
      <c r="E568" s="74"/>
      <c r="F568" s="75"/>
      <c r="G568" s="75"/>
      <c r="H568" s="75"/>
      <c r="I568" s="75"/>
      <c r="J568" s="75"/>
      <c r="K568" s="75"/>
      <c r="L568" s="2"/>
      <c r="M568" s="2"/>
      <c r="N568" s="2"/>
      <c r="O568" s="75"/>
      <c r="P568" s="76"/>
      <c r="Q568" s="77"/>
      <c r="R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ht="15" customHeight="1" x14ac:dyDescent="0.15">
      <c r="A569" s="2"/>
      <c r="B569" s="2"/>
      <c r="C569" s="73"/>
      <c r="D569" s="73"/>
      <c r="E569" s="74"/>
      <c r="F569" s="75"/>
      <c r="G569" s="75"/>
      <c r="H569" s="75"/>
      <c r="I569" s="75"/>
      <c r="J569" s="75"/>
      <c r="K569" s="75"/>
      <c r="L569" s="2"/>
      <c r="M569" s="2"/>
      <c r="N569" s="2"/>
      <c r="O569" s="75"/>
      <c r="P569" s="76"/>
      <c r="Q569" s="77"/>
      <c r="R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ht="15" customHeight="1" x14ac:dyDescent="0.15">
      <c r="A570" s="2"/>
      <c r="B570" s="2"/>
      <c r="C570" s="73"/>
      <c r="D570" s="73"/>
      <c r="E570" s="74"/>
      <c r="F570" s="75"/>
      <c r="G570" s="75"/>
      <c r="H570" s="75"/>
      <c r="I570" s="75"/>
      <c r="J570" s="75"/>
      <c r="K570" s="75"/>
      <c r="L570" s="2"/>
      <c r="M570" s="2"/>
      <c r="N570" s="2"/>
      <c r="O570" s="75"/>
      <c r="P570" s="76"/>
      <c r="Q570" s="77"/>
      <c r="R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ht="15" customHeight="1" x14ac:dyDescent="0.15">
      <c r="A571" s="2"/>
      <c r="B571" s="2"/>
      <c r="C571" s="73"/>
      <c r="D571" s="73"/>
      <c r="E571" s="74"/>
      <c r="F571" s="75"/>
      <c r="G571" s="75"/>
      <c r="H571" s="75"/>
      <c r="I571" s="75"/>
      <c r="J571" s="75"/>
      <c r="K571" s="75"/>
      <c r="L571" s="2"/>
      <c r="M571" s="2"/>
      <c r="N571" s="2"/>
      <c r="O571" s="75"/>
      <c r="P571" s="76"/>
      <c r="Q571" s="77"/>
      <c r="R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ht="15" customHeight="1" x14ac:dyDescent="0.15">
      <c r="A572" s="2"/>
      <c r="B572" s="2"/>
      <c r="C572" s="73"/>
      <c r="D572" s="73"/>
      <c r="E572" s="74"/>
      <c r="F572" s="75"/>
      <c r="G572" s="75"/>
      <c r="H572" s="75"/>
      <c r="I572" s="75"/>
      <c r="J572" s="75"/>
      <c r="K572" s="75"/>
      <c r="L572" s="2"/>
      <c r="M572" s="2"/>
      <c r="N572" s="2"/>
      <c r="O572" s="75"/>
      <c r="P572" s="76"/>
      <c r="Q572" s="77"/>
      <c r="R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ht="15" customHeight="1" x14ac:dyDescent="0.15">
      <c r="A573" s="2"/>
      <c r="B573" s="2"/>
      <c r="C573" s="73"/>
      <c r="D573" s="73"/>
      <c r="E573" s="74"/>
      <c r="F573" s="75"/>
      <c r="G573" s="75"/>
      <c r="H573" s="75"/>
      <c r="I573" s="75"/>
      <c r="J573" s="75"/>
      <c r="K573" s="75"/>
      <c r="L573" s="2"/>
      <c r="M573" s="2"/>
      <c r="N573" s="2"/>
      <c r="O573" s="75"/>
      <c r="P573" s="76"/>
      <c r="Q573" s="77"/>
      <c r="R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ht="15" customHeight="1" x14ac:dyDescent="0.15">
      <c r="A574" s="2"/>
      <c r="B574" s="2"/>
      <c r="C574" s="73"/>
      <c r="D574" s="73"/>
      <c r="E574" s="74"/>
      <c r="F574" s="75"/>
      <c r="G574" s="75"/>
      <c r="H574" s="75"/>
      <c r="I574" s="75"/>
      <c r="J574" s="75"/>
      <c r="K574" s="75"/>
      <c r="L574" s="2"/>
      <c r="M574" s="2"/>
      <c r="N574" s="2"/>
      <c r="O574" s="75"/>
      <c r="P574" s="76"/>
      <c r="Q574" s="77"/>
      <c r="R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ht="15" customHeight="1" x14ac:dyDescent="0.15">
      <c r="A575" s="2"/>
      <c r="B575" s="2"/>
      <c r="C575" s="73"/>
      <c r="D575" s="73"/>
      <c r="E575" s="74"/>
      <c r="F575" s="75"/>
      <c r="G575" s="75"/>
      <c r="H575" s="75"/>
      <c r="I575" s="75"/>
      <c r="J575" s="75"/>
      <c r="K575" s="75"/>
      <c r="L575" s="2"/>
      <c r="M575" s="2"/>
      <c r="N575" s="2"/>
      <c r="O575" s="75"/>
      <c r="P575" s="76"/>
      <c r="Q575" s="77"/>
      <c r="R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ht="15" customHeight="1" x14ac:dyDescent="0.15">
      <c r="A576" s="2"/>
      <c r="B576" s="2"/>
      <c r="C576" s="73"/>
      <c r="D576" s="73"/>
      <c r="E576" s="74"/>
      <c r="F576" s="75"/>
      <c r="G576" s="75"/>
      <c r="H576" s="75"/>
      <c r="I576" s="75"/>
      <c r="J576" s="75"/>
      <c r="K576" s="75"/>
      <c r="L576" s="2"/>
      <c r="M576" s="2"/>
      <c r="N576" s="2"/>
      <c r="O576" s="75"/>
      <c r="P576" s="76"/>
      <c r="Q576" s="77"/>
      <c r="R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ht="15" customHeight="1" x14ac:dyDescent="0.15">
      <c r="A577" s="2"/>
      <c r="B577" s="2"/>
      <c r="C577" s="73"/>
      <c r="D577" s="73"/>
      <c r="E577" s="74"/>
      <c r="F577" s="75"/>
      <c r="G577" s="75"/>
      <c r="H577" s="75"/>
      <c r="I577" s="75"/>
      <c r="J577" s="75"/>
      <c r="K577" s="75"/>
      <c r="L577" s="2"/>
      <c r="M577" s="2"/>
      <c r="N577" s="2"/>
      <c r="O577" s="75"/>
      <c r="P577" s="76"/>
      <c r="Q577" s="77"/>
      <c r="R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ht="15" customHeight="1" x14ac:dyDescent="0.15">
      <c r="A578" s="2"/>
      <c r="B578" s="2"/>
      <c r="C578" s="73"/>
      <c r="D578" s="73"/>
      <c r="E578" s="74"/>
      <c r="F578" s="75"/>
      <c r="G578" s="75"/>
      <c r="H578" s="75"/>
      <c r="I578" s="75"/>
      <c r="J578" s="75"/>
      <c r="K578" s="75"/>
      <c r="L578" s="2"/>
      <c r="M578" s="2"/>
      <c r="N578" s="2"/>
      <c r="O578" s="75"/>
      <c r="P578" s="76"/>
      <c r="Q578" s="77"/>
      <c r="R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ht="15" customHeight="1" x14ac:dyDescent="0.15">
      <c r="A579" s="2"/>
      <c r="B579" s="2"/>
      <c r="C579" s="73"/>
      <c r="D579" s="73"/>
      <c r="E579" s="74"/>
      <c r="F579" s="75"/>
      <c r="G579" s="75"/>
      <c r="H579" s="75"/>
      <c r="I579" s="75"/>
      <c r="J579" s="75"/>
      <c r="K579" s="75"/>
      <c r="L579" s="2"/>
      <c r="M579" s="2"/>
      <c r="N579" s="2"/>
      <c r="O579" s="75"/>
      <c r="P579" s="76"/>
      <c r="Q579" s="77"/>
      <c r="R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ht="15" customHeight="1" x14ac:dyDescent="0.15">
      <c r="A580" s="2"/>
      <c r="B580" s="2"/>
      <c r="C580" s="73"/>
      <c r="D580" s="73"/>
      <c r="E580" s="74"/>
      <c r="F580" s="75"/>
      <c r="G580" s="75"/>
      <c r="H580" s="75"/>
      <c r="I580" s="75"/>
      <c r="J580" s="75"/>
      <c r="K580" s="75"/>
      <c r="L580" s="2"/>
      <c r="M580" s="2"/>
      <c r="N580" s="2"/>
      <c r="O580" s="75"/>
      <c r="P580" s="76"/>
      <c r="Q580" s="77"/>
      <c r="R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ht="15" customHeight="1" x14ac:dyDescent="0.15">
      <c r="A581" s="2"/>
      <c r="B581" s="2"/>
      <c r="C581" s="73"/>
      <c r="D581" s="73"/>
      <c r="E581" s="74"/>
      <c r="F581" s="75"/>
      <c r="G581" s="75"/>
      <c r="H581" s="75"/>
      <c r="I581" s="75"/>
      <c r="J581" s="75"/>
      <c r="K581" s="75"/>
      <c r="L581" s="2"/>
      <c r="M581" s="2"/>
      <c r="N581" s="2"/>
      <c r="O581" s="75"/>
      <c r="P581" s="76"/>
      <c r="Q581" s="77"/>
      <c r="R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ht="15" customHeight="1" x14ac:dyDescent="0.15">
      <c r="A582" s="2"/>
      <c r="B582" s="2"/>
      <c r="C582" s="73"/>
      <c r="D582" s="73"/>
      <c r="E582" s="74"/>
      <c r="F582" s="75"/>
      <c r="G582" s="75"/>
      <c r="H582" s="75"/>
      <c r="I582" s="75"/>
      <c r="J582" s="75"/>
      <c r="K582" s="75"/>
      <c r="L582" s="2"/>
      <c r="M582" s="2"/>
      <c r="N582" s="2"/>
      <c r="O582" s="75"/>
      <c r="P582" s="76"/>
      <c r="Q582" s="77"/>
      <c r="R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ht="15" customHeight="1" x14ac:dyDescent="0.15">
      <c r="A583" s="2"/>
      <c r="B583" s="2"/>
      <c r="C583" s="73"/>
      <c r="D583" s="73"/>
      <c r="E583" s="74"/>
      <c r="F583" s="75"/>
      <c r="G583" s="75"/>
      <c r="H583" s="75"/>
      <c r="I583" s="75"/>
      <c r="J583" s="75"/>
      <c r="K583" s="75"/>
      <c r="L583" s="2"/>
      <c r="M583" s="2"/>
      <c r="N583" s="2"/>
      <c r="O583" s="75"/>
      <c r="P583" s="76"/>
      <c r="Q583" s="77"/>
      <c r="R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ht="15" customHeight="1" x14ac:dyDescent="0.15">
      <c r="A584" s="2"/>
      <c r="B584" s="2"/>
      <c r="C584" s="73"/>
      <c r="D584" s="73"/>
      <c r="E584" s="74"/>
      <c r="F584" s="75"/>
      <c r="G584" s="75"/>
      <c r="H584" s="75"/>
      <c r="I584" s="75"/>
      <c r="J584" s="75"/>
      <c r="K584" s="75"/>
      <c r="L584" s="2"/>
      <c r="M584" s="2"/>
      <c r="N584" s="2"/>
      <c r="O584" s="75"/>
      <c r="P584" s="76"/>
      <c r="Q584" s="77"/>
      <c r="R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ht="15" customHeight="1" x14ac:dyDescent="0.15">
      <c r="A585" s="2"/>
      <c r="B585" s="2"/>
      <c r="C585" s="73"/>
      <c r="D585" s="73"/>
      <c r="E585" s="74"/>
      <c r="F585" s="75"/>
      <c r="G585" s="75"/>
      <c r="H585" s="75"/>
      <c r="I585" s="75"/>
      <c r="J585" s="75"/>
      <c r="K585" s="75"/>
      <c r="L585" s="2"/>
      <c r="M585" s="2"/>
      <c r="N585" s="2"/>
      <c r="O585" s="75"/>
      <c r="P585" s="76"/>
      <c r="Q585" s="77"/>
      <c r="R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ht="15" customHeight="1" x14ac:dyDescent="0.15">
      <c r="A586" s="2"/>
      <c r="B586" s="2"/>
      <c r="C586" s="73"/>
      <c r="D586" s="73"/>
      <c r="E586" s="74"/>
      <c r="F586" s="75"/>
      <c r="G586" s="75"/>
      <c r="H586" s="75"/>
      <c r="I586" s="75"/>
      <c r="J586" s="75"/>
      <c r="K586" s="75"/>
      <c r="L586" s="2"/>
      <c r="M586" s="2"/>
      <c r="N586" s="2"/>
      <c r="O586" s="75"/>
      <c r="P586" s="76"/>
      <c r="Q586" s="77"/>
      <c r="R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ht="15" customHeight="1" x14ac:dyDescent="0.15">
      <c r="A587" s="2"/>
      <c r="B587" s="2"/>
      <c r="C587" s="73"/>
      <c r="D587" s="73"/>
      <c r="E587" s="74"/>
      <c r="F587" s="75"/>
      <c r="G587" s="75"/>
      <c r="H587" s="75"/>
      <c r="I587" s="75"/>
      <c r="J587" s="75"/>
      <c r="K587" s="75"/>
      <c r="L587" s="2"/>
      <c r="M587" s="2"/>
      <c r="N587" s="2"/>
      <c r="O587" s="75"/>
      <c r="P587" s="76"/>
      <c r="Q587" s="77"/>
      <c r="R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ht="15" customHeight="1" x14ac:dyDescent="0.15">
      <c r="A588" s="2"/>
      <c r="B588" s="2"/>
      <c r="C588" s="73"/>
      <c r="D588" s="73"/>
      <c r="E588" s="74"/>
      <c r="F588" s="75"/>
      <c r="G588" s="75"/>
      <c r="H588" s="75"/>
      <c r="I588" s="75"/>
      <c r="J588" s="75"/>
      <c r="K588" s="75"/>
      <c r="L588" s="2"/>
      <c r="M588" s="2"/>
      <c r="N588" s="2"/>
      <c r="O588" s="75"/>
      <c r="P588" s="76"/>
      <c r="Q588" s="77"/>
      <c r="R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ht="15" customHeight="1" x14ac:dyDescent="0.15">
      <c r="A589" s="2"/>
      <c r="B589" s="2"/>
      <c r="C589" s="73"/>
      <c r="D589" s="73"/>
      <c r="E589" s="74"/>
      <c r="F589" s="75"/>
      <c r="G589" s="75"/>
      <c r="H589" s="75"/>
      <c r="I589" s="75"/>
      <c r="J589" s="75"/>
      <c r="K589" s="75"/>
      <c r="L589" s="2"/>
      <c r="M589" s="2"/>
      <c r="N589" s="2"/>
      <c r="O589" s="75"/>
      <c r="P589" s="76"/>
      <c r="Q589" s="77"/>
      <c r="R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ht="15" customHeight="1" x14ac:dyDescent="0.15">
      <c r="A590" s="2"/>
      <c r="B590" s="2"/>
      <c r="C590" s="73"/>
      <c r="D590" s="73"/>
      <c r="E590" s="74"/>
      <c r="F590" s="75"/>
      <c r="G590" s="75"/>
      <c r="H590" s="75"/>
      <c r="I590" s="75"/>
      <c r="J590" s="75"/>
      <c r="K590" s="75"/>
      <c r="L590" s="2"/>
      <c r="M590" s="2"/>
      <c r="N590" s="2"/>
      <c r="O590" s="75"/>
      <c r="P590" s="76"/>
      <c r="Q590" s="77"/>
      <c r="R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ht="15" customHeight="1" x14ac:dyDescent="0.15">
      <c r="A591" s="2"/>
      <c r="B591" s="2"/>
      <c r="C591" s="73"/>
      <c r="D591" s="73"/>
      <c r="E591" s="74"/>
      <c r="F591" s="75"/>
      <c r="G591" s="75"/>
      <c r="H591" s="75"/>
      <c r="I591" s="75"/>
      <c r="J591" s="75"/>
      <c r="K591" s="75"/>
      <c r="L591" s="2"/>
      <c r="M591" s="2"/>
      <c r="N591" s="2"/>
      <c r="O591" s="75"/>
      <c r="P591" s="76"/>
      <c r="Q591" s="77"/>
      <c r="R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ht="15" customHeight="1" x14ac:dyDescent="0.15">
      <c r="A592" s="2"/>
      <c r="B592" s="2"/>
      <c r="C592" s="73"/>
      <c r="D592" s="73"/>
      <c r="E592" s="74"/>
      <c r="F592" s="75"/>
      <c r="G592" s="75"/>
      <c r="H592" s="75"/>
      <c r="I592" s="75"/>
      <c r="J592" s="75"/>
      <c r="K592" s="75"/>
      <c r="L592" s="2"/>
      <c r="M592" s="2"/>
      <c r="N592" s="2"/>
      <c r="O592" s="75"/>
      <c r="P592" s="76"/>
      <c r="Q592" s="77"/>
      <c r="R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ht="15" customHeight="1" x14ac:dyDescent="0.15">
      <c r="A593" s="2"/>
      <c r="B593" s="2"/>
      <c r="C593" s="73"/>
      <c r="D593" s="73"/>
      <c r="E593" s="74"/>
      <c r="F593" s="75"/>
      <c r="G593" s="75"/>
      <c r="H593" s="75"/>
      <c r="I593" s="75"/>
      <c r="J593" s="75"/>
      <c r="K593" s="75"/>
      <c r="L593" s="2"/>
      <c r="M593" s="2"/>
      <c r="N593" s="2"/>
      <c r="O593" s="75"/>
      <c r="P593" s="76"/>
      <c r="Q593" s="77"/>
      <c r="R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ht="15" customHeight="1" x14ac:dyDescent="0.15">
      <c r="A594" s="2"/>
      <c r="B594" s="2"/>
      <c r="C594" s="73"/>
      <c r="D594" s="73"/>
      <c r="E594" s="74"/>
      <c r="F594" s="75"/>
      <c r="G594" s="75"/>
      <c r="H594" s="75"/>
      <c r="I594" s="75"/>
      <c r="J594" s="75"/>
      <c r="K594" s="75"/>
      <c r="L594" s="2"/>
      <c r="M594" s="2"/>
      <c r="N594" s="2"/>
      <c r="O594" s="75"/>
      <c r="P594" s="76"/>
      <c r="Q594" s="77"/>
      <c r="R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ht="15" customHeight="1" x14ac:dyDescent="0.15">
      <c r="A595" s="2"/>
      <c r="B595" s="2"/>
      <c r="C595" s="73"/>
      <c r="D595" s="73"/>
      <c r="E595" s="74"/>
      <c r="F595" s="75"/>
      <c r="G595" s="75"/>
      <c r="H595" s="75"/>
      <c r="I595" s="75"/>
      <c r="J595" s="75"/>
      <c r="K595" s="75"/>
      <c r="L595" s="2"/>
      <c r="M595" s="2"/>
      <c r="N595" s="2"/>
      <c r="O595" s="75"/>
      <c r="P595" s="76"/>
      <c r="Q595" s="77"/>
      <c r="R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ht="15" customHeight="1" x14ac:dyDescent="0.15">
      <c r="A596" s="2"/>
      <c r="B596" s="2"/>
      <c r="C596" s="73"/>
      <c r="D596" s="73"/>
      <c r="E596" s="74"/>
      <c r="F596" s="75"/>
      <c r="G596" s="75"/>
      <c r="H596" s="75"/>
      <c r="I596" s="75"/>
      <c r="J596" s="75"/>
      <c r="K596" s="75"/>
      <c r="L596" s="2"/>
      <c r="M596" s="2"/>
      <c r="N596" s="2"/>
      <c r="O596" s="75"/>
      <c r="P596" s="76"/>
      <c r="Q596" s="77"/>
      <c r="R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ht="15" customHeight="1" x14ac:dyDescent="0.15">
      <c r="A597" s="2"/>
      <c r="B597" s="2"/>
      <c r="C597" s="73"/>
      <c r="D597" s="73"/>
      <c r="E597" s="74"/>
      <c r="F597" s="75"/>
      <c r="G597" s="75"/>
      <c r="H597" s="75"/>
      <c r="I597" s="75"/>
      <c r="J597" s="75"/>
      <c r="K597" s="75"/>
      <c r="L597" s="2"/>
      <c r="M597" s="2"/>
      <c r="N597" s="2"/>
      <c r="O597" s="75"/>
      <c r="P597" s="76"/>
      <c r="Q597" s="77"/>
      <c r="R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ht="15" customHeight="1" x14ac:dyDescent="0.15">
      <c r="A598" s="2"/>
      <c r="B598" s="2"/>
      <c r="C598" s="73"/>
      <c r="D598" s="73"/>
      <c r="E598" s="74"/>
      <c r="F598" s="75"/>
      <c r="G598" s="75"/>
      <c r="H598" s="75"/>
      <c r="I598" s="75"/>
      <c r="J598" s="75"/>
      <c r="K598" s="75"/>
      <c r="L598" s="2"/>
      <c r="M598" s="2"/>
      <c r="N598" s="2"/>
      <c r="O598" s="75"/>
      <c r="P598" s="76"/>
      <c r="Q598" s="77"/>
      <c r="R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ht="15" customHeight="1" x14ac:dyDescent="0.15">
      <c r="A599" s="2"/>
      <c r="B599" s="2"/>
      <c r="C599" s="73"/>
      <c r="D599" s="73"/>
      <c r="E599" s="74"/>
      <c r="F599" s="75"/>
      <c r="G599" s="75"/>
      <c r="H599" s="75"/>
      <c r="I599" s="75"/>
      <c r="J599" s="75"/>
      <c r="K599" s="75"/>
      <c r="L599" s="2"/>
      <c r="M599" s="2"/>
      <c r="N599" s="2"/>
      <c r="O599" s="75"/>
      <c r="P599" s="76"/>
      <c r="Q599" s="77"/>
      <c r="R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ht="15" customHeight="1" x14ac:dyDescent="0.15">
      <c r="A600" s="2"/>
      <c r="B600" s="2"/>
      <c r="C600" s="73"/>
      <c r="D600" s="73"/>
      <c r="E600" s="74"/>
      <c r="F600" s="75"/>
      <c r="G600" s="75"/>
      <c r="H600" s="75"/>
      <c r="I600" s="75"/>
      <c r="J600" s="75"/>
      <c r="K600" s="75"/>
      <c r="L600" s="2"/>
      <c r="M600" s="2"/>
      <c r="N600" s="2"/>
      <c r="O600" s="75"/>
      <c r="P600" s="76"/>
      <c r="Q600" s="77"/>
      <c r="R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ht="15" customHeight="1" x14ac:dyDescent="0.15">
      <c r="A601" s="2"/>
      <c r="B601" s="2"/>
      <c r="C601" s="73"/>
      <c r="D601" s="73"/>
      <c r="E601" s="74"/>
      <c r="F601" s="75"/>
      <c r="G601" s="75"/>
      <c r="H601" s="75"/>
      <c r="I601" s="75"/>
      <c r="J601" s="75"/>
      <c r="K601" s="75"/>
      <c r="L601" s="2"/>
      <c r="M601" s="2"/>
      <c r="N601" s="2"/>
      <c r="O601" s="75"/>
      <c r="P601" s="76"/>
      <c r="Q601" s="77"/>
      <c r="R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ht="15" customHeight="1" x14ac:dyDescent="0.15">
      <c r="A602" s="2"/>
      <c r="B602" s="2"/>
      <c r="C602" s="73"/>
      <c r="D602" s="73"/>
      <c r="E602" s="74"/>
      <c r="F602" s="75"/>
      <c r="G602" s="75"/>
      <c r="H602" s="75"/>
      <c r="I602" s="75"/>
      <c r="J602" s="75"/>
      <c r="K602" s="75"/>
      <c r="L602" s="2"/>
      <c r="M602" s="2"/>
      <c r="N602" s="2"/>
      <c r="O602" s="75"/>
      <c r="P602" s="76"/>
      <c r="Q602" s="77"/>
      <c r="R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ht="15" customHeight="1" x14ac:dyDescent="0.15">
      <c r="A603" s="2"/>
      <c r="B603" s="2"/>
      <c r="C603" s="73"/>
      <c r="D603" s="73"/>
      <c r="E603" s="74"/>
      <c r="F603" s="75"/>
      <c r="G603" s="75"/>
      <c r="H603" s="75"/>
      <c r="I603" s="75"/>
      <c r="J603" s="75"/>
      <c r="K603" s="75"/>
      <c r="L603" s="2"/>
      <c r="M603" s="2"/>
      <c r="N603" s="2"/>
      <c r="O603" s="75"/>
      <c r="P603" s="76"/>
      <c r="Q603" s="77"/>
      <c r="R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ht="15" customHeight="1" x14ac:dyDescent="0.15">
      <c r="A604" s="2"/>
      <c r="B604" s="2"/>
      <c r="C604" s="73"/>
      <c r="D604" s="73"/>
      <c r="E604" s="74"/>
      <c r="F604" s="75"/>
      <c r="G604" s="75"/>
      <c r="H604" s="75"/>
      <c r="I604" s="75"/>
      <c r="J604" s="75"/>
      <c r="K604" s="75"/>
      <c r="L604" s="2"/>
      <c r="M604" s="2"/>
      <c r="N604" s="2"/>
      <c r="O604" s="75"/>
      <c r="P604" s="76"/>
      <c r="Q604" s="77"/>
      <c r="R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ht="15" customHeight="1" x14ac:dyDescent="0.15">
      <c r="A605" s="2"/>
      <c r="B605" s="2"/>
      <c r="C605" s="73"/>
      <c r="D605" s="73"/>
      <c r="E605" s="74"/>
      <c r="F605" s="75"/>
      <c r="G605" s="75"/>
      <c r="H605" s="75"/>
      <c r="I605" s="75"/>
      <c r="J605" s="75"/>
      <c r="K605" s="75"/>
      <c r="L605" s="2"/>
      <c r="M605" s="2"/>
      <c r="N605" s="2"/>
      <c r="O605" s="75"/>
      <c r="P605" s="76"/>
      <c r="Q605" s="77"/>
      <c r="R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ht="15" customHeight="1" x14ac:dyDescent="0.15">
      <c r="A606" s="2"/>
      <c r="B606" s="2"/>
      <c r="C606" s="73"/>
      <c r="D606" s="73"/>
      <c r="E606" s="74"/>
      <c r="F606" s="75"/>
      <c r="G606" s="75"/>
      <c r="H606" s="75"/>
      <c r="I606" s="75"/>
      <c r="J606" s="75"/>
      <c r="K606" s="75"/>
      <c r="L606" s="2"/>
      <c r="M606" s="2"/>
      <c r="N606" s="2"/>
      <c r="O606" s="75"/>
      <c r="P606" s="76"/>
      <c r="Q606" s="77"/>
      <c r="R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ht="15" customHeight="1" x14ac:dyDescent="0.15">
      <c r="A607" s="2"/>
      <c r="B607" s="2"/>
      <c r="C607" s="73"/>
      <c r="D607" s="73"/>
      <c r="E607" s="74"/>
      <c r="F607" s="75"/>
      <c r="G607" s="75"/>
      <c r="H607" s="75"/>
      <c r="I607" s="75"/>
      <c r="J607" s="75"/>
      <c r="K607" s="75"/>
      <c r="L607" s="2"/>
      <c r="M607" s="2"/>
      <c r="N607" s="2"/>
      <c r="O607" s="75"/>
      <c r="P607" s="76"/>
      <c r="Q607" s="77"/>
      <c r="R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ht="15" customHeight="1" x14ac:dyDescent="0.15">
      <c r="A608" s="2"/>
      <c r="B608" s="2"/>
      <c r="C608" s="73"/>
      <c r="D608" s="73"/>
      <c r="E608" s="74"/>
      <c r="F608" s="75"/>
      <c r="G608" s="75"/>
      <c r="H608" s="75"/>
      <c r="I608" s="75"/>
      <c r="J608" s="75"/>
      <c r="K608" s="75"/>
      <c r="L608" s="2"/>
      <c r="M608" s="2"/>
      <c r="N608" s="2"/>
      <c r="O608" s="75"/>
      <c r="P608" s="76"/>
      <c r="Q608" s="77"/>
      <c r="R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ht="15" customHeight="1" x14ac:dyDescent="0.15">
      <c r="A609" s="2"/>
      <c r="B609" s="2"/>
      <c r="C609" s="73"/>
      <c r="D609" s="73"/>
      <c r="E609" s="74"/>
      <c r="F609" s="75"/>
      <c r="G609" s="75"/>
      <c r="H609" s="75"/>
      <c r="I609" s="75"/>
      <c r="J609" s="75"/>
      <c r="K609" s="75"/>
      <c r="L609" s="2"/>
      <c r="M609" s="2"/>
      <c r="N609" s="2"/>
      <c r="O609" s="75"/>
      <c r="P609" s="76"/>
      <c r="Q609" s="77"/>
      <c r="R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ht="15" customHeight="1" x14ac:dyDescent="0.15">
      <c r="A610" s="2"/>
      <c r="B610" s="2"/>
      <c r="C610" s="73"/>
      <c r="D610" s="73"/>
      <c r="E610" s="74"/>
      <c r="F610" s="75"/>
      <c r="G610" s="75"/>
      <c r="H610" s="75"/>
      <c r="I610" s="75"/>
      <c r="J610" s="75"/>
      <c r="K610" s="75"/>
      <c r="L610" s="2"/>
      <c r="M610" s="2"/>
      <c r="N610" s="2"/>
      <c r="O610" s="75"/>
      <c r="P610" s="76"/>
      <c r="Q610" s="77"/>
      <c r="R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ht="15" customHeight="1" x14ac:dyDescent="0.15">
      <c r="A611" s="2"/>
      <c r="B611" s="2"/>
      <c r="C611" s="73"/>
      <c r="D611" s="73"/>
      <c r="E611" s="74"/>
      <c r="F611" s="75"/>
      <c r="G611" s="75"/>
      <c r="H611" s="75"/>
      <c r="I611" s="75"/>
      <c r="J611" s="75"/>
      <c r="K611" s="75"/>
      <c r="L611" s="2"/>
      <c r="M611" s="2"/>
      <c r="N611" s="2"/>
      <c r="O611" s="75"/>
      <c r="P611" s="76"/>
      <c r="Q611" s="77"/>
      <c r="R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ht="15" customHeight="1" x14ac:dyDescent="0.15">
      <c r="A612" s="2"/>
      <c r="B612" s="2"/>
      <c r="C612" s="73"/>
      <c r="D612" s="73"/>
      <c r="E612" s="74"/>
      <c r="F612" s="75"/>
      <c r="G612" s="75"/>
      <c r="H612" s="75"/>
      <c r="I612" s="75"/>
      <c r="J612" s="75"/>
      <c r="K612" s="75"/>
      <c r="L612" s="2"/>
      <c r="M612" s="2"/>
      <c r="N612" s="2"/>
      <c r="O612" s="75"/>
      <c r="P612" s="76"/>
      <c r="Q612" s="77"/>
      <c r="R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ht="15" customHeight="1" x14ac:dyDescent="0.15">
      <c r="A613" s="2"/>
      <c r="B613" s="2"/>
      <c r="C613" s="73"/>
      <c r="D613" s="73"/>
      <c r="E613" s="74"/>
      <c r="F613" s="75"/>
      <c r="G613" s="75"/>
      <c r="H613" s="75"/>
      <c r="I613" s="75"/>
      <c r="J613" s="75"/>
      <c r="K613" s="75"/>
      <c r="L613" s="2"/>
      <c r="M613" s="2"/>
      <c r="N613" s="2"/>
      <c r="O613" s="75"/>
      <c r="P613" s="76"/>
      <c r="Q613" s="77"/>
      <c r="R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ht="15" customHeight="1" x14ac:dyDescent="0.15">
      <c r="A614" s="2"/>
      <c r="B614" s="2"/>
      <c r="C614" s="73"/>
      <c r="D614" s="73"/>
      <c r="E614" s="74"/>
      <c r="F614" s="75"/>
      <c r="G614" s="75"/>
      <c r="H614" s="75"/>
      <c r="I614" s="75"/>
      <c r="J614" s="75"/>
      <c r="K614" s="75"/>
      <c r="L614" s="2"/>
      <c r="M614" s="2"/>
      <c r="N614" s="2"/>
      <c r="O614" s="75"/>
      <c r="P614" s="76"/>
      <c r="Q614" s="77"/>
      <c r="R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ht="15" customHeight="1" x14ac:dyDescent="0.15">
      <c r="A615" s="2"/>
      <c r="B615" s="2"/>
      <c r="C615" s="73"/>
      <c r="D615" s="73"/>
      <c r="E615" s="74"/>
      <c r="F615" s="75"/>
      <c r="G615" s="75"/>
      <c r="H615" s="75"/>
      <c r="I615" s="75"/>
      <c r="J615" s="75"/>
      <c r="K615" s="75"/>
      <c r="L615" s="2"/>
      <c r="M615" s="2"/>
      <c r="N615" s="2"/>
      <c r="O615" s="75"/>
      <c r="P615" s="76"/>
      <c r="Q615" s="77"/>
      <c r="R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ht="15" customHeight="1" x14ac:dyDescent="0.15">
      <c r="A616" s="2"/>
      <c r="B616" s="2"/>
      <c r="C616" s="73"/>
      <c r="D616" s="73"/>
      <c r="E616" s="74"/>
      <c r="F616" s="75"/>
      <c r="G616" s="75"/>
      <c r="H616" s="75"/>
      <c r="I616" s="75"/>
      <c r="J616" s="75"/>
      <c r="K616" s="75"/>
      <c r="L616" s="2"/>
      <c r="M616" s="2"/>
      <c r="N616" s="2"/>
      <c r="O616" s="75"/>
      <c r="P616" s="76"/>
      <c r="Q616" s="77"/>
      <c r="R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ht="15" customHeight="1" x14ac:dyDescent="0.15">
      <c r="A617" s="2"/>
      <c r="B617" s="2"/>
      <c r="C617" s="73"/>
      <c r="D617" s="73"/>
      <c r="E617" s="74"/>
      <c r="F617" s="75"/>
      <c r="G617" s="75"/>
      <c r="H617" s="75"/>
      <c r="I617" s="75"/>
      <c r="J617" s="75"/>
      <c r="K617" s="75"/>
      <c r="L617" s="2"/>
      <c r="M617" s="2"/>
      <c r="N617" s="2"/>
      <c r="O617" s="75"/>
      <c r="P617" s="76"/>
      <c r="Q617" s="77"/>
      <c r="R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ht="15" customHeight="1" x14ac:dyDescent="0.15">
      <c r="A618" s="2"/>
      <c r="B618" s="2"/>
      <c r="C618" s="73"/>
      <c r="D618" s="73"/>
      <c r="E618" s="74"/>
      <c r="F618" s="75"/>
      <c r="G618" s="75"/>
      <c r="H618" s="75"/>
      <c r="I618" s="75"/>
      <c r="J618" s="75"/>
      <c r="K618" s="75"/>
      <c r="L618" s="2"/>
      <c r="M618" s="2"/>
      <c r="N618" s="2"/>
      <c r="O618" s="75"/>
      <c r="P618" s="76"/>
      <c r="Q618" s="77"/>
      <c r="R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 ht="15" customHeight="1" x14ac:dyDescent="0.15">
      <c r="A619" s="2"/>
      <c r="B619" s="2"/>
      <c r="C619" s="73"/>
      <c r="D619" s="73"/>
      <c r="E619" s="74"/>
      <c r="F619" s="75"/>
      <c r="G619" s="75"/>
      <c r="H619" s="75"/>
      <c r="I619" s="75"/>
      <c r="J619" s="75"/>
      <c r="K619" s="75"/>
      <c r="L619" s="2"/>
      <c r="M619" s="2"/>
      <c r="N619" s="2"/>
      <c r="O619" s="75"/>
      <c r="P619" s="76"/>
      <c r="Q619" s="77"/>
      <c r="R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ht="15" customHeight="1" x14ac:dyDescent="0.15">
      <c r="A620" s="2"/>
      <c r="B620" s="2"/>
      <c r="C620" s="73"/>
      <c r="D620" s="73"/>
      <c r="E620" s="74"/>
      <c r="F620" s="75"/>
      <c r="G620" s="75"/>
      <c r="H620" s="75"/>
      <c r="I620" s="75"/>
      <c r="J620" s="75"/>
      <c r="K620" s="75"/>
      <c r="L620" s="2"/>
      <c r="M620" s="2"/>
      <c r="N620" s="2"/>
      <c r="O620" s="75"/>
      <c r="P620" s="76"/>
      <c r="Q620" s="77"/>
      <c r="R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ht="15" customHeight="1" x14ac:dyDescent="0.15">
      <c r="A621" s="2"/>
      <c r="B621" s="2"/>
      <c r="C621" s="73"/>
      <c r="D621" s="73"/>
      <c r="E621" s="74"/>
      <c r="F621" s="75"/>
      <c r="G621" s="75"/>
      <c r="H621" s="75"/>
      <c r="I621" s="75"/>
      <c r="J621" s="75"/>
      <c r="K621" s="75"/>
      <c r="L621" s="2"/>
      <c r="M621" s="2"/>
      <c r="N621" s="2"/>
      <c r="O621" s="75"/>
      <c r="P621" s="76"/>
      <c r="Q621" s="77"/>
      <c r="R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ht="15" customHeight="1" x14ac:dyDescent="0.15">
      <c r="A622" s="2"/>
      <c r="B622" s="2"/>
      <c r="C622" s="73"/>
      <c r="D622" s="73"/>
      <c r="E622" s="74"/>
      <c r="F622" s="75"/>
      <c r="G622" s="75"/>
      <c r="H622" s="75"/>
      <c r="I622" s="75"/>
      <c r="J622" s="75"/>
      <c r="K622" s="75"/>
      <c r="L622" s="2"/>
      <c r="M622" s="2"/>
      <c r="N622" s="2"/>
      <c r="O622" s="75"/>
      <c r="P622" s="76"/>
      <c r="Q622" s="77"/>
      <c r="R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ht="15" customHeight="1" x14ac:dyDescent="0.15">
      <c r="A623" s="2"/>
      <c r="B623" s="2"/>
      <c r="C623" s="73"/>
      <c r="D623" s="73"/>
      <c r="E623" s="74"/>
      <c r="F623" s="75"/>
      <c r="G623" s="75"/>
      <c r="H623" s="75"/>
      <c r="I623" s="75"/>
      <c r="J623" s="75"/>
      <c r="K623" s="75"/>
      <c r="L623" s="2"/>
      <c r="M623" s="2"/>
      <c r="N623" s="2"/>
      <c r="O623" s="75"/>
      <c r="P623" s="76"/>
      <c r="Q623" s="77"/>
      <c r="R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ht="15" customHeight="1" x14ac:dyDescent="0.15">
      <c r="A624" s="2"/>
      <c r="B624" s="2"/>
      <c r="C624" s="73"/>
      <c r="D624" s="73"/>
      <c r="E624" s="74"/>
      <c r="F624" s="75"/>
      <c r="G624" s="75"/>
      <c r="H624" s="75"/>
      <c r="I624" s="75"/>
      <c r="J624" s="75"/>
      <c r="K624" s="75"/>
      <c r="L624" s="2"/>
      <c r="M624" s="2"/>
      <c r="N624" s="2"/>
      <c r="O624" s="75"/>
      <c r="P624" s="76"/>
      <c r="Q624" s="77"/>
      <c r="R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 ht="15" customHeight="1" x14ac:dyDescent="0.15">
      <c r="A625" s="2"/>
      <c r="B625" s="2"/>
      <c r="C625" s="73"/>
      <c r="D625" s="73"/>
      <c r="E625" s="74"/>
      <c r="F625" s="75"/>
      <c r="G625" s="75"/>
      <c r="H625" s="75"/>
      <c r="I625" s="75"/>
      <c r="J625" s="75"/>
      <c r="K625" s="75"/>
      <c r="L625" s="2"/>
      <c r="M625" s="2"/>
      <c r="N625" s="2"/>
      <c r="O625" s="75"/>
      <c r="P625" s="76"/>
      <c r="Q625" s="77"/>
      <c r="R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 ht="15" customHeight="1" x14ac:dyDescent="0.15">
      <c r="A626" s="2"/>
      <c r="B626" s="2"/>
      <c r="C626" s="73"/>
      <c r="D626" s="73"/>
      <c r="E626" s="74"/>
      <c r="F626" s="75"/>
      <c r="G626" s="75"/>
      <c r="H626" s="75"/>
      <c r="I626" s="75"/>
      <c r="J626" s="75"/>
      <c r="K626" s="75"/>
      <c r="L626" s="2"/>
      <c r="M626" s="2"/>
      <c r="N626" s="2"/>
      <c r="O626" s="75"/>
      <c r="P626" s="76"/>
      <c r="Q626" s="77"/>
      <c r="R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 ht="15" customHeight="1" x14ac:dyDescent="0.15">
      <c r="A627" s="2"/>
      <c r="B627" s="2"/>
      <c r="C627" s="73"/>
      <c r="D627" s="73"/>
      <c r="E627" s="74"/>
      <c r="F627" s="75"/>
      <c r="G627" s="75"/>
      <c r="H627" s="75"/>
      <c r="I627" s="75"/>
      <c r="J627" s="75"/>
      <c r="K627" s="75"/>
      <c r="L627" s="2"/>
      <c r="M627" s="2"/>
      <c r="N627" s="2"/>
      <c r="O627" s="75"/>
      <c r="P627" s="76"/>
      <c r="Q627" s="77"/>
      <c r="R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 ht="15" customHeight="1" x14ac:dyDescent="0.15">
      <c r="A628" s="2"/>
      <c r="B628" s="2"/>
      <c r="C628" s="73"/>
      <c r="D628" s="73"/>
      <c r="E628" s="74"/>
      <c r="F628" s="75"/>
      <c r="G628" s="75"/>
      <c r="H628" s="75"/>
      <c r="I628" s="75"/>
      <c r="J628" s="75"/>
      <c r="K628" s="75"/>
      <c r="L628" s="2"/>
      <c r="M628" s="2"/>
      <c r="N628" s="2"/>
      <c r="O628" s="75"/>
      <c r="P628" s="76"/>
      <c r="Q628" s="77"/>
      <c r="R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 ht="15" customHeight="1" x14ac:dyDescent="0.15">
      <c r="A629" s="2"/>
      <c r="B629" s="2"/>
      <c r="C629" s="73"/>
      <c r="D629" s="73"/>
      <c r="E629" s="74"/>
      <c r="F629" s="75"/>
      <c r="G629" s="75"/>
      <c r="H629" s="75"/>
      <c r="I629" s="75"/>
      <c r="J629" s="75"/>
      <c r="K629" s="75"/>
      <c r="L629" s="2"/>
      <c r="M629" s="2"/>
      <c r="N629" s="2"/>
      <c r="O629" s="75"/>
      <c r="P629" s="76"/>
      <c r="Q629" s="77"/>
      <c r="R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 ht="15" customHeight="1" x14ac:dyDescent="0.15">
      <c r="A630" s="2"/>
      <c r="B630" s="2"/>
      <c r="C630" s="73"/>
      <c r="D630" s="73"/>
      <c r="E630" s="74"/>
      <c r="F630" s="75"/>
      <c r="G630" s="75"/>
      <c r="H630" s="75"/>
      <c r="I630" s="75"/>
      <c r="J630" s="75"/>
      <c r="K630" s="75"/>
      <c r="L630" s="2"/>
      <c r="M630" s="2"/>
      <c r="N630" s="2"/>
      <c r="O630" s="75"/>
      <c r="P630" s="76"/>
      <c r="Q630" s="77"/>
      <c r="R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 ht="15" customHeight="1" x14ac:dyDescent="0.15">
      <c r="A631" s="2"/>
      <c r="B631" s="2"/>
      <c r="C631" s="73"/>
      <c r="D631" s="73"/>
      <c r="E631" s="74"/>
      <c r="F631" s="75"/>
      <c r="G631" s="75"/>
      <c r="H631" s="75"/>
      <c r="I631" s="75"/>
      <c r="J631" s="75"/>
      <c r="K631" s="75"/>
      <c r="L631" s="2"/>
      <c r="M631" s="2"/>
      <c r="N631" s="2"/>
      <c r="O631" s="75"/>
      <c r="P631" s="76"/>
      <c r="Q631" s="77"/>
      <c r="R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 ht="15" customHeight="1" x14ac:dyDescent="0.15">
      <c r="A632" s="2"/>
      <c r="B632" s="2"/>
      <c r="C632" s="73"/>
      <c r="D632" s="73"/>
      <c r="E632" s="74"/>
      <c r="F632" s="75"/>
      <c r="G632" s="75"/>
      <c r="H632" s="75"/>
      <c r="I632" s="75"/>
      <c r="J632" s="75"/>
      <c r="K632" s="75"/>
      <c r="L632" s="2"/>
      <c r="M632" s="2"/>
      <c r="N632" s="2"/>
      <c r="O632" s="75"/>
      <c r="P632" s="76"/>
      <c r="Q632" s="77"/>
      <c r="R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 ht="15" customHeight="1" x14ac:dyDescent="0.15">
      <c r="A633" s="2"/>
      <c r="B633" s="2"/>
      <c r="C633" s="73"/>
      <c r="D633" s="73"/>
      <c r="E633" s="74"/>
      <c r="F633" s="75"/>
      <c r="G633" s="75"/>
      <c r="H633" s="75"/>
      <c r="I633" s="75"/>
      <c r="J633" s="75"/>
      <c r="K633" s="75"/>
      <c r="L633" s="2"/>
      <c r="M633" s="2"/>
      <c r="N633" s="2"/>
      <c r="O633" s="75"/>
      <c r="P633" s="76"/>
      <c r="Q633" s="77"/>
      <c r="R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 ht="15" customHeight="1" x14ac:dyDescent="0.15">
      <c r="A634" s="2"/>
      <c r="B634" s="2"/>
      <c r="C634" s="73"/>
      <c r="D634" s="73"/>
      <c r="E634" s="74"/>
      <c r="F634" s="75"/>
      <c r="G634" s="75"/>
      <c r="H634" s="75"/>
      <c r="I634" s="75"/>
      <c r="J634" s="75"/>
      <c r="K634" s="75"/>
      <c r="L634" s="2"/>
      <c r="M634" s="2"/>
      <c r="N634" s="2"/>
      <c r="O634" s="75"/>
      <c r="P634" s="76"/>
      <c r="Q634" s="77"/>
      <c r="R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 ht="15" customHeight="1" x14ac:dyDescent="0.15">
      <c r="A635" s="2"/>
      <c r="B635" s="2"/>
      <c r="C635" s="73"/>
      <c r="D635" s="73"/>
      <c r="E635" s="74"/>
      <c r="F635" s="75"/>
      <c r="G635" s="75"/>
      <c r="H635" s="75"/>
      <c r="I635" s="75"/>
      <c r="J635" s="75"/>
      <c r="K635" s="75"/>
      <c r="L635" s="2"/>
      <c r="M635" s="2"/>
      <c r="N635" s="2"/>
      <c r="O635" s="75"/>
      <c r="P635" s="76"/>
      <c r="Q635" s="77"/>
      <c r="R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 ht="15" customHeight="1" x14ac:dyDescent="0.15">
      <c r="A636" s="2"/>
      <c r="B636" s="2"/>
      <c r="C636" s="73"/>
      <c r="D636" s="73"/>
      <c r="E636" s="74"/>
      <c r="F636" s="75"/>
      <c r="G636" s="75"/>
      <c r="H636" s="75"/>
      <c r="I636" s="75"/>
      <c r="J636" s="75"/>
      <c r="K636" s="75"/>
      <c r="L636" s="2"/>
      <c r="M636" s="2"/>
      <c r="N636" s="2"/>
      <c r="O636" s="75"/>
      <c r="P636" s="76"/>
      <c r="Q636" s="77"/>
      <c r="R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 ht="15" customHeight="1" x14ac:dyDescent="0.15">
      <c r="A637" s="2"/>
      <c r="B637" s="2"/>
      <c r="C637" s="73"/>
      <c r="D637" s="73"/>
      <c r="E637" s="74"/>
      <c r="F637" s="75"/>
      <c r="G637" s="75"/>
      <c r="H637" s="75"/>
      <c r="I637" s="75"/>
      <c r="J637" s="75"/>
      <c r="K637" s="75"/>
      <c r="L637" s="2"/>
      <c r="M637" s="2"/>
      <c r="N637" s="2"/>
      <c r="O637" s="75"/>
      <c r="P637" s="76"/>
      <c r="Q637" s="77"/>
      <c r="R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 ht="15" customHeight="1" x14ac:dyDescent="0.15">
      <c r="A638" s="2"/>
      <c r="B638" s="2"/>
      <c r="C638" s="73"/>
      <c r="D638" s="73"/>
      <c r="E638" s="74"/>
      <c r="F638" s="75"/>
      <c r="G638" s="75"/>
      <c r="H638" s="75"/>
      <c r="I638" s="75"/>
      <c r="J638" s="75"/>
      <c r="K638" s="75"/>
      <c r="L638" s="2"/>
      <c r="M638" s="2"/>
      <c r="N638" s="2"/>
      <c r="O638" s="75"/>
      <c r="P638" s="76"/>
      <c r="Q638" s="77"/>
      <c r="R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 ht="15" customHeight="1" x14ac:dyDescent="0.15">
      <c r="A639" s="2"/>
      <c r="B639" s="2"/>
      <c r="C639" s="73"/>
      <c r="D639" s="73"/>
      <c r="E639" s="74"/>
      <c r="F639" s="75"/>
      <c r="G639" s="75"/>
      <c r="H639" s="75"/>
      <c r="I639" s="75"/>
      <c r="J639" s="75"/>
      <c r="K639" s="75"/>
      <c r="L639" s="2"/>
      <c r="M639" s="2"/>
      <c r="N639" s="2"/>
      <c r="O639" s="75"/>
      <c r="P639" s="76"/>
      <c r="Q639" s="77"/>
      <c r="R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 ht="15" customHeight="1" x14ac:dyDescent="0.15">
      <c r="A640" s="2"/>
      <c r="B640" s="2"/>
      <c r="C640" s="73"/>
      <c r="D640" s="73"/>
      <c r="E640" s="74"/>
      <c r="F640" s="75"/>
      <c r="G640" s="75"/>
      <c r="H640" s="75"/>
      <c r="I640" s="75"/>
      <c r="J640" s="75"/>
      <c r="K640" s="75"/>
      <c r="L640" s="2"/>
      <c r="M640" s="2"/>
      <c r="N640" s="2"/>
      <c r="O640" s="75"/>
      <c r="P640" s="76"/>
      <c r="Q640" s="77"/>
      <c r="R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 ht="15" customHeight="1" x14ac:dyDescent="0.15">
      <c r="A641" s="2"/>
      <c r="B641" s="2"/>
      <c r="C641" s="73"/>
      <c r="D641" s="73"/>
      <c r="E641" s="74"/>
      <c r="F641" s="75"/>
      <c r="G641" s="75"/>
      <c r="H641" s="75"/>
      <c r="I641" s="75"/>
      <c r="J641" s="75"/>
      <c r="K641" s="75"/>
      <c r="L641" s="2"/>
      <c r="M641" s="2"/>
      <c r="N641" s="2"/>
      <c r="O641" s="75"/>
      <c r="P641" s="76"/>
      <c r="Q641" s="77"/>
      <c r="R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 ht="15" customHeight="1" x14ac:dyDescent="0.15">
      <c r="A642" s="2"/>
      <c r="B642" s="2"/>
      <c r="C642" s="73"/>
      <c r="D642" s="73"/>
      <c r="E642" s="74"/>
      <c r="F642" s="75"/>
      <c r="G642" s="75"/>
      <c r="H642" s="75"/>
      <c r="I642" s="75"/>
      <c r="J642" s="75"/>
      <c r="K642" s="75"/>
      <c r="L642" s="2"/>
      <c r="M642" s="2"/>
      <c r="N642" s="2"/>
      <c r="O642" s="75"/>
      <c r="P642" s="76"/>
      <c r="Q642" s="77"/>
      <c r="R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 ht="15" customHeight="1" x14ac:dyDescent="0.15">
      <c r="A643" s="2"/>
      <c r="B643" s="2"/>
      <c r="C643" s="73"/>
      <c r="D643" s="73"/>
      <c r="E643" s="74"/>
      <c r="F643" s="75"/>
      <c r="G643" s="75"/>
      <c r="H643" s="75"/>
      <c r="I643" s="75"/>
      <c r="J643" s="75"/>
      <c r="K643" s="75"/>
      <c r="L643" s="2"/>
      <c r="M643" s="2"/>
      <c r="N643" s="2"/>
      <c r="O643" s="75"/>
      <c r="P643" s="76"/>
      <c r="Q643" s="77"/>
      <c r="R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 ht="15" customHeight="1" x14ac:dyDescent="0.15">
      <c r="A644" s="2"/>
      <c r="B644" s="2"/>
      <c r="C644" s="73"/>
      <c r="D644" s="73"/>
      <c r="E644" s="74"/>
      <c r="F644" s="75"/>
      <c r="G644" s="75"/>
      <c r="H644" s="75"/>
      <c r="I644" s="75"/>
      <c r="J644" s="75"/>
      <c r="K644" s="75"/>
      <c r="L644" s="2"/>
      <c r="M644" s="2"/>
      <c r="N644" s="2"/>
      <c r="O644" s="75"/>
      <c r="P644" s="76"/>
      <c r="Q644" s="77"/>
      <c r="R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 ht="15" customHeight="1" x14ac:dyDescent="0.15">
      <c r="A645" s="2"/>
      <c r="B645" s="2"/>
      <c r="C645" s="73"/>
      <c r="D645" s="73"/>
      <c r="E645" s="74"/>
      <c r="F645" s="75"/>
      <c r="G645" s="75"/>
      <c r="H645" s="75"/>
      <c r="I645" s="75"/>
      <c r="J645" s="75"/>
      <c r="K645" s="75"/>
      <c r="L645" s="2"/>
      <c r="M645" s="2"/>
      <c r="N645" s="2"/>
      <c r="O645" s="75"/>
      <c r="P645" s="76"/>
      <c r="Q645" s="77"/>
      <c r="R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 ht="15" customHeight="1" x14ac:dyDescent="0.15">
      <c r="A646" s="2"/>
      <c r="B646" s="2"/>
      <c r="C646" s="73"/>
      <c r="D646" s="73"/>
      <c r="E646" s="74"/>
      <c r="F646" s="75"/>
      <c r="G646" s="75"/>
      <c r="H646" s="75"/>
      <c r="I646" s="75"/>
      <c r="J646" s="75"/>
      <c r="K646" s="75"/>
      <c r="L646" s="2"/>
      <c r="M646" s="2"/>
      <c r="N646" s="2"/>
      <c r="O646" s="75"/>
      <c r="P646" s="76"/>
      <c r="Q646" s="77"/>
      <c r="R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 ht="15" customHeight="1" x14ac:dyDescent="0.15">
      <c r="A647" s="2"/>
      <c r="B647" s="2"/>
      <c r="C647" s="73"/>
      <c r="D647" s="73"/>
      <c r="E647" s="74"/>
      <c r="F647" s="75"/>
      <c r="G647" s="75"/>
      <c r="H647" s="75"/>
      <c r="I647" s="75"/>
      <c r="J647" s="75"/>
      <c r="K647" s="75"/>
      <c r="L647" s="2"/>
      <c r="M647" s="2"/>
      <c r="N647" s="2"/>
      <c r="O647" s="75"/>
      <c r="P647" s="76"/>
      <c r="Q647" s="77"/>
      <c r="R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 ht="15" customHeight="1" x14ac:dyDescent="0.15">
      <c r="A648" s="2"/>
      <c r="B648" s="2"/>
      <c r="C648" s="73"/>
      <c r="D648" s="73"/>
      <c r="E648" s="74"/>
      <c r="F648" s="75"/>
      <c r="G648" s="75"/>
      <c r="H648" s="75"/>
      <c r="I648" s="75"/>
      <c r="J648" s="75"/>
      <c r="K648" s="75"/>
      <c r="L648" s="2"/>
      <c r="M648" s="2"/>
      <c r="N648" s="2"/>
      <c r="O648" s="75"/>
      <c r="P648" s="76"/>
      <c r="Q648" s="77"/>
      <c r="R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 ht="15" customHeight="1" x14ac:dyDescent="0.15">
      <c r="A649" s="2"/>
      <c r="B649" s="2"/>
      <c r="C649" s="73"/>
      <c r="D649" s="73"/>
      <c r="E649" s="74"/>
      <c r="F649" s="75"/>
      <c r="G649" s="75"/>
      <c r="H649" s="75"/>
      <c r="I649" s="75"/>
      <c r="J649" s="75"/>
      <c r="K649" s="75"/>
      <c r="L649" s="2"/>
      <c r="M649" s="2"/>
      <c r="N649" s="2"/>
      <c r="O649" s="75"/>
      <c r="P649" s="76"/>
      <c r="Q649" s="77"/>
      <c r="R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 ht="15" customHeight="1" x14ac:dyDescent="0.15">
      <c r="A650" s="2"/>
      <c r="B650" s="2"/>
      <c r="C650" s="73"/>
      <c r="D650" s="73"/>
      <c r="E650" s="74"/>
      <c r="F650" s="75"/>
      <c r="G650" s="75"/>
      <c r="H650" s="75"/>
      <c r="I650" s="75"/>
      <c r="J650" s="75"/>
      <c r="K650" s="75"/>
      <c r="L650" s="2"/>
      <c r="M650" s="2"/>
      <c r="N650" s="2"/>
      <c r="O650" s="75"/>
      <c r="P650" s="76"/>
      <c r="Q650" s="77"/>
      <c r="R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 ht="15" customHeight="1" x14ac:dyDescent="0.15">
      <c r="A651" s="2"/>
      <c r="B651" s="2"/>
      <c r="C651" s="73"/>
      <c r="D651" s="73"/>
      <c r="E651" s="74"/>
      <c r="F651" s="75"/>
      <c r="G651" s="75"/>
      <c r="H651" s="75"/>
      <c r="I651" s="75"/>
      <c r="J651" s="75"/>
      <c r="K651" s="75"/>
      <c r="L651" s="2"/>
      <c r="M651" s="2"/>
      <c r="N651" s="2"/>
      <c r="O651" s="75"/>
      <c r="P651" s="76"/>
      <c r="Q651" s="77"/>
      <c r="R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 ht="15" customHeight="1" x14ac:dyDescent="0.15">
      <c r="A652" s="2"/>
      <c r="B652" s="2"/>
      <c r="C652" s="73"/>
      <c r="D652" s="73"/>
      <c r="E652" s="74"/>
      <c r="F652" s="75"/>
      <c r="G652" s="75"/>
      <c r="H652" s="75"/>
      <c r="I652" s="75"/>
      <c r="J652" s="75"/>
      <c r="K652" s="75"/>
      <c r="L652" s="2"/>
      <c r="M652" s="2"/>
      <c r="N652" s="2"/>
      <c r="O652" s="75"/>
      <c r="P652" s="76"/>
      <c r="Q652" s="77"/>
      <c r="R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 ht="15" customHeight="1" x14ac:dyDescent="0.15">
      <c r="A653" s="2"/>
      <c r="B653" s="2"/>
      <c r="C653" s="73"/>
      <c r="D653" s="73"/>
      <c r="E653" s="74"/>
      <c r="F653" s="75"/>
      <c r="G653" s="75"/>
      <c r="H653" s="75"/>
      <c r="I653" s="75"/>
      <c r="J653" s="75"/>
      <c r="K653" s="75"/>
      <c r="L653" s="2"/>
      <c r="M653" s="2"/>
      <c r="N653" s="2"/>
      <c r="O653" s="75"/>
      <c r="P653" s="76"/>
      <c r="Q653" s="77"/>
      <c r="R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 ht="15" customHeight="1" x14ac:dyDescent="0.15">
      <c r="A654" s="2"/>
      <c r="B654" s="2"/>
      <c r="C654" s="73"/>
      <c r="D654" s="73"/>
      <c r="E654" s="74"/>
      <c r="F654" s="75"/>
      <c r="G654" s="75"/>
      <c r="H654" s="75"/>
      <c r="I654" s="75"/>
      <c r="J654" s="75"/>
      <c r="K654" s="75"/>
      <c r="L654" s="2"/>
      <c r="M654" s="2"/>
      <c r="N654" s="2"/>
      <c r="O654" s="75"/>
      <c r="P654" s="76"/>
      <c r="Q654" s="77"/>
      <c r="R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 ht="15" customHeight="1" x14ac:dyDescent="0.15">
      <c r="A655" s="2"/>
      <c r="B655" s="2"/>
      <c r="C655" s="73"/>
      <c r="D655" s="73"/>
      <c r="E655" s="74"/>
      <c r="F655" s="75"/>
      <c r="G655" s="75"/>
      <c r="H655" s="75"/>
      <c r="I655" s="75"/>
      <c r="J655" s="75"/>
      <c r="K655" s="75"/>
      <c r="L655" s="2"/>
      <c r="M655" s="2"/>
      <c r="N655" s="2"/>
      <c r="O655" s="75"/>
      <c r="P655" s="76"/>
      <c r="Q655" s="77"/>
      <c r="R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 ht="15" customHeight="1" x14ac:dyDescent="0.15">
      <c r="A656" s="2"/>
      <c r="B656" s="2"/>
      <c r="C656" s="73"/>
      <c r="D656" s="73"/>
      <c r="E656" s="74"/>
      <c r="F656" s="75"/>
      <c r="G656" s="75"/>
      <c r="H656" s="75"/>
      <c r="I656" s="75"/>
      <c r="J656" s="75"/>
      <c r="K656" s="75"/>
      <c r="L656" s="2"/>
      <c r="M656" s="2"/>
      <c r="N656" s="2"/>
      <c r="O656" s="75"/>
      <c r="P656" s="76"/>
      <c r="Q656" s="77"/>
      <c r="R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 ht="15" customHeight="1" x14ac:dyDescent="0.15">
      <c r="A657" s="2"/>
      <c r="B657" s="2"/>
      <c r="C657" s="73"/>
      <c r="D657" s="73"/>
      <c r="E657" s="74"/>
      <c r="F657" s="75"/>
      <c r="G657" s="75"/>
      <c r="H657" s="75"/>
      <c r="I657" s="75"/>
      <c r="J657" s="75"/>
      <c r="K657" s="75"/>
      <c r="L657" s="2"/>
      <c r="M657" s="2"/>
      <c r="N657" s="2"/>
      <c r="O657" s="75"/>
      <c r="P657" s="76"/>
      <c r="Q657" s="77"/>
      <c r="R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 ht="15" customHeight="1" x14ac:dyDescent="0.15">
      <c r="A658" s="2"/>
      <c r="B658" s="2"/>
      <c r="C658" s="73"/>
      <c r="D658" s="73"/>
      <c r="E658" s="74"/>
      <c r="F658" s="75"/>
      <c r="G658" s="75"/>
      <c r="H658" s="75"/>
      <c r="I658" s="75"/>
      <c r="J658" s="75"/>
      <c r="K658" s="75"/>
      <c r="L658" s="2"/>
      <c r="M658" s="2"/>
      <c r="N658" s="2"/>
      <c r="O658" s="75"/>
      <c r="P658" s="76"/>
      <c r="Q658" s="77"/>
      <c r="R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 ht="15" customHeight="1" x14ac:dyDescent="0.15">
      <c r="A659" s="2"/>
      <c r="B659" s="2"/>
      <c r="C659" s="73"/>
      <c r="D659" s="73"/>
      <c r="E659" s="74"/>
      <c r="F659" s="75"/>
      <c r="G659" s="75"/>
      <c r="H659" s="75"/>
      <c r="I659" s="75"/>
      <c r="J659" s="75"/>
      <c r="K659" s="75"/>
      <c r="L659" s="2"/>
      <c r="M659" s="2"/>
      <c r="N659" s="2"/>
      <c r="O659" s="75"/>
      <c r="P659" s="76"/>
      <c r="Q659" s="77"/>
      <c r="R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 ht="15" customHeight="1" x14ac:dyDescent="0.15">
      <c r="A660" s="2"/>
      <c r="B660" s="2"/>
      <c r="C660" s="73"/>
      <c r="D660" s="73"/>
      <c r="E660" s="74"/>
      <c r="F660" s="75"/>
      <c r="G660" s="75"/>
      <c r="H660" s="75"/>
      <c r="I660" s="75"/>
      <c r="J660" s="75"/>
      <c r="K660" s="75"/>
      <c r="L660" s="2"/>
      <c r="M660" s="2"/>
      <c r="N660" s="2"/>
      <c r="O660" s="75"/>
      <c r="P660" s="76"/>
      <c r="Q660" s="77"/>
      <c r="R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 ht="15" customHeight="1" x14ac:dyDescent="0.15">
      <c r="A661" s="2"/>
      <c r="B661" s="2"/>
      <c r="C661" s="73"/>
      <c r="D661" s="73"/>
      <c r="E661" s="74"/>
      <c r="F661" s="75"/>
      <c r="G661" s="75"/>
      <c r="H661" s="75"/>
      <c r="I661" s="75"/>
      <c r="J661" s="75"/>
      <c r="K661" s="75"/>
      <c r="L661" s="2"/>
      <c r="M661" s="2"/>
      <c r="N661" s="2"/>
      <c r="O661" s="75"/>
      <c r="P661" s="76"/>
      <c r="Q661" s="77"/>
      <c r="R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 ht="15" customHeight="1" x14ac:dyDescent="0.15">
      <c r="A662" s="2"/>
      <c r="B662" s="2"/>
      <c r="C662" s="73"/>
      <c r="D662" s="73"/>
      <c r="E662" s="74"/>
      <c r="F662" s="75"/>
      <c r="G662" s="75"/>
      <c r="H662" s="75"/>
      <c r="I662" s="75"/>
      <c r="J662" s="75"/>
      <c r="K662" s="75"/>
      <c r="L662" s="2"/>
      <c r="M662" s="2"/>
      <c r="N662" s="2"/>
      <c r="O662" s="75"/>
      <c r="P662" s="76"/>
      <c r="Q662" s="77"/>
      <c r="R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 ht="15" customHeight="1" x14ac:dyDescent="0.15">
      <c r="A663" s="2"/>
      <c r="B663" s="2"/>
      <c r="C663" s="73"/>
      <c r="D663" s="73"/>
      <c r="E663" s="74"/>
      <c r="F663" s="75"/>
      <c r="G663" s="75"/>
      <c r="H663" s="75"/>
      <c r="I663" s="75"/>
      <c r="J663" s="75"/>
      <c r="K663" s="75"/>
      <c r="L663" s="2"/>
      <c r="M663" s="2"/>
      <c r="N663" s="2"/>
      <c r="O663" s="75"/>
      <c r="P663" s="76"/>
      <c r="Q663" s="77"/>
      <c r="R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 ht="15" customHeight="1" x14ac:dyDescent="0.15">
      <c r="A664" s="2"/>
      <c r="B664" s="2"/>
      <c r="C664" s="73"/>
      <c r="D664" s="73"/>
      <c r="E664" s="74"/>
      <c r="F664" s="75"/>
      <c r="G664" s="75"/>
      <c r="H664" s="75"/>
      <c r="I664" s="75"/>
      <c r="J664" s="75"/>
      <c r="K664" s="75"/>
      <c r="L664" s="2"/>
      <c r="M664" s="2"/>
      <c r="N664" s="2"/>
      <c r="O664" s="75"/>
      <c r="P664" s="76"/>
      <c r="Q664" s="77"/>
      <c r="R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 ht="15" customHeight="1" x14ac:dyDescent="0.15">
      <c r="A665" s="2"/>
      <c r="B665" s="2"/>
      <c r="C665" s="73"/>
      <c r="D665" s="73"/>
      <c r="E665" s="74"/>
      <c r="F665" s="75"/>
      <c r="G665" s="75"/>
      <c r="H665" s="75"/>
      <c r="I665" s="75"/>
      <c r="J665" s="75"/>
      <c r="K665" s="75"/>
      <c r="L665" s="2"/>
      <c r="M665" s="2"/>
      <c r="N665" s="2"/>
      <c r="O665" s="75"/>
      <c r="P665" s="76"/>
      <c r="Q665" s="77"/>
      <c r="R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 ht="15" customHeight="1" x14ac:dyDescent="0.15">
      <c r="A666" s="2"/>
      <c r="B666" s="2"/>
      <c r="C666" s="73"/>
      <c r="D666" s="73"/>
      <c r="E666" s="74"/>
      <c r="F666" s="75"/>
      <c r="G666" s="75"/>
      <c r="H666" s="75"/>
      <c r="I666" s="75"/>
      <c r="J666" s="75"/>
      <c r="K666" s="75"/>
      <c r="L666" s="2"/>
      <c r="M666" s="2"/>
      <c r="N666" s="2"/>
      <c r="O666" s="75"/>
      <c r="P666" s="76"/>
      <c r="Q666" s="77"/>
      <c r="R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 ht="15" customHeight="1" x14ac:dyDescent="0.15">
      <c r="A667" s="2"/>
      <c r="B667" s="2"/>
      <c r="C667" s="73"/>
      <c r="D667" s="73"/>
      <c r="E667" s="74"/>
      <c r="F667" s="75"/>
      <c r="G667" s="75"/>
      <c r="H667" s="75"/>
      <c r="I667" s="75"/>
      <c r="J667" s="75"/>
      <c r="K667" s="75"/>
      <c r="L667" s="2"/>
      <c r="M667" s="2"/>
      <c r="N667" s="2"/>
      <c r="O667" s="75"/>
      <c r="P667" s="76"/>
      <c r="Q667" s="77"/>
      <c r="R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 ht="15" customHeight="1" x14ac:dyDescent="0.15">
      <c r="A668" s="2"/>
      <c r="B668" s="2"/>
      <c r="C668" s="73"/>
      <c r="D668" s="73"/>
      <c r="E668" s="74"/>
      <c r="F668" s="75"/>
      <c r="G668" s="75"/>
      <c r="H668" s="75"/>
      <c r="I668" s="75"/>
      <c r="J668" s="75"/>
      <c r="K668" s="75"/>
      <c r="L668" s="2"/>
      <c r="M668" s="2"/>
      <c r="N668" s="2"/>
      <c r="O668" s="75"/>
      <c r="P668" s="76"/>
      <c r="Q668" s="77"/>
      <c r="R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 ht="15" customHeight="1" x14ac:dyDescent="0.15">
      <c r="A669" s="2"/>
      <c r="B669" s="2"/>
      <c r="C669" s="73"/>
      <c r="D669" s="73"/>
      <c r="E669" s="74"/>
      <c r="F669" s="75"/>
      <c r="G669" s="75"/>
      <c r="H669" s="75"/>
      <c r="I669" s="75"/>
      <c r="J669" s="75"/>
      <c r="K669" s="75"/>
      <c r="L669" s="2"/>
      <c r="M669" s="2"/>
      <c r="N669" s="2"/>
      <c r="O669" s="75"/>
      <c r="P669" s="76"/>
      <c r="Q669" s="77"/>
      <c r="R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 ht="15" customHeight="1" x14ac:dyDescent="0.15">
      <c r="A670" s="2"/>
      <c r="B670" s="2"/>
      <c r="C670" s="73"/>
      <c r="D670" s="73"/>
      <c r="E670" s="74"/>
      <c r="F670" s="75"/>
      <c r="G670" s="75"/>
      <c r="H670" s="75"/>
      <c r="I670" s="75"/>
      <c r="J670" s="75"/>
      <c r="K670" s="75"/>
      <c r="L670" s="2"/>
      <c r="M670" s="2"/>
      <c r="N670" s="2"/>
      <c r="O670" s="75"/>
      <c r="P670" s="76"/>
      <c r="Q670" s="77"/>
      <c r="R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 ht="15" customHeight="1" x14ac:dyDescent="0.15">
      <c r="A671" s="2"/>
      <c r="B671" s="2"/>
      <c r="C671" s="73"/>
      <c r="D671" s="73"/>
      <c r="E671" s="74"/>
      <c r="F671" s="75"/>
      <c r="G671" s="75"/>
      <c r="H671" s="75"/>
      <c r="I671" s="75"/>
      <c r="J671" s="75"/>
      <c r="K671" s="75"/>
      <c r="L671" s="2"/>
      <c r="M671" s="2"/>
      <c r="N671" s="2"/>
      <c r="O671" s="75"/>
      <c r="P671" s="76"/>
      <c r="Q671" s="77"/>
      <c r="R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 ht="15" customHeight="1" x14ac:dyDescent="0.15">
      <c r="A672" s="2"/>
      <c r="B672" s="2"/>
      <c r="C672" s="73"/>
      <c r="D672" s="73"/>
      <c r="E672" s="74"/>
      <c r="F672" s="75"/>
      <c r="G672" s="75"/>
      <c r="H672" s="75"/>
      <c r="I672" s="75"/>
      <c r="J672" s="75"/>
      <c r="K672" s="75"/>
      <c r="L672" s="2"/>
      <c r="M672" s="2"/>
      <c r="N672" s="2"/>
      <c r="O672" s="75"/>
      <c r="P672" s="76"/>
      <c r="Q672" s="77"/>
      <c r="R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 ht="15" customHeight="1" x14ac:dyDescent="0.15">
      <c r="A673" s="2"/>
      <c r="B673" s="2"/>
      <c r="C673" s="73"/>
      <c r="D673" s="73"/>
      <c r="E673" s="74"/>
      <c r="F673" s="75"/>
      <c r="G673" s="75"/>
      <c r="H673" s="75"/>
      <c r="I673" s="75"/>
      <c r="J673" s="75"/>
      <c r="K673" s="75"/>
      <c r="L673" s="2"/>
      <c r="M673" s="2"/>
      <c r="N673" s="2"/>
      <c r="O673" s="75"/>
      <c r="P673" s="76"/>
      <c r="Q673" s="77"/>
      <c r="R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 ht="15" customHeight="1" x14ac:dyDescent="0.15">
      <c r="A674" s="2"/>
      <c r="B674" s="2"/>
      <c r="C674" s="73"/>
      <c r="D674" s="73"/>
      <c r="E674" s="74"/>
      <c r="F674" s="75"/>
      <c r="G674" s="75"/>
      <c r="H674" s="75"/>
      <c r="I674" s="75"/>
      <c r="J674" s="75"/>
      <c r="K674" s="75"/>
      <c r="L674" s="2"/>
      <c r="M674" s="2"/>
      <c r="N674" s="2"/>
      <c r="O674" s="75"/>
      <c r="P674" s="76"/>
      <c r="Q674" s="77"/>
      <c r="R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 ht="15" customHeight="1" x14ac:dyDescent="0.15">
      <c r="A675" s="2"/>
      <c r="B675" s="2"/>
      <c r="C675" s="73"/>
      <c r="D675" s="73"/>
      <c r="E675" s="74"/>
      <c r="F675" s="75"/>
      <c r="G675" s="75"/>
      <c r="H675" s="75"/>
      <c r="I675" s="75"/>
      <c r="J675" s="75"/>
      <c r="K675" s="75"/>
      <c r="L675" s="2"/>
      <c r="M675" s="2"/>
      <c r="N675" s="2"/>
      <c r="O675" s="75"/>
      <c r="P675" s="76"/>
      <c r="Q675" s="77"/>
      <c r="R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 ht="15" customHeight="1" x14ac:dyDescent="0.15">
      <c r="A676" s="2"/>
      <c r="B676" s="2"/>
      <c r="C676" s="73"/>
      <c r="D676" s="73"/>
      <c r="E676" s="74"/>
      <c r="F676" s="75"/>
      <c r="G676" s="75"/>
      <c r="H676" s="75"/>
      <c r="I676" s="75"/>
      <c r="J676" s="75"/>
      <c r="K676" s="75"/>
      <c r="L676" s="2"/>
      <c r="M676" s="2"/>
      <c r="N676" s="2"/>
      <c r="O676" s="75"/>
      <c r="P676" s="76"/>
      <c r="Q676" s="77"/>
      <c r="R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 ht="15" customHeight="1" x14ac:dyDescent="0.15">
      <c r="A677" s="2"/>
      <c r="B677" s="2"/>
      <c r="C677" s="73"/>
      <c r="D677" s="73"/>
      <c r="E677" s="74"/>
      <c r="F677" s="75"/>
      <c r="G677" s="75"/>
      <c r="H677" s="75"/>
      <c r="I677" s="75"/>
      <c r="J677" s="75"/>
      <c r="K677" s="75"/>
      <c r="L677" s="2"/>
      <c r="M677" s="2"/>
      <c r="N677" s="2"/>
      <c r="O677" s="75"/>
      <c r="P677" s="76"/>
      <c r="Q677" s="77"/>
      <c r="R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 ht="15" customHeight="1" x14ac:dyDescent="0.15">
      <c r="A678" s="2"/>
      <c r="B678" s="2"/>
      <c r="C678" s="73"/>
      <c r="D678" s="73"/>
      <c r="E678" s="74"/>
      <c r="F678" s="75"/>
      <c r="G678" s="75"/>
      <c r="H678" s="75"/>
      <c r="I678" s="75"/>
      <c r="J678" s="75"/>
      <c r="K678" s="75"/>
      <c r="L678" s="2"/>
      <c r="M678" s="2"/>
      <c r="N678" s="2"/>
      <c r="O678" s="75"/>
      <c r="P678" s="76"/>
      <c r="Q678" s="77"/>
      <c r="R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 ht="15" customHeight="1" x14ac:dyDescent="0.15">
      <c r="A679" s="2"/>
      <c r="B679" s="2"/>
      <c r="C679" s="73"/>
      <c r="D679" s="73"/>
      <c r="E679" s="74"/>
      <c r="F679" s="75"/>
      <c r="G679" s="75"/>
      <c r="H679" s="75"/>
      <c r="I679" s="75"/>
      <c r="J679" s="75"/>
      <c r="K679" s="75"/>
      <c r="L679" s="2"/>
      <c r="M679" s="2"/>
      <c r="N679" s="2"/>
      <c r="O679" s="75"/>
      <c r="P679" s="76"/>
      <c r="Q679" s="77"/>
      <c r="R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 ht="15" customHeight="1" x14ac:dyDescent="0.15">
      <c r="A680" s="2"/>
      <c r="B680" s="2"/>
      <c r="C680" s="73"/>
      <c r="D680" s="73"/>
      <c r="E680" s="74"/>
      <c r="F680" s="75"/>
      <c r="G680" s="75"/>
      <c r="H680" s="75"/>
      <c r="I680" s="75"/>
      <c r="J680" s="75"/>
      <c r="K680" s="75"/>
      <c r="L680" s="2"/>
      <c r="M680" s="2"/>
      <c r="N680" s="2"/>
      <c r="O680" s="75"/>
      <c r="P680" s="76"/>
      <c r="Q680" s="77"/>
      <c r="R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 ht="15" customHeight="1" x14ac:dyDescent="0.15">
      <c r="A681" s="2"/>
      <c r="B681" s="2"/>
      <c r="C681" s="73"/>
      <c r="D681" s="73"/>
      <c r="E681" s="74"/>
      <c r="F681" s="75"/>
      <c r="G681" s="75"/>
      <c r="H681" s="75"/>
      <c r="I681" s="75"/>
      <c r="J681" s="75"/>
      <c r="K681" s="75"/>
      <c r="L681" s="2"/>
      <c r="M681" s="2"/>
      <c r="N681" s="2"/>
      <c r="O681" s="75"/>
      <c r="P681" s="76"/>
      <c r="Q681" s="77"/>
      <c r="R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 ht="15" customHeight="1" x14ac:dyDescent="0.15">
      <c r="A682" s="2"/>
      <c r="B682" s="2"/>
      <c r="C682" s="73"/>
      <c r="D682" s="73"/>
      <c r="E682" s="74"/>
      <c r="F682" s="75"/>
      <c r="G682" s="75"/>
      <c r="H682" s="75"/>
      <c r="I682" s="75"/>
      <c r="J682" s="75"/>
      <c r="K682" s="75"/>
      <c r="L682" s="2"/>
      <c r="M682" s="2"/>
      <c r="N682" s="2"/>
      <c r="O682" s="75"/>
      <c r="P682" s="76"/>
      <c r="Q682" s="77"/>
      <c r="R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 ht="15" customHeight="1" x14ac:dyDescent="0.15">
      <c r="A683" s="2"/>
      <c r="B683" s="2"/>
      <c r="C683" s="73"/>
      <c r="D683" s="73"/>
      <c r="E683" s="74"/>
      <c r="F683" s="75"/>
      <c r="G683" s="75"/>
      <c r="H683" s="75"/>
      <c r="I683" s="75"/>
      <c r="J683" s="75"/>
      <c r="K683" s="75"/>
      <c r="L683" s="2"/>
      <c r="M683" s="2"/>
      <c r="N683" s="2"/>
      <c r="O683" s="75"/>
      <c r="P683" s="76"/>
      <c r="Q683" s="77"/>
      <c r="R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 ht="15" customHeight="1" x14ac:dyDescent="0.15">
      <c r="A684" s="2"/>
      <c r="B684" s="2"/>
      <c r="C684" s="73"/>
      <c r="D684" s="73"/>
      <c r="E684" s="74"/>
      <c r="F684" s="75"/>
      <c r="G684" s="75"/>
      <c r="H684" s="75"/>
      <c r="I684" s="75"/>
      <c r="J684" s="75"/>
      <c r="K684" s="75"/>
      <c r="L684" s="2"/>
      <c r="M684" s="2"/>
      <c r="N684" s="2"/>
      <c r="O684" s="75"/>
      <c r="P684" s="76"/>
      <c r="Q684" s="77"/>
      <c r="R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 ht="15" customHeight="1" x14ac:dyDescent="0.15">
      <c r="A685" s="2"/>
      <c r="B685" s="2"/>
      <c r="C685" s="73"/>
      <c r="D685" s="73"/>
      <c r="E685" s="74"/>
      <c r="F685" s="75"/>
      <c r="G685" s="75"/>
      <c r="H685" s="75"/>
      <c r="I685" s="75"/>
      <c r="J685" s="75"/>
      <c r="K685" s="75"/>
      <c r="L685" s="2"/>
      <c r="M685" s="2"/>
      <c r="N685" s="2"/>
      <c r="O685" s="75"/>
      <c r="P685" s="76"/>
      <c r="Q685" s="77"/>
      <c r="R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 ht="15" customHeight="1" x14ac:dyDescent="0.15">
      <c r="A686" s="2"/>
      <c r="B686" s="2"/>
      <c r="C686" s="73"/>
      <c r="D686" s="73"/>
      <c r="E686" s="74"/>
      <c r="F686" s="75"/>
      <c r="G686" s="75"/>
      <c r="H686" s="75"/>
      <c r="I686" s="75"/>
      <c r="J686" s="75"/>
      <c r="K686" s="75"/>
      <c r="L686" s="2"/>
      <c r="M686" s="2"/>
      <c r="N686" s="2"/>
      <c r="O686" s="75"/>
      <c r="P686" s="76"/>
      <c r="Q686" s="77"/>
      <c r="R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 ht="15" customHeight="1" x14ac:dyDescent="0.15">
      <c r="A687" s="2"/>
      <c r="B687" s="2"/>
      <c r="C687" s="73"/>
      <c r="D687" s="73"/>
      <c r="E687" s="74"/>
      <c r="F687" s="75"/>
      <c r="G687" s="75"/>
      <c r="H687" s="75"/>
      <c r="I687" s="75"/>
      <c r="J687" s="75"/>
      <c r="K687" s="75"/>
      <c r="L687" s="2"/>
      <c r="M687" s="2"/>
      <c r="N687" s="2"/>
      <c r="O687" s="75"/>
      <c r="P687" s="76"/>
      <c r="Q687" s="77"/>
      <c r="R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 ht="15" customHeight="1" x14ac:dyDescent="0.15">
      <c r="A688" s="2"/>
      <c r="B688" s="2"/>
      <c r="C688" s="73"/>
      <c r="D688" s="73"/>
      <c r="E688" s="74"/>
      <c r="F688" s="75"/>
      <c r="G688" s="75"/>
      <c r="H688" s="75"/>
      <c r="I688" s="75"/>
      <c r="J688" s="75"/>
      <c r="K688" s="75"/>
      <c r="L688" s="2"/>
      <c r="M688" s="2"/>
      <c r="N688" s="2"/>
      <c r="O688" s="75"/>
      <c r="P688" s="76"/>
      <c r="Q688" s="77"/>
      <c r="R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 ht="15" customHeight="1" x14ac:dyDescent="0.15">
      <c r="A689" s="2"/>
      <c r="B689" s="2"/>
      <c r="C689" s="73"/>
      <c r="D689" s="73"/>
      <c r="E689" s="74"/>
      <c r="F689" s="75"/>
      <c r="G689" s="75"/>
      <c r="H689" s="75"/>
      <c r="I689" s="75"/>
      <c r="J689" s="75"/>
      <c r="K689" s="75"/>
      <c r="L689" s="2"/>
      <c r="M689" s="2"/>
      <c r="N689" s="2"/>
      <c r="O689" s="75"/>
      <c r="P689" s="76"/>
      <c r="Q689" s="77"/>
      <c r="R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 ht="15" customHeight="1" x14ac:dyDescent="0.15">
      <c r="A690" s="2"/>
      <c r="B690" s="2"/>
      <c r="C690" s="73"/>
      <c r="D690" s="73"/>
      <c r="E690" s="74"/>
      <c r="F690" s="75"/>
      <c r="G690" s="75"/>
      <c r="H690" s="75"/>
      <c r="I690" s="75"/>
      <c r="J690" s="75"/>
      <c r="K690" s="75"/>
      <c r="L690" s="2"/>
      <c r="M690" s="2"/>
      <c r="N690" s="2"/>
      <c r="O690" s="75"/>
      <c r="P690" s="76"/>
      <c r="Q690" s="77"/>
      <c r="R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 ht="15" customHeight="1" x14ac:dyDescent="0.15">
      <c r="A691" s="2"/>
      <c r="B691" s="2"/>
      <c r="C691" s="73"/>
      <c r="D691" s="73"/>
      <c r="E691" s="74"/>
      <c r="F691" s="75"/>
      <c r="G691" s="75"/>
      <c r="H691" s="75"/>
      <c r="I691" s="75"/>
      <c r="J691" s="75"/>
      <c r="K691" s="75"/>
      <c r="L691" s="2"/>
      <c r="M691" s="2"/>
      <c r="N691" s="2"/>
      <c r="O691" s="75"/>
      <c r="P691" s="76"/>
      <c r="Q691" s="77"/>
      <c r="R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 ht="15" customHeight="1" x14ac:dyDescent="0.15">
      <c r="A692" s="2"/>
      <c r="B692" s="2"/>
      <c r="C692" s="73"/>
      <c r="D692" s="73"/>
      <c r="E692" s="74"/>
      <c r="F692" s="75"/>
      <c r="G692" s="75"/>
      <c r="H692" s="75"/>
      <c r="I692" s="75"/>
      <c r="J692" s="75"/>
      <c r="K692" s="75"/>
      <c r="L692" s="2"/>
      <c r="M692" s="2"/>
      <c r="N692" s="2"/>
      <c r="O692" s="75"/>
      <c r="P692" s="76"/>
      <c r="Q692" s="77"/>
      <c r="R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 ht="15" customHeight="1" x14ac:dyDescent="0.15">
      <c r="A693" s="2"/>
      <c r="B693" s="2"/>
      <c r="C693" s="73"/>
      <c r="D693" s="73"/>
      <c r="E693" s="74"/>
      <c r="F693" s="75"/>
      <c r="G693" s="75"/>
      <c r="H693" s="75"/>
      <c r="I693" s="75"/>
      <c r="J693" s="75"/>
      <c r="K693" s="75"/>
      <c r="L693" s="2"/>
      <c r="M693" s="2"/>
      <c r="N693" s="2"/>
      <c r="O693" s="75"/>
      <c r="P693" s="76"/>
      <c r="Q693" s="77"/>
      <c r="R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 ht="15" customHeight="1" x14ac:dyDescent="0.15">
      <c r="A694" s="2"/>
      <c r="B694" s="2"/>
      <c r="C694" s="73"/>
      <c r="D694" s="73"/>
      <c r="E694" s="74"/>
      <c r="F694" s="75"/>
      <c r="G694" s="75"/>
      <c r="H694" s="75"/>
      <c r="I694" s="75"/>
      <c r="J694" s="75"/>
      <c r="K694" s="75"/>
      <c r="L694" s="2"/>
      <c r="M694" s="2"/>
      <c r="N694" s="2"/>
      <c r="O694" s="75"/>
      <c r="P694" s="76"/>
      <c r="Q694" s="77"/>
      <c r="R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 ht="15" customHeight="1" x14ac:dyDescent="0.15">
      <c r="A695" s="2"/>
      <c r="B695" s="2"/>
      <c r="C695" s="73"/>
      <c r="D695" s="73"/>
      <c r="E695" s="74"/>
      <c r="F695" s="75"/>
      <c r="G695" s="75"/>
      <c r="H695" s="75"/>
      <c r="I695" s="75"/>
      <c r="J695" s="75"/>
      <c r="K695" s="75"/>
      <c r="L695" s="2"/>
      <c r="M695" s="2"/>
      <c r="N695" s="2"/>
      <c r="O695" s="75"/>
      <c r="P695" s="76"/>
      <c r="Q695" s="77"/>
      <c r="R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 ht="15" customHeight="1" x14ac:dyDescent="0.15">
      <c r="A696" s="2"/>
      <c r="B696" s="2"/>
      <c r="C696" s="73"/>
      <c r="D696" s="73"/>
      <c r="E696" s="74"/>
      <c r="F696" s="75"/>
      <c r="G696" s="75"/>
      <c r="H696" s="75"/>
      <c r="I696" s="75"/>
      <c r="J696" s="75"/>
      <c r="K696" s="75"/>
      <c r="L696" s="2"/>
      <c r="M696" s="2"/>
      <c r="N696" s="2"/>
      <c r="O696" s="75"/>
      <c r="P696" s="76"/>
      <c r="Q696" s="77"/>
      <c r="R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 ht="15" customHeight="1" x14ac:dyDescent="0.15">
      <c r="A697" s="2"/>
      <c r="B697" s="2"/>
      <c r="C697" s="73"/>
      <c r="D697" s="73"/>
      <c r="E697" s="74"/>
      <c r="F697" s="75"/>
      <c r="G697" s="75"/>
      <c r="H697" s="75"/>
      <c r="I697" s="75"/>
      <c r="J697" s="75"/>
      <c r="K697" s="75"/>
      <c r="L697" s="2"/>
      <c r="M697" s="2"/>
      <c r="N697" s="2"/>
      <c r="O697" s="75"/>
      <c r="P697" s="76"/>
      <c r="Q697" s="77"/>
      <c r="R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 ht="15" customHeight="1" x14ac:dyDescent="0.15">
      <c r="A698" s="2"/>
      <c r="B698" s="2"/>
      <c r="C698" s="73"/>
      <c r="D698" s="73"/>
      <c r="E698" s="74"/>
      <c r="F698" s="75"/>
      <c r="G698" s="75"/>
      <c r="H698" s="75"/>
      <c r="I698" s="75"/>
      <c r="J698" s="75"/>
      <c r="K698" s="75"/>
      <c r="L698" s="2"/>
      <c r="M698" s="2"/>
      <c r="N698" s="2"/>
      <c r="O698" s="75"/>
      <c r="P698" s="76"/>
      <c r="Q698" s="77"/>
      <c r="R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 ht="15" customHeight="1" x14ac:dyDescent="0.15">
      <c r="A699" s="2"/>
      <c r="B699" s="2"/>
      <c r="C699" s="73"/>
      <c r="D699" s="73"/>
      <c r="E699" s="74"/>
      <c r="F699" s="75"/>
      <c r="G699" s="75"/>
      <c r="H699" s="75"/>
      <c r="I699" s="75"/>
      <c r="J699" s="75"/>
      <c r="K699" s="75"/>
      <c r="L699" s="2"/>
      <c r="M699" s="2"/>
      <c r="N699" s="2"/>
      <c r="O699" s="75"/>
      <c r="P699" s="76"/>
      <c r="Q699" s="77"/>
      <c r="R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 ht="15" customHeight="1" x14ac:dyDescent="0.15">
      <c r="A700" s="2"/>
      <c r="B700" s="2"/>
      <c r="C700" s="73"/>
      <c r="D700" s="73"/>
      <c r="E700" s="74"/>
      <c r="F700" s="75"/>
      <c r="G700" s="75"/>
      <c r="H700" s="75"/>
      <c r="I700" s="75"/>
      <c r="J700" s="75"/>
      <c r="K700" s="75"/>
      <c r="L700" s="2"/>
      <c r="M700" s="2"/>
      <c r="N700" s="2"/>
      <c r="O700" s="75"/>
      <c r="P700" s="76"/>
      <c r="Q700" s="77"/>
      <c r="R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 ht="15" customHeight="1" x14ac:dyDescent="0.15">
      <c r="A701" s="2"/>
      <c r="B701" s="2"/>
      <c r="C701" s="73"/>
      <c r="D701" s="73"/>
      <c r="E701" s="74"/>
      <c r="F701" s="75"/>
      <c r="G701" s="75"/>
      <c r="H701" s="75"/>
      <c r="I701" s="75"/>
      <c r="J701" s="75"/>
      <c r="K701" s="75"/>
      <c r="L701" s="2"/>
      <c r="M701" s="2"/>
      <c r="N701" s="2"/>
      <c r="O701" s="75"/>
      <c r="P701" s="76"/>
      <c r="Q701" s="77"/>
      <c r="R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 ht="15" customHeight="1" x14ac:dyDescent="0.15">
      <c r="A702" s="2"/>
      <c r="B702" s="2"/>
      <c r="C702" s="73"/>
      <c r="D702" s="73"/>
      <c r="E702" s="74"/>
      <c r="F702" s="75"/>
      <c r="G702" s="75"/>
      <c r="H702" s="75"/>
      <c r="I702" s="75"/>
      <c r="J702" s="75"/>
      <c r="K702" s="75"/>
      <c r="L702" s="2"/>
      <c r="M702" s="2"/>
      <c r="N702" s="2"/>
      <c r="O702" s="75"/>
      <c r="P702" s="76"/>
      <c r="Q702" s="77"/>
      <c r="R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 ht="15" customHeight="1" x14ac:dyDescent="0.15">
      <c r="A703" s="2"/>
      <c r="B703" s="2"/>
      <c r="C703" s="73"/>
      <c r="D703" s="73"/>
      <c r="E703" s="74"/>
      <c r="F703" s="75"/>
      <c r="G703" s="75"/>
      <c r="H703" s="75"/>
      <c r="I703" s="75"/>
      <c r="J703" s="75"/>
      <c r="K703" s="75"/>
      <c r="L703" s="2"/>
      <c r="M703" s="2"/>
      <c r="N703" s="2"/>
      <c r="O703" s="75"/>
      <c r="P703" s="76"/>
      <c r="Q703" s="77"/>
      <c r="R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 ht="15" customHeight="1" x14ac:dyDescent="0.15">
      <c r="A704" s="2"/>
      <c r="B704" s="2"/>
      <c r="C704" s="73"/>
      <c r="D704" s="73"/>
      <c r="E704" s="74"/>
      <c r="F704" s="75"/>
      <c r="G704" s="75"/>
      <c r="H704" s="75"/>
      <c r="I704" s="75"/>
      <c r="J704" s="75"/>
      <c r="K704" s="75"/>
      <c r="L704" s="2"/>
      <c r="M704" s="2"/>
      <c r="N704" s="2"/>
      <c r="O704" s="75"/>
      <c r="P704" s="76"/>
      <c r="Q704" s="77"/>
      <c r="R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 ht="15" customHeight="1" x14ac:dyDescent="0.15">
      <c r="A705" s="2"/>
      <c r="B705" s="2"/>
      <c r="C705" s="73"/>
      <c r="D705" s="73"/>
      <c r="E705" s="74"/>
      <c r="F705" s="75"/>
      <c r="G705" s="75"/>
      <c r="H705" s="75"/>
      <c r="I705" s="75"/>
      <c r="J705" s="75"/>
      <c r="K705" s="75"/>
      <c r="L705" s="2"/>
      <c r="M705" s="2"/>
      <c r="N705" s="2"/>
      <c r="O705" s="75"/>
      <c r="P705" s="76"/>
      <c r="Q705" s="77"/>
      <c r="R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 ht="15" customHeight="1" x14ac:dyDescent="0.15">
      <c r="A706" s="2"/>
      <c r="B706" s="2"/>
      <c r="C706" s="73"/>
      <c r="D706" s="73"/>
      <c r="E706" s="74"/>
      <c r="F706" s="75"/>
      <c r="G706" s="75"/>
      <c r="H706" s="75"/>
      <c r="I706" s="75"/>
      <c r="J706" s="75"/>
      <c r="K706" s="75"/>
      <c r="L706" s="2"/>
      <c r="M706" s="2"/>
      <c r="N706" s="2"/>
      <c r="O706" s="75"/>
      <c r="P706" s="76"/>
      <c r="Q706" s="77"/>
      <c r="R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 ht="15" customHeight="1" x14ac:dyDescent="0.15">
      <c r="A707" s="2"/>
      <c r="B707" s="2"/>
      <c r="C707" s="73"/>
      <c r="D707" s="73"/>
      <c r="E707" s="74"/>
      <c r="F707" s="75"/>
      <c r="G707" s="75"/>
      <c r="H707" s="75"/>
      <c r="I707" s="75"/>
      <c r="J707" s="75"/>
      <c r="K707" s="75"/>
      <c r="L707" s="2"/>
      <c r="M707" s="2"/>
      <c r="N707" s="2"/>
      <c r="O707" s="75"/>
      <c r="P707" s="76"/>
      <c r="Q707" s="77"/>
      <c r="R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 ht="15" customHeight="1" x14ac:dyDescent="0.15">
      <c r="A708" s="2"/>
      <c r="B708" s="2"/>
      <c r="C708" s="73"/>
      <c r="D708" s="73"/>
      <c r="E708" s="74"/>
      <c r="F708" s="75"/>
      <c r="G708" s="75"/>
      <c r="H708" s="75"/>
      <c r="I708" s="75"/>
      <c r="J708" s="75"/>
      <c r="K708" s="75"/>
      <c r="L708" s="2"/>
      <c r="M708" s="2"/>
      <c r="N708" s="2"/>
      <c r="O708" s="75"/>
      <c r="P708" s="76"/>
      <c r="Q708" s="77"/>
      <c r="R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 ht="15" customHeight="1" x14ac:dyDescent="0.15">
      <c r="A709" s="2"/>
      <c r="B709" s="2"/>
      <c r="C709" s="73"/>
      <c r="D709" s="73"/>
      <c r="E709" s="74"/>
      <c r="F709" s="75"/>
      <c r="G709" s="75"/>
      <c r="H709" s="75"/>
      <c r="I709" s="75"/>
      <c r="J709" s="75"/>
      <c r="K709" s="75"/>
      <c r="L709" s="2"/>
      <c r="M709" s="2"/>
      <c r="N709" s="2"/>
      <c r="O709" s="75"/>
      <c r="P709" s="76"/>
      <c r="Q709" s="77"/>
      <c r="R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 ht="15" customHeight="1" x14ac:dyDescent="0.15">
      <c r="A710" s="2"/>
      <c r="B710" s="2"/>
      <c r="C710" s="73"/>
      <c r="D710" s="73"/>
      <c r="E710" s="74"/>
      <c r="F710" s="75"/>
      <c r="G710" s="75"/>
      <c r="H710" s="75"/>
      <c r="I710" s="75"/>
      <c r="J710" s="75"/>
      <c r="K710" s="75"/>
      <c r="L710" s="2"/>
      <c r="M710" s="2"/>
      <c r="N710" s="2"/>
      <c r="O710" s="75"/>
      <c r="P710" s="76"/>
      <c r="Q710" s="77"/>
      <c r="R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 ht="15" customHeight="1" x14ac:dyDescent="0.15">
      <c r="A711" s="2"/>
      <c r="B711" s="2"/>
      <c r="C711" s="73"/>
      <c r="D711" s="73"/>
      <c r="E711" s="74"/>
      <c r="F711" s="75"/>
      <c r="G711" s="75"/>
      <c r="H711" s="75"/>
      <c r="I711" s="75"/>
      <c r="J711" s="75"/>
      <c r="K711" s="75"/>
      <c r="L711" s="2"/>
      <c r="M711" s="2"/>
      <c r="N711" s="2"/>
      <c r="O711" s="75"/>
      <c r="P711" s="76"/>
      <c r="Q711" s="77"/>
      <c r="R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 ht="15" customHeight="1" x14ac:dyDescent="0.15">
      <c r="A712" s="2"/>
      <c r="B712" s="2"/>
      <c r="C712" s="73"/>
      <c r="D712" s="73"/>
      <c r="E712" s="74"/>
      <c r="F712" s="75"/>
      <c r="G712" s="75"/>
      <c r="H712" s="75"/>
      <c r="I712" s="75"/>
      <c r="J712" s="75"/>
      <c r="K712" s="75"/>
      <c r="L712" s="2"/>
      <c r="M712" s="2"/>
      <c r="N712" s="2"/>
      <c r="O712" s="75"/>
      <c r="P712" s="76"/>
      <c r="Q712" s="77"/>
      <c r="R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 ht="15" customHeight="1" x14ac:dyDescent="0.15">
      <c r="A713" s="2"/>
      <c r="B713" s="2"/>
      <c r="C713" s="73"/>
      <c r="D713" s="73"/>
      <c r="E713" s="74"/>
      <c r="F713" s="75"/>
      <c r="G713" s="75"/>
      <c r="H713" s="75"/>
      <c r="I713" s="75"/>
      <c r="J713" s="75"/>
      <c r="K713" s="75"/>
      <c r="L713" s="2"/>
      <c r="M713" s="2"/>
      <c r="N713" s="2"/>
      <c r="O713" s="75"/>
      <c r="P713" s="76"/>
      <c r="Q713" s="77"/>
      <c r="R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 ht="15" customHeight="1" x14ac:dyDescent="0.15">
      <c r="A714" s="2"/>
      <c r="B714" s="2"/>
      <c r="C714" s="73"/>
      <c r="D714" s="73"/>
      <c r="E714" s="74"/>
      <c r="F714" s="75"/>
      <c r="G714" s="75"/>
      <c r="H714" s="75"/>
      <c r="I714" s="75"/>
      <c r="J714" s="75"/>
      <c r="K714" s="75"/>
      <c r="L714" s="2"/>
      <c r="M714" s="2"/>
      <c r="N714" s="2"/>
      <c r="O714" s="75"/>
      <c r="P714" s="76"/>
      <c r="Q714" s="77"/>
      <c r="R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 ht="15" customHeight="1" x14ac:dyDescent="0.15">
      <c r="A715" s="2"/>
      <c r="B715" s="2"/>
      <c r="C715" s="73"/>
      <c r="D715" s="73"/>
      <c r="E715" s="74"/>
      <c r="F715" s="75"/>
      <c r="G715" s="75"/>
      <c r="H715" s="75"/>
      <c r="I715" s="75"/>
      <c r="J715" s="75"/>
      <c r="K715" s="75"/>
      <c r="L715" s="2"/>
      <c r="M715" s="2"/>
      <c r="N715" s="2"/>
      <c r="O715" s="75"/>
      <c r="P715" s="76"/>
      <c r="Q715" s="77"/>
      <c r="R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 ht="15" customHeight="1" x14ac:dyDescent="0.15">
      <c r="A716" s="2"/>
      <c r="B716" s="2"/>
      <c r="C716" s="73"/>
      <c r="D716" s="73"/>
      <c r="E716" s="74"/>
      <c r="F716" s="75"/>
      <c r="G716" s="75"/>
      <c r="H716" s="75"/>
      <c r="I716" s="75"/>
      <c r="J716" s="75"/>
      <c r="K716" s="75"/>
      <c r="L716" s="2"/>
      <c r="M716" s="2"/>
      <c r="N716" s="2"/>
      <c r="O716" s="75"/>
      <c r="P716" s="76"/>
      <c r="Q716" s="77"/>
      <c r="R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 ht="15" customHeight="1" x14ac:dyDescent="0.15">
      <c r="A717" s="2"/>
      <c r="B717" s="2"/>
      <c r="C717" s="73"/>
      <c r="D717" s="73"/>
      <c r="E717" s="74"/>
      <c r="F717" s="75"/>
      <c r="G717" s="75"/>
      <c r="H717" s="75"/>
      <c r="I717" s="75"/>
      <c r="J717" s="75"/>
      <c r="K717" s="75"/>
      <c r="L717" s="2"/>
      <c r="M717" s="2"/>
      <c r="N717" s="2"/>
      <c r="O717" s="75"/>
      <c r="P717" s="76"/>
      <c r="Q717" s="77"/>
      <c r="R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 ht="15" customHeight="1" x14ac:dyDescent="0.15">
      <c r="A718" s="2"/>
      <c r="B718" s="2"/>
      <c r="C718" s="73"/>
      <c r="D718" s="73"/>
      <c r="E718" s="74"/>
      <c r="F718" s="75"/>
      <c r="G718" s="75"/>
      <c r="H718" s="75"/>
      <c r="I718" s="75"/>
      <c r="J718" s="75"/>
      <c r="K718" s="75"/>
      <c r="L718" s="2"/>
      <c r="M718" s="2"/>
      <c r="N718" s="2"/>
      <c r="O718" s="75"/>
      <c r="P718" s="76"/>
      <c r="Q718" s="77"/>
      <c r="R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 ht="15" customHeight="1" x14ac:dyDescent="0.15">
      <c r="A719" s="2"/>
      <c r="B719" s="2"/>
      <c r="C719" s="73"/>
      <c r="D719" s="73"/>
      <c r="E719" s="74"/>
      <c r="F719" s="75"/>
      <c r="G719" s="75"/>
      <c r="H719" s="75"/>
      <c r="I719" s="75"/>
      <c r="J719" s="75"/>
      <c r="K719" s="75"/>
      <c r="L719" s="2"/>
      <c r="M719" s="2"/>
      <c r="N719" s="2"/>
      <c r="O719" s="75"/>
      <c r="P719" s="76"/>
      <c r="Q719" s="77"/>
      <c r="R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 ht="15" customHeight="1" x14ac:dyDescent="0.15">
      <c r="A720" s="2"/>
      <c r="B720" s="2"/>
      <c r="C720" s="73"/>
      <c r="D720" s="73"/>
      <c r="E720" s="74"/>
      <c r="F720" s="75"/>
      <c r="G720" s="75"/>
      <c r="H720" s="75"/>
      <c r="I720" s="75"/>
      <c r="J720" s="75"/>
      <c r="K720" s="75"/>
      <c r="L720" s="2"/>
      <c r="M720" s="2"/>
      <c r="N720" s="2"/>
      <c r="O720" s="75"/>
      <c r="P720" s="76"/>
      <c r="Q720" s="77"/>
      <c r="R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 ht="15" customHeight="1" x14ac:dyDescent="0.15">
      <c r="A721" s="2"/>
      <c r="B721" s="2"/>
      <c r="C721" s="73"/>
      <c r="D721" s="73"/>
      <c r="E721" s="74"/>
      <c r="F721" s="75"/>
      <c r="G721" s="75"/>
      <c r="H721" s="75"/>
      <c r="I721" s="75"/>
      <c r="J721" s="75"/>
      <c r="K721" s="75"/>
      <c r="L721" s="2"/>
      <c r="M721" s="2"/>
      <c r="N721" s="2"/>
      <c r="O721" s="75"/>
      <c r="P721" s="76"/>
      <c r="Q721" s="77"/>
      <c r="R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 ht="15" customHeight="1" x14ac:dyDescent="0.15">
      <c r="A722" s="2"/>
      <c r="B722" s="2"/>
      <c r="C722" s="73"/>
      <c r="D722" s="73"/>
      <c r="E722" s="74"/>
      <c r="F722" s="75"/>
      <c r="G722" s="75"/>
      <c r="H722" s="75"/>
      <c r="I722" s="75"/>
      <c r="J722" s="75"/>
      <c r="K722" s="75"/>
      <c r="L722" s="2"/>
      <c r="M722" s="2"/>
      <c r="N722" s="2"/>
      <c r="O722" s="75"/>
      <c r="P722" s="76"/>
      <c r="Q722" s="77"/>
      <c r="R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 ht="15" customHeight="1" x14ac:dyDescent="0.15">
      <c r="A723" s="2"/>
      <c r="B723" s="2"/>
      <c r="C723" s="73"/>
      <c r="D723" s="73"/>
      <c r="E723" s="74"/>
      <c r="F723" s="75"/>
      <c r="G723" s="75"/>
      <c r="H723" s="75"/>
      <c r="I723" s="75"/>
      <c r="J723" s="75"/>
      <c r="K723" s="75"/>
      <c r="L723" s="2"/>
      <c r="M723" s="2"/>
      <c r="N723" s="2"/>
      <c r="O723" s="75"/>
      <c r="P723" s="76"/>
      <c r="Q723" s="77"/>
      <c r="R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 ht="15" customHeight="1" x14ac:dyDescent="0.15">
      <c r="A724" s="2"/>
      <c r="B724" s="2"/>
      <c r="C724" s="73"/>
      <c r="D724" s="73"/>
      <c r="E724" s="74"/>
      <c r="F724" s="75"/>
      <c r="G724" s="75"/>
      <c r="H724" s="75"/>
      <c r="I724" s="75"/>
      <c r="J724" s="75"/>
      <c r="K724" s="75"/>
      <c r="L724" s="2"/>
      <c r="M724" s="2"/>
      <c r="N724" s="2"/>
      <c r="O724" s="75"/>
      <c r="P724" s="76"/>
      <c r="Q724" s="77"/>
      <c r="R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 ht="15" customHeight="1" x14ac:dyDescent="0.15">
      <c r="A725" s="2"/>
      <c r="B725" s="2"/>
      <c r="C725" s="73"/>
      <c r="D725" s="73"/>
      <c r="E725" s="74"/>
      <c r="F725" s="75"/>
      <c r="G725" s="75"/>
      <c r="H725" s="75"/>
      <c r="I725" s="75"/>
      <c r="J725" s="75"/>
      <c r="K725" s="75"/>
      <c r="L725" s="2"/>
      <c r="M725" s="2"/>
      <c r="N725" s="2"/>
      <c r="O725" s="75"/>
      <c r="P725" s="76"/>
      <c r="Q725" s="77"/>
      <c r="R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 ht="15" customHeight="1" x14ac:dyDescent="0.15">
      <c r="A726" s="2"/>
      <c r="B726" s="2"/>
      <c r="C726" s="73"/>
      <c r="D726" s="73"/>
      <c r="E726" s="74"/>
      <c r="F726" s="75"/>
      <c r="G726" s="75"/>
      <c r="H726" s="75"/>
      <c r="I726" s="75"/>
      <c r="J726" s="75"/>
      <c r="K726" s="75"/>
      <c r="L726" s="2"/>
      <c r="M726" s="2"/>
      <c r="N726" s="2"/>
      <c r="O726" s="75"/>
      <c r="P726" s="76"/>
      <c r="Q726" s="77"/>
      <c r="R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 ht="15" customHeight="1" x14ac:dyDescent="0.15">
      <c r="A727" s="2"/>
      <c r="B727" s="2"/>
      <c r="C727" s="73"/>
      <c r="D727" s="73"/>
      <c r="E727" s="74"/>
      <c r="F727" s="75"/>
      <c r="G727" s="75"/>
      <c r="H727" s="75"/>
      <c r="I727" s="75"/>
      <c r="J727" s="75"/>
      <c r="K727" s="75"/>
      <c r="L727" s="2"/>
      <c r="M727" s="2"/>
      <c r="N727" s="2"/>
      <c r="O727" s="75"/>
      <c r="P727" s="76"/>
      <c r="Q727" s="77"/>
      <c r="R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 ht="15" customHeight="1" x14ac:dyDescent="0.15">
      <c r="A728" s="2"/>
      <c r="B728" s="2"/>
      <c r="C728" s="73"/>
      <c r="D728" s="73"/>
      <c r="E728" s="74"/>
      <c r="F728" s="75"/>
      <c r="G728" s="75"/>
      <c r="H728" s="75"/>
      <c r="I728" s="75"/>
      <c r="J728" s="75"/>
      <c r="K728" s="75"/>
      <c r="L728" s="2"/>
      <c r="M728" s="2"/>
      <c r="N728" s="2"/>
      <c r="O728" s="75"/>
      <c r="P728" s="76"/>
      <c r="Q728" s="77"/>
      <c r="R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 ht="15" customHeight="1" x14ac:dyDescent="0.15">
      <c r="A729" s="2"/>
      <c r="B729" s="2"/>
      <c r="C729" s="73"/>
      <c r="D729" s="73"/>
      <c r="E729" s="74"/>
      <c r="F729" s="75"/>
      <c r="G729" s="75"/>
      <c r="H729" s="75"/>
      <c r="I729" s="75"/>
      <c r="J729" s="75"/>
      <c r="K729" s="75"/>
      <c r="L729" s="2"/>
      <c r="M729" s="2"/>
      <c r="N729" s="2"/>
      <c r="O729" s="75"/>
      <c r="P729" s="76"/>
      <c r="Q729" s="77"/>
      <c r="R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 ht="15" customHeight="1" x14ac:dyDescent="0.15">
      <c r="A730" s="2"/>
      <c r="B730" s="2"/>
      <c r="C730" s="73"/>
      <c r="D730" s="73"/>
      <c r="E730" s="74"/>
      <c r="F730" s="75"/>
      <c r="G730" s="75"/>
      <c r="H730" s="75"/>
      <c r="I730" s="75"/>
      <c r="J730" s="75"/>
      <c r="K730" s="75"/>
      <c r="L730" s="2"/>
      <c r="M730" s="2"/>
      <c r="N730" s="2"/>
      <c r="O730" s="75"/>
      <c r="P730" s="76"/>
      <c r="Q730" s="77"/>
      <c r="R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 ht="15" customHeight="1" x14ac:dyDescent="0.15">
      <c r="A731" s="2"/>
      <c r="B731" s="2"/>
      <c r="C731" s="73"/>
      <c r="D731" s="73"/>
      <c r="E731" s="74"/>
      <c r="F731" s="75"/>
      <c r="G731" s="75"/>
      <c r="H731" s="75"/>
      <c r="I731" s="75"/>
      <c r="J731" s="75"/>
      <c r="K731" s="75"/>
      <c r="L731" s="2"/>
      <c r="M731" s="2"/>
      <c r="N731" s="2"/>
      <c r="O731" s="75"/>
      <c r="P731" s="76"/>
      <c r="Q731" s="77"/>
      <c r="R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 ht="15" customHeight="1" x14ac:dyDescent="0.15">
      <c r="A732" s="2"/>
      <c r="B732" s="2"/>
      <c r="C732" s="73"/>
      <c r="D732" s="73"/>
      <c r="E732" s="74"/>
      <c r="F732" s="75"/>
      <c r="G732" s="75"/>
      <c r="H732" s="75"/>
      <c r="I732" s="75"/>
      <c r="J732" s="75"/>
      <c r="K732" s="75"/>
      <c r="L732" s="2"/>
      <c r="M732" s="2"/>
      <c r="N732" s="2"/>
      <c r="O732" s="75"/>
      <c r="P732" s="76"/>
      <c r="Q732" s="77"/>
      <c r="R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 ht="15" customHeight="1" x14ac:dyDescent="0.15">
      <c r="A733" s="2"/>
      <c r="B733" s="2"/>
      <c r="C733" s="73"/>
      <c r="D733" s="73"/>
      <c r="E733" s="74"/>
      <c r="F733" s="75"/>
      <c r="G733" s="75"/>
      <c r="H733" s="75"/>
      <c r="I733" s="75"/>
      <c r="J733" s="75"/>
      <c r="K733" s="75"/>
      <c r="L733" s="2"/>
      <c r="M733" s="2"/>
      <c r="N733" s="2"/>
      <c r="O733" s="75"/>
      <c r="P733" s="76"/>
      <c r="Q733" s="77"/>
      <c r="R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 ht="15" customHeight="1" x14ac:dyDescent="0.15">
      <c r="A734" s="2"/>
      <c r="B734" s="2"/>
      <c r="C734" s="73"/>
      <c r="D734" s="73"/>
      <c r="E734" s="74"/>
      <c r="F734" s="75"/>
      <c r="G734" s="75"/>
      <c r="H734" s="75"/>
      <c r="I734" s="75"/>
      <c r="J734" s="75"/>
      <c r="K734" s="75"/>
      <c r="L734" s="2"/>
      <c r="M734" s="2"/>
      <c r="N734" s="2"/>
      <c r="O734" s="75"/>
      <c r="P734" s="76"/>
      <c r="Q734" s="77"/>
      <c r="R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 ht="15" customHeight="1" x14ac:dyDescent="0.15">
      <c r="A735" s="2"/>
      <c r="B735" s="2"/>
      <c r="C735" s="73"/>
      <c r="D735" s="73"/>
      <c r="E735" s="74"/>
      <c r="F735" s="75"/>
      <c r="G735" s="75"/>
      <c r="H735" s="75"/>
      <c r="I735" s="75"/>
      <c r="J735" s="75"/>
      <c r="K735" s="75"/>
      <c r="L735" s="2"/>
      <c r="M735" s="2"/>
      <c r="N735" s="2"/>
      <c r="O735" s="75"/>
      <c r="P735" s="76"/>
      <c r="Q735" s="77"/>
      <c r="R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 ht="15" customHeight="1" x14ac:dyDescent="0.15">
      <c r="A736" s="2"/>
      <c r="B736" s="2"/>
      <c r="C736" s="73"/>
      <c r="D736" s="73"/>
      <c r="E736" s="74"/>
      <c r="F736" s="75"/>
      <c r="G736" s="75"/>
      <c r="H736" s="75"/>
      <c r="I736" s="75"/>
      <c r="J736" s="75"/>
      <c r="K736" s="75"/>
      <c r="L736" s="2"/>
      <c r="M736" s="2"/>
      <c r="N736" s="2"/>
      <c r="O736" s="75"/>
      <c r="P736" s="76"/>
      <c r="Q736" s="77"/>
      <c r="R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 ht="15" customHeight="1" x14ac:dyDescent="0.15">
      <c r="A737" s="2"/>
      <c r="B737" s="2"/>
      <c r="C737" s="73"/>
      <c r="D737" s="73"/>
      <c r="E737" s="74"/>
      <c r="F737" s="75"/>
      <c r="G737" s="75"/>
      <c r="H737" s="75"/>
      <c r="I737" s="75"/>
      <c r="J737" s="75"/>
      <c r="K737" s="75"/>
      <c r="L737" s="2"/>
      <c r="M737" s="2"/>
      <c r="N737" s="2"/>
      <c r="O737" s="75"/>
      <c r="P737" s="76"/>
      <c r="Q737" s="77"/>
      <c r="R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 ht="15" customHeight="1" x14ac:dyDescent="0.15">
      <c r="A738" s="2"/>
      <c r="B738" s="2"/>
      <c r="C738" s="73"/>
      <c r="D738" s="73"/>
      <c r="E738" s="74"/>
      <c r="F738" s="75"/>
      <c r="G738" s="75"/>
      <c r="H738" s="75"/>
      <c r="I738" s="75"/>
      <c r="J738" s="75"/>
      <c r="K738" s="75"/>
      <c r="L738" s="2"/>
      <c r="M738" s="2"/>
      <c r="N738" s="2"/>
      <c r="O738" s="75"/>
      <c r="P738" s="76"/>
      <c r="Q738" s="77"/>
      <c r="R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 ht="15" customHeight="1" x14ac:dyDescent="0.15">
      <c r="A739" s="2"/>
      <c r="B739" s="2"/>
      <c r="C739" s="73"/>
      <c r="D739" s="73"/>
      <c r="E739" s="74"/>
      <c r="F739" s="75"/>
      <c r="G739" s="75"/>
      <c r="H739" s="75"/>
      <c r="I739" s="75"/>
      <c r="J739" s="75"/>
      <c r="K739" s="75"/>
      <c r="L739" s="2"/>
      <c r="M739" s="2"/>
      <c r="N739" s="2"/>
      <c r="O739" s="75"/>
      <c r="P739" s="76"/>
      <c r="Q739" s="77"/>
      <c r="R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 ht="15" customHeight="1" x14ac:dyDescent="0.15">
      <c r="A740" s="2"/>
      <c r="B740" s="2"/>
      <c r="C740" s="73"/>
      <c r="D740" s="73"/>
      <c r="E740" s="74"/>
      <c r="F740" s="75"/>
      <c r="G740" s="75"/>
      <c r="H740" s="75"/>
      <c r="I740" s="75"/>
      <c r="J740" s="75"/>
      <c r="K740" s="75"/>
      <c r="L740" s="2"/>
      <c r="M740" s="2"/>
      <c r="N740" s="2"/>
      <c r="O740" s="75"/>
      <c r="P740" s="76"/>
      <c r="Q740" s="77"/>
      <c r="R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 ht="15" customHeight="1" x14ac:dyDescent="0.15">
      <c r="A741" s="2"/>
      <c r="B741" s="2"/>
      <c r="C741" s="73"/>
      <c r="D741" s="73"/>
      <c r="E741" s="74"/>
      <c r="F741" s="75"/>
      <c r="G741" s="75"/>
      <c r="H741" s="75"/>
      <c r="I741" s="75"/>
      <c r="J741" s="75"/>
      <c r="K741" s="75"/>
      <c r="L741" s="2"/>
      <c r="M741" s="2"/>
      <c r="N741" s="2"/>
      <c r="O741" s="75"/>
      <c r="P741" s="76"/>
      <c r="Q741" s="77"/>
      <c r="R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 ht="15" customHeight="1" x14ac:dyDescent="0.15">
      <c r="A742" s="2"/>
      <c r="B742" s="2"/>
      <c r="C742" s="73"/>
      <c r="D742" s="73"/>
      <c r="E742" s="74"/>
      <c r="F742" s="75"/>
      <c r="G742" s="75"/>
      <c r="H742" s="75"/>
      <c r="I742" s="75"/>
      <c r="J742" s="75"/>
      <c r="K742" s="75"/>
      <c r="L742" s="2"/>
      <c r="M742" s="2"/>
      <c r="N742" s="2"/>
      <c r="O742" s="75"/>
      <c r="P742" s="76"/>
      <c r="Q742" s="77"/>
      <c r="R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 ht="15" customHeight="1" x14ac:dyDescent="0.15">
      <c r="A743" s="2"/>
      <c r="B743" s="2"/>
      <c r="C743" s="73"/>
      <c r="D743" s="73"/>
      <c r="E743" s="74"/>
      <c r="F743" s="75"/>
      <c r="G743" s="75"/>
      <c r="H743" s="75"/>
      <c r="I743" s="75"/>
      <c r="J743" s="75"/>
      <c r="K743" s="75"/>
      <c r="L743" s="2"/>
      <c r="M743" s="2"/>
      <c r="N743" s="2"/>
      <c r="O743" s="75"/>
      <c r="P743" s="76"/>
      <c r="Q743" s="77"/>
      <c r="R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 ht="15" customHeight="1" x14ac:dyDescent="0.15">
      <c r="A744" s="2"/>
      <c r="B744" s="2"/>
      <c r="C744" s="73"/>
      <c r="D744" s="73"/>
      <c r="E744" s="74"/>
      <c r="F744" s="75"/>
      <c r="G744" s="75"/>
      <c r="H744" s="75"/>
      <c r="I744" s="75"/>
      <c r="J744" s="75"/>
      <c r="K744" s="75"/>
      <c r="L744" s="2"/>
      <c r="M744" s="2"/>
      <c r="N744" s="2"/>
      <c r="O744" s="75"/>
      <c r="P744" s="76"/>
      <c r="Q744" s="77"/>
      <c r="R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 ht="15" customHeight="1" x14ac:dyDescent="0.15">
      <c r="A745" s="2"/>
      <c r="B745" s="2"/>
      <c r="C745" s="73"/>
      <c r="D745" s="73"/>
      <c r="E745" s="74"/>
      <c r="F745" s="75"/>
      <c r="G745" s="75"/>
      <c r="H745" s="75"/>
      <c r="I745" s="75"/>
      <c r="J745" s="75"/>
      <c r="K745" s="75"/>
      <c r="L745" s="2"/>
      <c r="M745" s="2"/>
      <c r="N745" s="2"/>
      <c r="O745" s="75"/>
      <c r="P745" s="76"/>
      <c r="Q745" s="77"/>
      <c r="R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 ht="15" customHeight="1" x14ac:dyDescent="0.15">
      <c r="A746" s="2"/>
      <c r="B746" s="2"/>
      <c r="C746" s="73"/>
      <c r="D746" s="73"/>
      <c r="E746" s="74"/>
      <c r="F746" s="75"/>
      <c r="G746" s="75"/>
      <c r="H746" s="75"/>
      <c r="I746" s="75"/>
      <c r="J746" s="75"/>
      <c r="K746" s="75"/>
      <c r="L746" s="2"/>
      <c r="M746" s="2"/>
      <c r="N746" s="2"/>
      <c r="O746" s="75"/>
      <c r="P746" s="76"/>
      <c r="Q746" s="77"/>
      <c r="R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 ht="15" customHeight="1" x14ac:dyDescent="0.15">
      <c r="A747" s="2"/>
      <c r="B747" s="2"/>
      <c r="C747" s="73"/>
      <c r="D747" s="73"/>
      <c r="E747" s="74"/>
      <c r="F747" s="75"/>
      <c r="G747" s="75"/>
      <c r="H747" s="75"/>
      <c r="I747" s="75"/>
      <c r="J747" s="75"/>
      <c r="K747" s="75"/>
      <c r="L747" s="2"/>
      <c r="M747" s="2"/>
      <c r="N747" s="2"/>
      <c r="O747" s="75"/>
      <c r="P747" s="76"/>
      <c r="Q747" s="77"/>
      <c r="R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 ht="15" customHeight="1" x14ac:dyDescent="0.15">
      <c r="A748" s="2"/>
      <c r="B748" s="2"/>
      <c r="C748" s="73"/>
      <c r="D748" s="73"/>
      <c r="E748" s="74"/>
      <c r="F748" s="75"/>
      <c r="G748" s="75"/>
      <c r="H748" s="75"/>
      <c r="I748" s="75"/>
      <c r="J748" s="75"/>
      <c r="K748" s="75"/>
      <c r="L748" s="2"/>
      <c r="M748" s="2"/>
      <c r="N748" s="2"/>
      <c r="O748" s="75"/>
      <c r="P748" s="76"/>
      <c r="Q748" s="77"/>
      <c r="R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 ht="15" customHeight="1" x14ac:dyDescent="0.15">
      <c r="A749" s="2"/>
      <c r="B749" s="2"/>
      <c r="C749" s="73"/>
      <c r="D749" s="73"/>
      <c r="E749" s="74"/>
      <c r="F749" s="75"/>
      <c r="G749" s="75"/>
      <c r="H749" s="75"/>
      <c r="I749" s="75"/>
      <c r="J749" s="75"/>
      <c r="K749" s="75"/>
      <c r="L749" s="2"/>
      <c r="M749" s="2"/>
      <c r="N749" s="2"/>
      <c r="O749" s="75"/>
      <c r="P749" s="76"/>
      <c r="Q749" s="77"/>
      <c r="R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 ht="15" customHeight="1" x14ac:dyDescent="0.15">
      <c r="A750" s="2"/>
      <c r="B750" s="2"/>
      <c r="C750" s="73"/>
      <c r="D750" s="73"/>
      <c r="E750" s="74"/>
      <c r="F750" s="75"/>
      <c r="G750" s="75"/>
      <c r="H750" s="75"/>
      <c r="I750" s="75"/>
      <c r="J750" s="75"/>
      <c r="K750" s="75"/>
      <c r="L750" s="2"/>
      <c r="M750" s="2"/>
      <c r="N750" s="2"/>
      <c r="O750" s="75"/>
      <c r="P750" s="76"/>
      <c r="Q750" s="77"/>
      <c r="R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 ht="15" customHeight="1" x14ac:dyDescent="0.15">
      <c r="A751" s="2"/>
      <c r="B751" s="2"/>
      <c r="C751" s="73"/>
      <c r="D751" s="73"/>
      <c r="E751" s="74"/>
      <c r="F751" s="75"/>
      <c r="G751" s="75"/>
      <c r="H751" s="75"/>
      <c r="I751" s="75"/>
      <c r="J751" s="75"/>
      <c r="K751" s="75"/>
      <c r="L751" s="2"/>
      <c r="M751" s="2"/>
      <c r="N751" s="2"/>
      <c r="O751" s="75"/>
      <c r="P751" s="76"/>
      <c r="Q751" s="77"/>
      <c r="R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 ht="15" customHeight="1" x14ac:dyDescent="0.15">
      <c r="A752" s="2"/>
      <c r="B752" s="2"/>
      <c r="C752" s="73"/>
      <c r="D752" s="73"/>
      <c r="E752" s="74"/>
      <c r="F752" s="75"/>
      <c r="G752" s="75"/>
      <c r="H752" s="75"/>
      <c r="I752" s="75"/>
      <c r="J752" s="75"/>
      <c r="K752" s="75"/>
      <c r="L752" s="2"/>
      <c r="M752" s="2"/>
      <c r="N752" s="2"/>
      <c r="O752" s="75"/>
      <c r="P752" s="76"/>
      <c r="Q752" s="77"/>
      <c r="R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 ht="15" customHeight="1" x14ac:dyDescent="0.15">
      <c r="A753" s="2"/>
      <c r="B753" s="2"/>
      <c r="C753" s="73"/>
      <c r="D753" s="73"/>
      <c r="E753" s="74"/>
      <c r="F753" s="75"/>
      <c r="G753" s="75"/>
      <c r="H753" s="75"/>
      <c r="I753" s="75"/>
      <c r="J753" s="75"/>
      <c r="K753" s="75"/>
      <c r="L753" s="2"/>
      <c r="M753" s="2"/>
      <c r="N753" s="2"/>
      <c r="O753" s="75"/>
      <c r="P753" s="76"/>
      <c r="Q753" s="77"/>
      <c r="R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 ht="15" customHeight="1" x14ac:dyDescent="0.15">
      <c r="A754" s="2"/>
      <c r="B754" s="2"/>
      <c r="C754" s="73"/>
      <c r="D754" s="73"/>
      <c r="E754" s="74"/>
      <c r="F754" s="75"/>
      <c r="G754" s="75"/>
      <c r="H754" s="75"/>
      <c r="I754" s="75"/>
      <c r="J754" s="75"/>
      <c r="K754" s="75"/>
      <c r="L754" s="2"/>
      <c r="M754" s="2"/>
      <c r="N754" s="2"/>
      <c r="O754" s="75"/>
      <c r="P754" s="76"/>
      <c r="Q754" s="77"/>
      <c r="R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 ht="15" customHeight="1" x14ac:dyDescent="0.15">
      <c r="A755" s="2"/>
      <c r="B755" s="2"/>
      <c r="C755" s="73"/>
      <c r="D755" s="73"/>
      <c r="E755" s="74"/>
      <c r="F755" s="75"/>
      <c r="G755" s="75"/>
      <c r="H755" s="75"/>
      <c r="I755" s="75"/>
      <c r="J755" s="75"/>
      <c r="K755" s="75"/>
      <c r="L755" s="2"/>
      <c r="M755" s="2"/>
      <c r="N755" s="2"/>
      <c r="O755" s="75"/>
      <c r="P755" s="76"/>
      <c r="Q755" s="77"/>
      <c r="R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 ht="15" customHeight="1" x14ac:dyDescent="0.15">
      <c r="A756" s="2"/>
      <c r="B756" s="2"/>
      <c r="C756" s="73"/>
      <c r="D756" s="73"/>
      <c r="E756" s="74"/>
      <c r="F756" s="75"/>
      <c r="G756" s="75"/>
      <c r="H756" s="75"/>
      <c r="I756" s="75"/>
      <c r="J756" s="75"/>
      <c r="K756" s="75"/>
      <c r="L756" s="2"/>
      <c r="M756" s="2"/>
      <c r="N756" s="2"/>
      <c r="O756" s="75"/>
      <c r="P756" s="76"/>
      <c r="Q756" s="77"/>
      <c r="R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 ht="15" customHeight="1" x14ac:dyDescent="0.15">
      <c r="A757" s="2"/>
      <c r="B757" s="2"/>
      <c r="C757" s="73"/>
      <c r="D757" s="73"/>
      <c r="E757" s="74"/>
      <c r="F757" s="75"/>
      <c r="G757" s="75"/>
      <c r="H757" s="75"/>
      <c r="I757" s="75"/>
      <c r="J757" s="75"/>
      <c r="K757" s="75"/>
      <c r="L757" s="2"/>
      <c r="M757" s="2"/>
      <c r="N757" s="2"/>
      <c r="O757" s="75"/>
      <c r="P757" s="76"/>
      <c r="Q757" s="77"/>
      <c r="R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 ht="15" customHeight="1" x14ac:dyDescent="0.15">
      <c r="A758" s="2"/>
      <c r="B758" s="2"/>
      <c r="C758" s="73"/>
      <c r="D758" s="73"/>
      <c r="E758" s="74"/>
      <c r="F758" s="75"/>
      <c r="G758" s="75"/>
      <c r="H758" s="75"/>
      <c r="I758" s="75"/>
      <c r="J758" s="75"/>
      <c r="K758" s="75"/>
      <c r="L758" s="2"/>
      <c r="M758" s="2"/>
      <c r="N758" s="2"/>
      <c r="O758" s="75"/>
      <c r="P758" s="76"/>
      <c r="Q758" s="77"/>
      <c r="R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 ht="15" customHeight="1" x14ac:dyDescent="0.15">
      <c r="A759" s="2"/>
      <c r="B759" s="2"/>
      <c r="C759" s="73"/>
      <c r="D759" s="73"/>
      <c r="E759" s="74"/>
      <c r="F759" s="75"/>
      <c r="G759" s="75"/>
      <c r="H759" s="75"/>
      <c r="I759" s="75"/>
      <c r="J759" s="75"/>
      <c r="K759" s="75"/>
      <c r="L759" s="2"/>
      <c r="M759" s="2"/>
      <c r="N759" s="2"/>
      <c r="O759" s="75"/>
      <c r="P759" s="76"/>
      <c r="Q759" s="77"/>
      <c r="R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 ht="15" customHeight="1" x14ac:dyDescent="0.15">
      <c r="A760" s="2"/>
      <c r="B760" s="2"/>
      <c r="C760" s="73"/>
      <c r="D760" s="73"/>
      <c r="E760" s="74"/>
      <c r="F760" s="75"/>
      <c r="G760" s="75"/>
      <c r="H760" s="75"/>
      <c r="I760" s="75"/>
      <c r="J760" s="75"/>
      <c r="K760" s="75"/>
      <c r="L760" s="2"/>
      <c r="M760" s="2"/>
      <c r="N760" s="2"/>
      <c r="O760" s="75"/>
      <c r="P760" s="76"/>
      <c r="Q760" s="77"/>
      <c r="R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 ht="15" customHeight="1" x14ac:dyDescent="0.15">
      <c r="A761" s="2"/>
      <c r="B761" s="2"/>
      <c r="C761" s="73"/>
      <c r="D761" s="73"/>
      <c r="E761" s="74"/>
      <c r="F761" s="75"/>
      <c r="G761" s="75"/>
      <c r="H761" s="75"/>
      <c r="I761" s="75"/>
      <c r="J761" s="75"/>
      <c r="K761" s="75"/>
      <c r="L761" s="2"/>
      <c r="M761" s="2"/>
      <c r="N761" s="2"/>
      <c r="O761" s="75"/>
      <c r="P761" s="76"/>
      <c r="Q761" s="77"/>
      <c r="R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 ht="15" customHeight="1" x14ac:dyDescent="0.15">
      <c r="A762" s="2"/>
      <c r="B762" s="2"/>
      <c r="C762" s="73"/>
      <c r="D762" s="73"/>
      <c r="E762" s="74"/>
      <c r="F762" s="75"/>
      <c r="G762" s="75"/>
      <c r="H762" s="75"/>
      <c r="I762" s="75"/>
      <c r="J762" s="75"/>
      <c r="K762" s="75"/>
      <c r="L762" s="2"/>
      <c r="M762" s="2"/>
      <c r="N762" s="2"/>
      <c r="O762" s="75"/>
      <c r="P762" s="76"/>
      <c r="Q762" s="77"/>
      <c r="R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 ht="15" customHeight="1" x14ac:dyDescent="0.15">
      <c r="A763" s="2"/>
      <c r="B763" s="2"/>
      <c r="C763" s="73"/>
      <c r="D763" s="73"/>
      <c r="E763" s="74"/>
      <c r="F763" s="75"/>
      <c r="G763" s="75"/>
      <c r="H763" s="75"/>
      <c r="I763" s="75"/>
      <c r="J763" s="75"/>
      <c r="K763" s="75"/>
      <c r="L763" s="2"/>
      <c r="M763" s="2"/>
      <c r="N763" s="2"/>
      <c r="O763" s="75"/>
      <c r="P763" s="76"/>
      <c r="Q763" s="77"/>
      <c r="R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ht="15" customHeight="1" x14ac:dyDescent="0.15">
      <c r="A764" s="2"/>
      <c r="B764" s="2"/>
      <c r="C764" s="73"/>
      <c r="D764" s="73"/>
      <c r="E764" s="74"/>
      <c r="F764" s="75"/>
      <c r="G764" s="75"/>
      <c r="H764" s="75"/>
      <c r="I764" s="75"/>
      <c r="J764" s="75"/>
      <c r="K764" s="75"/>
      <c r="L764" s="2"/>
      <c r="M764" s="2"/>
      <c r="N764" s="2"/>
      <c r="O764" s="75"/>
      <c r="P764" s="76"/>
      <c r="Q764" s="77"/>
      <c r="R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ht="15" customHeight="1" x14ac:dyDescent="0.15">
      <c r="A765" s="2"/>
      <c r="B765" s="2"/>
      <c r="C765" s="73"/>
      <c r="D765" s="73"/>
      <c r="E765" s="74"/>
      <c r="F765" s="75"/>
      <c r="G765" s="75"/>
      <c r="H765" s="75"/>
      <c r="I765" s="75"/>
      <c r="J765" s="75"/>
      <c r="K765" s="75"/>
      <c r="L765" s="2"/>
      <c r="M765" s="2"/>
      <c r="N765" s="2"/>
      <c r="O765" s="75"/>
      <c r="P765" s="76"/>
      <c r="Q765" s="77"/>
      <c r="R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ht="15" customHeight="1" x14ac:dyDescent="0.15">
      <c r="A766" s="2"/>
      <c r="B766" s="2"/>
      <c r="C766" s="73"/>
      <c r="D766" s="73"/>
      <c r="E766" s="74"/>
      <c r="F766" s="75"/>
      <c r="G766" s="75"/>
      <c r="H766" s="75"/>
      <c r="I766" s="75"/>
      <c r="J766" s="75"/>
      <c r="K766" s="75"/>
      <c r="L766" s="2"/>
      <c r="M766" s="2"/>
      <c r="N766" s="2"/>
      <c r="O766" s="75"/>
      <c r="P766" s="76"/>
      <c r="Q766" s="77"/>
      <c r="R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ht="15" customHeight="1" x14ac:dyDescent="0.15">
      <c r="A767" s="2"/>
      <c r="B767" s="2"/>
      <c r="C767" s="73"/>
      <c r="D767" s="73"/>
      <c r="E767" s="74"/>
      <c r="F767" s="75"/>
      <c r="G767" s="75"/>
      <c r="H767" s="75"/>
      <c r="I767" s="75"/>
      <c r="J767" s="75"/>
      <c r="K767" s="75"/>
      <c r="L767" s="2"/>
      <c r="M767" s="2"/>
      <c r="N767" s="2"/>
      <c r="O767" s="75"/>
      <c r="P767" s="76"/>
      <c r="Q767" s="77"/>
      <c r="R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ht="15" customHeight="1" x14ac:dyDescent="0.15">
      <c r="A768" s="2"/>
      <c r="B768" s="2"/>
      <c r="C768" s="73"/>
      <c r="D768" s="73"/>
      <c r="E768" s="74"/>
      <c r="F768" s="75"/>
      <c r="G768" s="75"/>
      <c r="H768" s="75"/>
      <c r="I768" s="75"/>
      <c r="J768" s="75"/>
      <c r="K768" s="75"/>
      <c r="L768" s="2"/>
      <c r="M768" s="2"/>
      <c r="N768" s="2"/>
      <c r="O768" s="75"/>
      <c r="P768" s="76"/>
      <c r="Q768" s="77"/>
      <c r="R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ht="15" customHeight="1" x14ac:dyDescent="0.15">
      <c r="A769" s="2"/>
      <c r="B769" s="2"/>
      <c r="C769" s="73"/>
      <c r="D769" s="73"/>
      <c r="E769" s="74"/>
      <c r="F769" s="75"/>
      <c r="G769" s="75"/>
      <c r="H769" s="75"/>
      <c r="I769" s="75"/>
      <c r="J769" s="75"/>
      <c r="K769" s="75"/>
      <c r="L769" s="2"/>
      <c r="M769" s="2"/>
      <c r="N769" s="2"/>
      <c r="O769" s="75"/>
      <c r="P769" s="76"/>
      <c r="Q769" s="77"/>
      <c r="R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ht="15" customHeight="1" x14ac:dyDescent="0.15">
      <c r="A770" s="2"/>
      <c r="B770" s="2"/>
      <c r="C770" s="73"/>
      <c r="D770" s="73"/>
      <c r="E770" s="74"/>
      <c r="F770" s="75"/>
      <c r="G770" s="75"/>
      <c r="H770" s="75"/>
      <c r="I770" s="75"/>
      <c r="J770" s="75"/>
      <c r="K770" s="75"/>
      <c r="L770" s="2"/>
      <c r="M770" s="2"/>
      <c r="N770" s="2"/>
      <c r="O770" s="75"/>
      <c r="P770" s="76"/>
      <c r="Q770" s="77"/>
      <c r="R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ht="15" customHeight="1" x14ac:dyDescent="0.15">
      <c r="A771" s="2"/>
      <c r="B771" s="2"/>
      <c r="C771" s="73"/>
      <c r="D771" s="73"/>
      <c r="E771" s="74"/>
      <c r="F771" s="75"/>
      <c r="G771" s="75"/>
      <c r="H771" s="75"/>
      <c r="I771" s="75"/>
      <c r="J771" s="75"/>
      <c r="K771" s="75"/>
      <c r="L771" s="2"/>
      <c r="M771" s="2"/>
      <c r="N771" s="2"/>
      <c r="O771" s="75"/>
      <c r="P771" s="76"/>
      <c r="Q771" s="77"/>
      <c r="R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ht="15" customHeight="1" x14ac:dyDescent="0.15">
      <c r="A772" s="2"/>
      <c r="B772" s="2"/>
      <c r="C772" s="73"/>
      <c r="D772" s="73"/>
      <c r="E772" s="74"/>
      <c r="F772" s="75"/>
      <c r="G772" s="75"/>
      <c r="H772" s="75"/>
      <c r="I772" s="75"/>
      <c r="J772" s="75"/>
      <c r="K772" s="75"/>
      <c r="L772" s="2"/>
      <c r="M772" s="2"/>
      <c r="N772" s="2"/>
      <c r="O772" s="75"/>
      <c r="P772" s="76"/>
      <c r="Q772" s="77"/>
      <c r="R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ht="15" customHeight="1" x14ac:dyDescent="0.15">
      <c r="A773" s="2"/>
      <c r="B773" s="2"/>
      <c r="C773" s="73"/>
      <c r="D773" s="73"/>
      <c r="E773" s="74"/>
      <c r="F773" s="75"/>
      <c r="G773" s="75"/>
      <c r="H773" s="75"/>
      <c r="I773" s="75"/>
      <c r="J773" s="75"/>
      <c r="K773" s="75"/>
      <c r="L773" s="2"/>
      <c r="M773" s="2"/>
      <c r="N773" s="2"/>
      <c r="O773" s="75"/>
      <c r="P773" s="76"/>
      <c r="Q773" s="77"/>
      <c r="R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ht="15" customHeight="1" x14ac:dyDescent="0.15">
      <c r="A774" s="2"/>
      <c r="B774" s="2"/>
      <c r="C774" s="73"/>
      <c r="D774" s="73"/>
      <c r="E774" s="74"/>
      <c r="F774" s="75"/>
      <c r="G774" s="75"/>
      <c r="H774" s="75"/>
      <c r="I774" s="75"/>
      <c r="J774" s="75"/>
      <c r="K774" s="75"/>
      <c r="L774" s="2"/>
      <c r="M774" s="2"/>
      <c r="N774" s="2"/>
      <c r="O774" s="75"/>
      <c r="P774" s="76"/>
      <c r="Q774" s="77"/>
      <c r="R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ht="15" customHeight="1" x14ac:dyDescent="0.15">
      <c r="A775" s="2"/>
      <c r="B775" s="2"/>
      <c r="C775" s="73"/>
      <c r="D775" s="73"/>
      <c r="E775" s="74"/>
      <c r="F775" s="75"/>
      <c r="G775" s="75"/>
      <c r="H775" s="75"/>
      <c r="I775" s="75"/>
      <c r="J775" s="75"/>
      <c r="K775" s="75"/>
      <c r="L775" s="2"/>
      <c r="M775" s="2"/>
      <c r="N775" s="2"/>
      <c r="O775" s="75"/>
      <c r="P775" s="76"/>
      <c r="Q775" s="77"/>
      <c r="R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ht="15" customHeight="1" x14ac:dyDescent="0.15">
      <c r="A776" s="2"/>
      <c r="B776" s="2"/>
      <c r="C776" s="73"/>
      <c r="D776" s="73"/>
      <c r="E776" s="74"/>
      <c r="F776" s="75"/>
      <c r="G776" s="75"/>
      <c r="H776" s="75"/>
      <c r="I776" s="75"/>
      <c r="J776" s="75"/>
      <c r="K776" s="75"/>
      <c r="L776" s="2"/>
      <c r="M776" s="2"/>
      <c r="N776" s="2"/>
      <c r="O776" s="75"/>
      <c r="P776" s="76"/>
      <c r="Q776" s="77"/>
      <c r="R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ht="15" customHeight="1" x14ac:dyDescent="0.15">
      <c r="A777" s="2"/>
      <c r="B777" s="2"/>
      <c r="C777" s="73"/>
      <c r="D777" s="73"/>
      <c r="E777" s="74"/>
      <c r="F777" s="75"/>
      <c r="G777" s="75"/>
      <c r="H777" s="75"/>
      <c r="I777" s="75"/>
      <c r="J777" s="75"/>
      <c r="K777" s="75"/>
      <c r="L777" s="2"/>
      <c r="M777" s="2"/>
      <c r="N777" s="2"/>
      <c r="O777" s="75"/>
      <c r="P777" s="76"/>
      <c r="Q777" s="77"/>
      <c r="R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ht="15" customHeight="1" x14ac:dyDescent="0.15">
      <c r="A778" s="2"/>
      <c r="B778" s="2"/>
      <c r="C778" s="73"/>
      <c r="D778" s="73"/>
      <c r="E778" s="74"/>
      <c r="F778" s="75"/>
      <c r="G778" s="75"/>
      <c r="H778" s="75"/>
      <c r="I778" s="75"/>
      <c r="J778" s="75"/>
      <c r="K778" s="75"/>
      <c r="L778" s="2"/>
      <c r="M778" s="2"/>
      <c r="N778" s="2"/>
      <c r="O778" s="75"/>
      <c r="P778" s="76"/>
      <c r="Q778" s="77"/>
      <c r="R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ht="15" customHeight="1" x14ac:dyDescent="0.15">
      <c r="A779" s="2"/>
      <c r="B779" s="2"/>
      <c r="C779" s="73"/>
      <c r="D779" s="73"/>
      <c r="E779" s="74"/>
      <c r="F779" s="75"/>
      <c r="G779" s="75"/>
      <c r="H779" s="75"/>
      <c r="I779" s="75"/>
      <c r="J779" s="75"/>
      <c r="K779" s="75"/>
      <c r="L779" s="2"/>
      <c r="M779" s="2"/>
      <c r="N779" s="2"/>
      <c r="O779" s="75"/>
      <c r="P779" s="76"/>
      <c r="Q779" s="77"/>
      <c r="R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ht="15" customHeight="1" x14ac:dyDescent="0.15">
      <c r="A780" s="2"/>
      <c r="B780" s="2"/>
      <c r="C780" s="73"/>
      <c r="D780" s="73"/>
      <c r="E780" s="74"/>
      <c r="F780" s="75"/>
      <c r="G780" s="75"/>
      <c r="H780" s="75"/>
      <c r="I780" s="75"/>
      <c r="J780" s="75"/>
      <c r="K780" s="75"/>
      <c r="L780" s="2"/>
      <c r="M780" s="2"/>
      <c r="N780" s="2"/>
      <c r="O780" s="75"/>
      <c r="P780" s="76"/>
      <c r="Q780" s="77"/>
      <c r="R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ht="15" customHeight="1" x14ac:dyDescent="0.15">
      <c r="A781" s="2"/>
      <c r="B781" s="2"/>
      <c r="C781" s="73"/>
      <c r="D781" s="73"/>
      <c r="E781" s="74"/>
      <c r="F781" s="75"/>
      <c r="G781" s="75"/>
      <c r="H781" s="75"/>
      <c r="I781" s="75"/>
      <c r="J781" s="75"/>
      <c r="K781" s="75"/>
      <c r="L781" s="2"/>
      <c r="M781" s="2"/>
      <c r="N781" s="2"/>
      <c r="O781" s="75"/>
      <c r="P781" s="76"/>
      <c r="Q781" s="77"/>
      <c r="R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ht="15" customHeight="1" x14ac:dyDescent="0.15">
      <c r="A782" s="2"/>
      <c r="B782" s="2"/>
      <c r="C782" s="73"/>
      <c r="D782" s="73"/>
      <c r="E782" s="74"/>
      <c r="F782" s="75"/>
      <c r="G782" s="75"/>
      <c r="H782" s="75"/>
      <c r="I782" s="75"/>
      <c r="J782" s="75"/>
      <c r="K782" s="75"/>
      <c r="L782" s="2"/>
      <c r="M782" s="2"/>
      <c r="N782" s="2"/>
      <c r="O782" s="75"/>
      <c r="P782" s="76"/>
      <c r="Q782" s="77"/>
      <c r="R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ht="15" customHeight="1" x14ac:dyDescent="0.15">
      <c r="A783" s="2"/>
      <c r="B783" s="2"/>
      <c r="C783" s="73"/>
      <c r="D783" s="73"/>
      <c r="E783" s="74"/>
      <c r="F783" s="75"/>
      <c r="G783" s="75"/>
      <c r="H783" s="75"/>
      <c r="I783" s="75"/>
      <c r="J783" s="75"/>
      <c r="K783" s="75"/>
      <c r="L783" s="2"/>
      <c r="M783" s="2"/>
      <c r="N783" s="2"/>
      <c r="O783" s="75"/>
      <c r="P783" s="76"/>
      <c r="Q783" s="77"/>
      <c r="R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ht="15" customHeight="1" x14ac:dyDescent="0.15">
      <c r="A784" s="2"/>
      <c r="B784" s="2"/>
      <c r="C784" s="73"/>
      <c r="D784" s="73"/>
      <c r="E784" s="74"/>
      <c r="F784" s="75"/>
      <c r="G784" s="75"/>
      <c r="H784" s="75"/>
      <c r="I784" s="75"/>
      <c r="J784" s="75"/>
      <c r="K784" s="75"/>
      <c r="L784" s="2"/>
      <c r="M784" s="2"/>
      <c r="N784" s="2"/>
      <c r="O784" s="75"/>
      <c r="P784" s="76"/>
      <c r="Q784" s="77"/>
      <c r="R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ht="15" customHeight="1" x14ac:dyDescent="0.15">
      <c r="A785" s="2"/>
      <c r="B785" s="2"/>
      <c r="C785" s="73"/>
      <c r="D785" s="73"/>
      <c r="E785" s="74"/>
      <c r="F785" s="75"/>
      <c r="G785" s="75"/>
      <c r="H785" s="75"/>
      <c r="I785" s="75"/>
      <c r="J785" s="75"/>
      <c r="K785" s="75"/>
      <c r="L785" s="2"/>
      <c r="M785" s="2"/>
      <c r="N785" s="2"/>
      <c r="O785" s="75"/>
      <c r="P785" s="76"/>
      <c r="Q785" s="77"/>
      <c r="R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ht="15" customHeight="1" x14ac:dyDescent="0.15">
      <c r="A786" s="2"/>
      <c r="B786" s="2"/>
      <c r="C786" s="73"/>
      <c r="D786" s="73"/>
      <c r="E786" s="74"/>
      <c r="F786" s="75"/>
      <c r="G786" s="75"/>
      <c r="H786" s="75"/>
      <c r="I786" s="75"/>
      <c r="J786" s="75"/>
      <c r="K786" s="75"/>
      <c r="L786" s="2"/>
      <c r="M786" s="2"/>
      <c r="N786" s="2"/>
      <c r="O786" s="75"/>
      <c r="P786" s="76"/>
      <c r="Q786" s="77"/>
      <c r="R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ht="15" customHeight="1" x14ac:dyDescent="0.15">
      <c r="A787" s="2"/>
      <c r="B787" s="2"/>
      <c r="C787" s="73"/>
      <c r="D787" s="73"/>
      <c r="E787" s="74"/>
      <c r="F787" s="75"/>
      <c r="G787" s="75"/>
      <c r="H787" s="75"/>
      <c r="I787" s="75"/>
      <c r="J787" s="75"/>
      <c r="K787" s="75"/>
      <c r="L787" s="2"/>
      <c r="M787" s="2"/>
      <c r="N787" s="2"/>
      <c r="O787" s="75"/>
      <c r="P787" s="76"/>
      <c r="Q787" s="77"/>
      <c r="R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ht="15" customHeight="1" x14ac:dyDescent="0.15">
      <c r="A788" s="2"/>
      <c r="B788" s="2"/>
      <c r="C788" s="73"/>
      <c r="D788" s="73"/>
      <c r="E788" s="74"/>
      <c r="F788" s="75"/>
      <c r="G788" s="75"/>
      <c r="H788" s="75"/>
      <c r="I788" s="75"/>
      <c r="J788" s="75"/>
      <c r="K788" s="75"/>
      <c r="L788" s="2"/>
      <c r="M788" s="2"/>
      <c r="N788" s="2"/>
      <c r="O788" s="75"/>
      <c r="P788" s="76"/>
      <c r="Q788" s="77"/>
      <c r="R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ht="15" customHeight="1" x14ac:dyDescent="0.15">
      <c r="A789" s="2"/>
      <c r="B789" s="2"/>
      <c r="C789" s="73"/>
      <c r="D789" s="73"/>
      <c r="E789" s="74"/>
      <c r="F789" s="75"/>
      <c r="G789" s="75"/>
      <c r="H789" s="75"/>
      <c r="I789" s="75"/>
      <c r="J789" s="75"/>
      <c r="K789" s="75"/>
      <c r="L789" s="2"/>
      <c r="M789" s="2"/>
      <c r="N789" s="2"/>
      <c r="O789" s="75"/>
      <c r="P789" s="76"/>
      <c r="Q789" s="77"/>
      <c r="R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ht="15" customHeight="1" x14ac:dyDescent="0.15">
      <c r="A790" s="2"/>
      <c r="B790" s="2"/>
      <c r="C790" s="73"/>
      <c r="D790" s="73"/>
      <c r="E790" s="74"/>
      <c r="F790" s="75"/>
      <c r="G790" s="75"/>
      <c r="H790" s="75"/>
      <c r="I790" s="75"/>
      <c r="J790" s="75"/>
      <c r="K790" s="75"/>
      <c r="L790" s="2"/>
      <c r="M790" s="2"/>
      <c r="N790" s="2"/>
      <c r="O790" s="75"/>
      <c r="P790" s="76"/>
      <c r="Q790" s="77"/>
      <c r="R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ht="15" customHeight="1" x14ac:dyDescent="0.15">
      <c r="A791" s="2"/>
      <c r="B791" s="2"/>
      <c r="C791" s="73"/>
      <c r="D791" s="73"/>
      <c r="E791" s="74"/>
      <c r="F791" s="75"/>
      <c r="G791" s="75"/>
      <c r="H791" s="75"/>
      <c r="I791" s="75"/>
      <c r="J791" s="75"/>
      <c r="K791" s="75"/>
      <c r="L791" s="2"/>
      <c r="M791" s="2"/>
      <c r="N791" s="2"/>
      <c r="O791" s="75"/>
      <c r="P791" s="76"/>
      <c r="Q791" s="77"/>
      <c r="R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ht="15" customHeight="1" x14ac:dyDescent="0.15">
      <c r="A792" s="2"/>
      <c r="B792" s="2"/>
      <c r="C792" s="73"/>
      <c r="D792" s="73"/>
      <c r="E792" s="74"/>
      <c r="F792" s="75"/>
      <c r="G792" s="75"/>
      <c r="H792" s="75"/>
      <c r="I792" s="75"/>
      <c r="J792" s="75"/>
      <c r="K792" s="75"/>
      <c r="L792" s="2"/>
      <c r="M792" s="2"/>
      <c r="N792" s="2"/>
      <c r="O792" s="75"/>
      <c r="P792" s="76"/>
      <c r="Q792" s="77"/>
      <c r="R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ht="15" customHeight="1" x14ac:dyDescent="0.15">
      <c r="A793" s="2"/>
      <c r="B793" s="2"/>
      <c r="C793" s="73"/>
      <c r="D793" s="73"/>
      <c r="E793" s="74"/>
      <c r="F793" s="75"/>
      <c r="G793" s="75"/>
      <c r="H793" s="75"/>
      <c r="I793" s="75"/>
      <c r="J793" s="75"/>
      <c r="K793" s="75"/>
      <c r="L793" s="2"/>
      <c r="M793" s="2"/>
      <c r="N793" s="2"/>
      <c r="O793" s="75"/>
      <c r="P793" s="76"/>
      <c r="Q793" s="77"/>
      <c r="R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ht="15" customHeight="1" x14ac:dyDescent="0.15">
      <c r="A794" s="2"/>
      <c r="B794" s="2"/>
      <c r="C794" s="73"/>
      <c r="D794" s="73"/>
      <c r="E794" s="74"/>
      <c r="F794" s="75"/>
      <c r="G794" s="75"/>
      <c r="H794" s="75"/>
      <c r="I794" s="75"/>
      <c r="J794" s="75"/>
      <c r="K794" s="75"/>
      <c r="L794" s="2"/>
      <c r="M794" s="2"/>
      <c r="N794" s="2"/>
      <c r="O794" s="75"/>
      <c r="P794" s="76"/>
      <c r="Q794" s="77"/>
      <c r="R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ht="15" customHeight="1" x14ac:dyDescent="0.15">
      <c r="A795" s="2"/>
      <c r="B795" s="2"/>
      <c r="C795" s="73"/>
      <c r="D795" s="73"/>
      <c r="E795" s="74"/>
      <c r="F795" s="75"/>
      <c r="G795" s="75"/>
      <c r="H795" s="75"/>
      <c r="I795" s="75"/>
      <c r="J795" s="75"/>
      <c r="K795" s="75"/>
      <c r="L795" s="2"/>
      <c r="M795" s="2"/>
      <c r="N795" s="2"/>
      <c r="O795" s="75"/>
      <c r="P795" s="76"/>
      <c r="Q795" s="77"/>
      <c r="R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ht="15" customHeight="1" x14ac:dyDescent="0.15">
      <c r="A796" s="2"/>
      <c r="B796" s="2"/>
      <c r="C796" s="73"/>
      <c r="D796" s="73"/>
      <c r="E796" s="74"/>
      <c r="F796" s="75"/>
      <c r="G796" s="75"/>
      <c r="H796" s="75"/>
      <c r="I796" s="75"/>
      <c r="J796" s="75"/>
      <c r="K796" s="75"/>
      <c r="L796" s="2"/>
      <c r="M796" s="2"/>
      <c r="N796" s="2"/>
      <c r="O796" s="75"/>
      <c r="P796" s="76"/>
      <c r="Q796" s="77"/>
      <c r="R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ht="15" customHeight="1" x14ac:dyDescent="0.15">
      <c r="A797" s="2"/>
      <c r="B797" s="2"/>
      <c r="C797" s="73"/>
      <c r="D797" s="73"/>
      <c r="E797" s="74"/>
      <c r="F797" s="75"/>
      <c r="G797" s="75"/>
      <c r="H797" s="75"/>
      <c r="I797" s="75"/>
      <c r="J797" s="75"/>
      <c r="K797" s="75"/>
      <c r="L797" s="2"/>
      <c r="M797" s="2"/>
      <c r="N797" s="2"/>
      <c r="O797" s="75"/>
      <c r="P797" s="76"/>
      <c r="Q797" s="77"/>
      <c r="R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ht="15" customHeight="1" x14ac:dyDescent="0.15">
      <c r="A798" s="2"/>
      <c r="B798" s="2"/>
      <c r="C798" s="73"/>
      <c r="D798" s="73"/>
      <c r="E798" s="74"/>
      <c r="F798" s="75"/>
      <c r="G798" s="75"/>
      <c r="H798" s="75"/>
      <c r="I798" s="75"/>
      <c r="J798" s="75"/>
      <c r="K798" s="75"/>
      <c r="L798" s="2"/>
      <c r="M798" s="2"/>
      <c r="N798" s="2"/>
      <c r="O798" s="75"/>
      <c r="P798" s="76"/>
      <c r="Q798" s="77"/>
      <c r="R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ht="15" customHeight="1" x14ac:dyDescent="0.15">
      <c r="A799" s="2"/>
      <c r="B799" s="2"/>
      <c r="C799" s="73"/>
      <c r="D799" s="73"/>
      <c r="E799" s="74"/>
      <c r="F799" s="75"/>
      <c r="G799" s="75"/>
      <c r="H799" s="75"/>
      <c r="I799" s="75"/>
      <c r="J799" s="75"/>
      <c r="K799" s="75"/>
      <c r="L799" s="2"/>
      <c r="M799" s="2"/>
      <c r="N799" s="2"/>
      <c r="O799" s="75"/>
      <c r="P799" s="76"/>
      <c r="Q799" s="77"/>
      <c r="R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ht="15" customHeight="1" x14ac:dyDescent="0.15">
      <c r="A800" s="2"/>
      <c r="B800" s="2"/>
      <c r="C800" s="73"/>
      <c r="D800" s="73"/>
      <c r="E800" s="74"/>
      <c r="F800" s="75"/>
      <c r="G800" s="75"/>
      <c r="H800" s="75"/>
      <c r="I800" s="75"/>
      <c r="J800" s="75"/>
      <c r="K800" s="75"/>
      <c r="L800" s="2"/>
      <c r="M800" s="2"/>
      <c r="N800" s="2"/>
      <c r="O800" s="75"/>
      <c r="P800" s="76"/>
      <c r="Q800" s="77"/>
      <c r="R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ht="15" customHeight="1" x14ac:dyDescent="0.15">
      <c r="A801" s="2"/>
      <c r="B801" s="2"/>
      <c r="C801" s="73"/>
      <c r="D801" s="73"/>
      <c r="E801" s="74"/>
      <c r="F801" s="75"/>
      <c r="G801" s="75"/>
      <c r="H801" s="75"/>
      <c r="I801" s="75"/>
      <c r="J801" s="75"/>
      <c r="K801" s="75"/>
      <c r="L801" s="2"/>
      <c r="M801" s="2"/>
      <c r="N801" s="2"/>
      <c r="O801" s="75"/>
      <c r="P801" s="76"/>
      <c r="Q801" s="77"/>
      <c r="R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ht="15" customHeight="1" x14ac:dyDescent="0.15">
      <c r="A802" s="2"/>
      <c r="B802" s="2"/>
      <c r="C802" s="73"/>
      <c r="D802" s="73"/>
      <c r="E802" s="74"/>
      <c r="F802" s="75"/>
      <c r="G802" s="75"/>
      <c r="H802" s="75"/>
      <c r="I802" s="75"/>
      <c r="J802" s="75"/>
      <c r="K802" s="75"/>
      <c r="L802" s="2"/>
      <c r="M802" s="2"/>
      <c r="N802" s="2"/>
      <c r="O802" s="75"/>
      <c r="P802" s="76"/>
      <c r="Q802" s="77"/>
      <c r="R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ht="15" customHeight="1" x14ac:dyDescent="0.15">
      <c r="A803" s="2"/>
      <c r="B803" s="2"/>
      <c r="C803" s="73"/>
      <c r="D803" s="73"/>
      <c r="E803" s="74"/>
      <c r="F803" s="75"/>
      <c r="G803" s="75"/>
      <c r="H803" s="75"/>
      <c r="I803" s="75"/>
      <c r="J803" s="75"/>
      <c r="K803" s="75"/>
      <c r="L803" s="2"/>
      <c r="M803" s="2"/>
      <c r="N803" s="2"/>
      <c r="O803" s="75"/>
      <c r="P803" s="76"/>
      <c r="Q803" s="77"/>
      <c r="R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ht="15" customHeight="1" x14ac:dyDescent="0.15">
      <c r="A804" s="2"/>
      <c r="B804" s="2"/>
      <c r="C804" s="73"/>
      <c r="D804" s="73"/>
      <c r="E804" s="74"/>
      <c r="F804" s="75"/>
      <c r="G804" s="75"/>
      <c r="H804" s="75"/>
      <c r="I804" s="75"/>
      <c r="J804" s="75"/>
      <c r="K804" s="75"/>
      <c r="L804" s="2"/>
      <c r="M804" s="2"/>
      <c r="N804" s="2"/>
      <c r="O804" s="75"/>
      <c r="P804" s="76"/>
      <c r="Q804" s="77"/>
      <c r="R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ht="15" customHeight="1" x14ac:dyDescent="0.15">
      <c r="A805" s="2"/>
      <c r="B805" s="2"/>
      <c r="C805" s="73"/>
      <c r="D805" s="73"/>
      <c r="E805" s="74"/>
      <c r="F805" s="75"/>
      <c r="G805" s="75"/>
      <c r="H805" s="75"/>
      <c r="I805" s="75"/>
      <c r="J805" s="75"/>
      <c r="K805" s="75"/>
      <c r="L805" s="2"/>
      <c r="M805" s="2"/>
      <c r="N805" s="2"/>
      <c r="O805" s="75"/>
      <c r="P805" s="76"/>
      <c r="Q805" s="77"/>
      <c r="R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ht="15" customHeight="1" x14ac:dyDescent="0.15">
      <c r="A806" s="2"/>
      <c r="B806" s="2"/>
      <c r="C806" s="73"/>
      <c r="D806" s="73"/>
      <c r="E806" s="74"/>
      <c r="F806" s="75"/>
      <c r="G806" s="75"/>
      <c r="H806" s="75"/>
      <c r="I806" s="75"/>
      <c r="J806" s="75"/>
      <c r="K806" s="75"/>
      <c r="L806" s="2"/>
      <c r="M806" s="2"/>
      <c r="N806" s="2"/>
      <c r="O806" s="75"/>
      <c r="P806" s="76"/>
      <c r="Q806" s="77"/>
      <c r="R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ht="15" customHeight="1" x14ac:dyDescent="0.15">
      <c r="A807" s="2"/>
      <c r="B807" s="2"/>
      <c r="C807" s="73"/>
      <c r="D807" s="73"/>
      <c r="E807" s="74"/>
      <c r="F807" s="75"/>
      <c r="G807" s="75"/>
      <c r="H807" s="75"/>
      <c r="I807" s="75"/>
      <c r="J807" s="75"/>
      <c r="K807" s="75"/>
      <c r="L807" s="2"/>
      <c r="M807" s="2"/>
      <c r="N807" s="2"/>
      <c r="O807" s="75"/>
      <c r="P807" s="76"/>
      <c r="Q807" s="77"/>
      <c r="R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ht="15" customHeight="1" x14ac:dyDescent="0.15">
      <c r="A808" s="2"/>
      <c r="B808" s="2"/>
      <c r="C808" s="73"/>
      <c r="D808" s="73"/>
      <c r="E808" s="74"/>
      <c r="F808" s="75"/>
      <c r="G808" s="75"/>
      <c r="H808" s="75"/>
      <c r="I808" s="75"/>
      <c r="J808" s="75"/>
      <c r="K808" s="75"/>
      <c r="L808" s="2"/>
      <c r="M808" s="2"/>
      <c r="N808" s="2"/>
      <c r="O808" s="75"/>
      <c r="P808" s="76"/>
      <c r="Q808" s="77"/>
      <c r="R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ht="15" customHeight="1" x14ac:dyDescent="0.15">
      <c r="A809" s="2"/>
      <c r="B809" s="2"/>
      <c r="C809" s="73"/>
      <c r="D809" s="73"/>
      <c r="E809" s="74"/>
      <c r="F809" s="75"/>
      <c r="G809" s="75"/>
      <c r="H809" s="75"/>
      <c r="I809" s="75"/>
      <c r="J809" s="75"/>
      <c r="K809" s="75"/>
      <c r="L809" s="2"/>
      <c r="M809" s="2"/>
      <c r="N809" s="2"/>
      <c r="O809" s="75"/>
      <c r="P809" s="76"/>
      <c r="Q809" s="77"/>
      <c r="R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ht="15" customHeight="1" x14ac:dyDescent="0.15">
      <c r="A810" s="2"/>
      <c r="B810" s="2"/>
      <c r="C810" s="73"/>
      <c r="D810" s="73"/>
      <c r="E810" s="74"/>
      <c r="F810" s="75"/>
      <c r="G810" s="75"/>
      <c r="H810" s="75"/>
      <c r="I810" s="75"/>
      <c r="J810" s="75"/>
      <c r="K810" s="75"/>
      <c r="L810" s="2"/>
      <c r="M810" s="2"/>
      <c r="N810" s="2"/>
      <c r="O810" s="75"/>
      <c r="P810" s="76"/>
      <c r="Q810" s="77"/>
      <c r="R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ht="15" customHeight="1" x14ac:dyDescent="0.15">
      <c r="A811" s="2"/>
      <c r="B811" s="2"/>
      <c r="C811" s="73"/>
      <c r="D811" s="73"/>
      <c r="E811" s="74"/>
      <c r="F811" s="75"/>
      <c r="G811" s="75"/>
      <c r="H811" s="75"/>
      <c r="I811" s="75"/>
      <c r="J811" s="75"/>
      <c r="K811" s="75"/>
      <c r="L811" s="2"/>
      <c r="M811" s="2"/>
      <c r="N811" s="2"/>
      <c r="O811" s="75"/>
      <c r="P811" s="76"/>
      <c r="Q811" s="77"/>
      <c r="R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ht="15" customHeight="1" x14ac:dyDescent="0.15">
      <c r="A812" s="2"/>
      <c r="B812" s="2"/>
      <c r="C812" s="73"/>
      <c r="D812" s="73"/>
      <c r="E812" s="74"/>
      <c r="F812" s="75"/>
      <c r="G812" s="75"/>
      <c r="H812" s="75"/>
      <c r="I812" s="75"/>
      <c r="J812" s="75"/>
      <c r="K812" s="75"/>
      <c r="L812" s="2"/>
      <c r="M812" s="2"/>
      <c r="N812" s="2"/>
      <c r="O812" s="75"/>
      <c r="P812" s="76"/>
      <c r="Q812" s="77"/>
      <c r="R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ht="15" customHeight="1" x14ac:dyDescent="0.15">
      <c r="A813" s="2"/>
      <c r="B813" s="2"/>
      <c r="C813" s="73"/>
      <c r="D813" s="73"/>
      <c r="E813" s="74"/>
      <c r="F813" s="75"/>
      <c r="G813" s="75"/>
      <c r="H813" s="75"/>
      <c r="I813" s="75"/>
      <c r="J813" s="75"/>
      <c r="K813" s="75"/>
      <c r="L813" s="2"/>
      <c r="M813" s="2"/>
      <c r="N813" s="2"/>
      <c r="O813" s="75"/>
      <c r="P813" s="76"/>
      <c r="Q813" s="77"/>
      <c r="R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 ht="15" customHeight="1" x14ac:dyDescent="0.15">
      <c r="A814" s="2"/>
      <c r="B814" s="2"/>
      <c r="C814" s="73"/>
      <c r="D814" s="73"/>
      <c r="E814" s="74"/>
      <c r="F814" s="75"/>
      <c r="G814" s="75"/>
      <c r="H814" s="75"/>
      <c r="I814" s="75"/>
      <c r="J814" s="75"/>
      <c r="K814" s="75"/>
      <c r="L814" s="2"/>
      <c r="M814" s="2"/>
      <c r="N814" s="2"/>
      <c r="O814" s="75"/>
      <c r="P814" s="76"/>
      <c r="Q814" s="77"/>
      <c r="R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 ht="15" customHeight="1" x14ac:dyDescent="0.15">
      <c r="A815" s="2"/>
      <c r="B815" s="2"/>
      <c r="C815" s="73"/>
      <c r="D815" s="73"/>
      <c r="E815" s="74"/>
      <c r="F815" s="75"/>
      <c r="G815" s="75"/>
      <c r="H815" s="75"/>
      <c r="I815" s="75"/>
      <c r="J815" s="75"/>
      <c r="K815" s="75"/>
      <c r="L815" s="2"/>
      <c r="M815" s="2"/>
      <c r="N815" s="2"/>
      <c r="O815" s="75"/>
      <c r="P815" s="76"/>
      <c r="Q815" s="77"/>
      <c r="R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 ht="15" customHeight="1" x14ac:dyDescent="0.15">
      <c r="A816" s="2"/>
      <c r="B816" s="2"/>
      <c r="C816" s="73"/>
      <c r="D816" s="73"/>
      <c r="E816" s="74"/>
      <c r="F816" s="75"/>
      <c r="G816" s="75"/>
      <c r="H816" s="75"/>
      <c r="I816" s="75"/>
      <c r="J816" s="75"/>
      <c r="K816" s="75"/>
      <c r="L816" s="2"/>
      <c r="M816" s="2"/>
      <c r="N816" s="2"/>
      <c r="O816" s="75"/>
      <c r="P816" s="76"/>
      <c r="Q816" s="77"/>
      <c r="R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 ht="15" customHeight="1" x14ac:dyDescent="0.15">
      <c r="A817" s="2"/>
      <c r="B817" s="2"/>
      <c r="C817" s="73"/>
      <c r="D817" s="73"/>
      <c r="E817" s="74"/>
      <c r="F817" s="75"/>
      <c r="G817" s="75"/>
      <c r="H817" s="75"/>
      <c r="I817" s="75"/>
      <c r="J817" s="75"/>
      <c r="K817" s="75"/>
      <c r="L817" s="2"/>
      <c r="M817" s="2"/>
      <c r="N817" s="2"/>
      <c r="O817" s="75"/>
      <c r="P817" s="76"/>
      <c r="Q817" s="77"/>
      <c r="R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 ht="15" customHeight="1" x14ac:dyDescent="0.15">
      <c r="A818" s="2"/>
      <c r="B818" s="2"/>
      <c r="C818" s="73"/>
      <c r="D818" s="73"/>
      <c r="E818" s="74"/>
      <c r="F818" s="75"/>
      <c r="G818" s="75"/>
      <c r="H818" s="75"/>
      <c r="I818" s="75"/>
      <c r="J818" s="75"/>
      <c r="K818" s="75"/>
      <c r="L818" s="2"/>
      <c r="M818" s="2"/>
      <c r="N818" s="2"/>
      <c r="O818" s="75"/>
      <c r="P818" s="76"/>
      <c r="Q818" s="77"/>
      <c r="R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 ht="15" customHeight="1" x14ac:dyDescent="0.15">
      <c r="A819" s="2"/>
      <c r="B819" s="2"/>
      <c r="C819" s="73"/>
      <c r="D819" s="73"/>
      <c r="E819" s="74"/>
      <c r="F819" s="75"/>
      <c r="G819" s="75"/>
      <c r="H819" s="75"/>
      <c r="I819" s="75"/>
      <c r="J819" s="75"/>
      <c r="K819" s="75"/>
      <c r="L819" s="2"/>
      <c r="M819" s="2"/>
      <c r="N819" s="2"/>
      <c r="O819" s="75"/>
      <c r="P819" s="76"/>
      <c r="Q819" s="77"/>
      <c r="R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 ht="15" customHeight="1" x14ac:dyDescent="0.15">
      <c r="A820" s="2"/>
      <c r="B820" s="2"/>
      <c r="C820" s="73"/>
      <c r="D820" s="73"/>
      <c r="E820" s="74"/>
      <c r="F820" s="75"/>
      <c r="G820" s="75"/>
      <c r="H820" s="75"/>
      <c r="I820" s="75"/>
      <c r="J820" s="75"/>
      <c r="K820" s="75"/>
      <c r="L820" s="2"/>
      <c r="M820" s="2"/>
      <c r="N820" s="2"/>
      <c r="O820" s="75"/>
      <c r="P820" s="76"/>
      <c r="Q820" s="77"/>
      <c r="R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 ht="15" customHeight="1" x14ac:dyDescent="0.15">
      <c r="A821" s="2"/>
      <c r="B821" s="2"/>
      <c r="C821" s="73"/>
      <c r="D821" s="73"/>
      <c r="E821" s="74"/>
      <c r="F821" s="75"/>
      <c r="G821" s="75"/>
      <c r="H821" s="75"/>
      <c r="I821" s="75"/>
      <c r="J821" s="75"/>
      <c r="K821" s="75"/>
      <c r="L821" s="2"/>
      <c r="M821" s="2"/>
      <c r="N821" s="2"/>
      <c r="O821" s="75"/>
      <c r="P821" s="76"/>
      <c r="Q821" s="77"/>
      <c r="R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 ht="15" customHeight="1" x14ac:dyDescent="0.15">
      <c r="A822" s="2"/>
      <c r="B822" s="2"/>
      <c r="C822" s="73"/>
      <c r="D822" s="73"/>
      <c r="E822" s="74"/>
      <c r="F822" s="75"/>
      <c r="G822" s="75"/>
      <c r="H822" s="75"/>
      <c r="I822" s="75"/>
      <c r="J822" s="75"/>
      <c r="K822" s="75"/>
      <c r="L822" s="2"/>
      <c r="M822" s="2"/>
      <c r="N822" s="2"/>
      <c r="O822" s="75"/>
      <c r="P822" s="76"/>
      <c r="Q822" s="77"/>
      <c r="R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 ht="15" customHeight="1" x14ac:dyDescent="0.15">
      <c r="A823" s="2"/>
      <c r="B823" s="2"/>
      <c r="C823" s="73"/>
      <c r="D823" s="73"/>
      <c r="E823" s="74"/>
      <c r="F823" s="75"/>
      <c r="G823" s="75"/>
      <c r="H823" s="75"/>
      <c r="I823" s="75"/>
      <c r="J823" s="75"/>
      <c r="K823" s="75"/>
      <c r="L823" s="2"/>
      <c r="M823" s="2"/>
      <c r="N823" s="2"/>
      <c r="O823" s="75"/>
      <c r="P823" s="76"/>
      <c r="Q823" s="77"/>
      <c r="R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 ht="15" customHeight="1" x14ac:dyDescent="0.15">
      <c r="A824" s="2"/>
      <c r="B824" s="2"/>
      <c r="C824" s="73"/>
      <c r="D824" s="73"/>
      <c r="E824" s="74"/>
      <c r="F824" s="75"/>
      <c r="G824" s="75"/>
      <c r="H824" s="75"/>
      <c r="I824" s="75"/>
      <c r="J824" s="75"/>
      <c r="K824" s="75"/>
      <c r="L824" s="2"/>
      <c r="M824" s="2"/>
      <c r="N824" s="2"/>
      <c r="O824" s="75"/>
      <c r="P824" s="76"/>
      <c r="Q824" s="77"/>
      <c r="R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 ht="15" customHeight="1" x14ac:dyDescent="0.15">
      <c r="A825" s="2"/>
      <c r="B825" s="2"/>
      <c r="C825" s="73"/>
      <c r="D825" s="73"/>
      <c r="E825" s="74"/>
      <c r="F825" s="75"/>
      <c r="G825" s="75"/>
      <c r="H825" s="75"/>
      <c r="I825" s="75"/>
      <c r="J825" s="75"/>
      <c r="K825" s="75"/>
      <c r="L825" s="2"/>
      <c r="M825" s="2"/>
      <c r="N825" s="2"/>
      <c r="O825" s="75"/>
      <c r="P825" s="76"/>
      <c r="Q825" s="77"/>
      <c r="R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 ht="15" customHeight="1" x14ac:dyDescent="0.15">
      <c r="A826" s="2"/>
      <c r="B826" s="2"/>
      <c r="C826" s="73"/>
      <c r="D826" s="73"/>
      <c r="E826" s="74"/>
      <c r="F826" s="75"/>
      <c r="G826" s="75"/>
      <c r="H826" s="75"/>
      <c r="I826" s="75"/>
      <c r="J826" s="75"/>
      <c r="K826" s="75"/>
      <c r="L826" s="2"/>
      <c r="M826" s="2"/>
      <c r="N826" s="2"/>
      <c r="O826" s="75"/>
      <c r="P826" s="76"/>
      <c r="Q826" s="77"/>
      <c r="R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 ht="15" customHeight="1" x14ac:dyDescent="0.15">
      <c r="A827" s="2"/>
      <c r="B827" s="2"/>
      <c r="C827" s="73"/>
      <c r="D827" s="73"/>
      <c r="E827" s="74"/>
      <c r="F827" s="75"/>
      <c r="G827" s="75"/>
      <c r="H827" s="75"/>
      <c r="I827" s="75"/>
      <c r="J827" s="75"/>
      <c r="K827" s="75"/>
      <c r="L827" s="2"/>
      <c r="M827" s="2"/>
      <c r="N827" s="2"/>
      <c r="O827" s="75"/>
      <c r="P827" s="76"/>
      <c r="Q827" s="77"/>
      <c r="R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 ht="15" customHeight="1" x14ac:dyDescent="0.15">
      <c r="A828" s="2"/>
      <c r="B828" s="2"/>
      <c r="C828" s="73"/>
      <c r="D828" s="73"/>
      <c r="E828" s="74"/>
      <c r="F828" s="75"/>
      <c r="G828" s="75"/>
      <c r="H828" s="75"/>
      <c r="I828" s="75"/>
      <c r="J828" s="75"/>
      <c r="K828" s="75"/>
      <c r="L828" s="2"/>
      <c r="M828" s="2"/>
      <c r="N828" s="2"/>
      <c r="O828" s="75"/>
      <c r="P828" s="76"/>
      <c r="Q828" s="77"/>
      <c r="R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 ht="15" customHeight="1" x14ac:dyDescent="0.15">
      <c r="A829" s="2"/>
      <c r="B829" s="2"/>
      <c r="C829" s="73"/>
      <c r="D829" s="73"/>
      <c r="E829" s="74"/>
      <c r="F829" s="75"/>
      <c r="G829" s="75"/>
      <c r="H829" s="75"/>
      <c r="I829" s="75"/>
      <c r="J829" s="75"/>
      <c r="K829" s="75"/>
      <c r="L829" s="2"/>
      <c r="M829" s="2"/>
      <c r="N829" s="2"/>
      <c r="O829" s="75"/>
      <c r="P829" s="76"/>
      <c r="Q829" s="77"/>
      <c r="R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 ht="15" customHeight="1" x14ac:dyDescent="0.15">
      <c r="A830" s="2"/>
      <c r="B830" s="2"/>
      <c r="C830" s="73"/>
      <c r="D830" s="73"/>
      <c r="E830" s="74"/>
      <c r="F830" s="75"/>
      <c r="G830" s="75"/>
      <c r="H830" s="75"/>
      <c r="I830" s="75"/>
      <c r="J830" s="75"/>
      <c r="K830" s="75"/>
      <c r="L830" s="2"/>
      <c r="M830" s="2"/>
      <c r="N830" s="2"/>
      <c r="O830" s="75"/>
      <c r="P830" s="76"/>
      <c r="Q830" s="77"/>
      <c r="R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 ht="15" customHeight="1" x14ac:dyDescent="0.15">
      <c r="A831" s="2"/>
      <c r="B831" s="2"/>
      <c r="C831" s="73"/>
      <c r="D831" s="73"/>
      <c r="E831" s="74"/>
      <c r="F831" s="75"/>
      <c r="G831" s="75"/>
      <c r="H831" s="75"/>
      <c r="I831" s="75"/>
      <c r="J831" s="75"/>
      <c r="K831" s="75"/>
      <c r="L831" s="2"/>
      <c r="M831" s="2"/>
      <c r="N831" s="2"/>
      <c r="O831" s="75"/>
      <c r="P831" s="76"/>
      <c r="Q831" s="77"/>
      <c r="R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 ht="15" customHeight="1" x14ac:dyDescent="0.15">
      <c r="A832" s="2"/>
      <c r="B832" s="2"/>
      <c r="C832" s="73"/>
      <c r="D832" s="73"/>
      <c r="E832" s="74"/>
      <c r="F832" s="75"/>
      <c r="G832" s="75"/>
      <c r="H832" s="75"/>
      <c r="I832" s="75"/>
      <c r="J832" s="75"/>
      <c r="K832" s="75"/>
      <c r="L832" s="2"/>
      <c r="M832" s="2"/>
      <c r="N832" s="2"/>
      <c r="O832" s="75"/>
      <c r="P832" s="76"/>
      <c r="Q832" s="77"/>
      <c r="R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 ht="15" customHeight="1" x14ac:dyDescent="0.15">
      <c r="A833" s="2"/>
      <c r="B833" s="2"/>
      <c r="C833" s="73"/>
      <c r="D833" s="73"/>
      <c r="E833" s="74"/>
      <c r="F833" s="75"/>
      <c r="G833" s="75"/>
      <c r="H833" s="75"/>
      <c r="I833" s="75"/>
      <c r="J833" s="75"/>
      <c r="K833" s="75"/>
      <c r="L833" s="2"/>
      <c r="M833" s="2"/>
      <c r="N833" s="2"/>
      <c r="O833" s="75"/>
      <c r="P833" s="76"/>
      <c r="Q833" s="77"/>
      <c r="R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 ht="15" customHeight="1" x14ac:dyDescent="0.15">
      <c r="A834" s="2"/>
      <c r="B834" s="2"/>
      <c r="C834" s="73"/>
      <c r="D834" s="73"/>
      <c r="E834" s="74"/>
      <c r="F834" s="75"/>
      <c r="G834" s="75"/>
      <c r="H834" s="75"/>
      <c r="I834" s="75"/>
      <c r="J834" s="75"/>
      <c r="K834" s="75"/>
      <c r="L834" s="2"/>
      <c r="M834" s="2"/>
      <c r="N834" s="2"/>
      <c r="O834" s="75"/>
      <c r="P834" s="76"/>
      <c r="Q834" s="77"/>
      <c r="R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 ht="15" customHeight="1" x14ac:dyDescent="0.15">
      <c r="A835" s="2"/>
      <c r="B835" s="2"/>
      <c r="C835" s="73"/>
      <c r="D835" s="73"/>
      <c r="E835" s="74"/>
      <c r="F835" s="75"/>
      <c r="G835" s="75"/>
      <c r="H835" s="75"/>
      <c r="I835" s="75"/>
      <c r="J835" s="75"/>
      <c r="K835" s="75"/>
      <c r="L835" s="2"/>
      <c r="M835" s="2"/>
      <c r="N835" s="2"/>
      <c r="O835" s="75"/>
      <c r="P835" s="76"/>
      <c r="Q835" s="77"/>
      <c r="R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 ht="15" customHeight="1" x14ac:dyDescent="0.15">
      <c r="A836" s="2"/>
      <c r="B836" s="2"/>
      <c r="C836" s="73"/>
      <c r="D836" s="73"/>
      <c r="E836" s="74"/>
      <c r="F836" s="75"/>
      <c r="G836" s="75"/>
      <c r="H836" s="75"/>
      <c r="I836" s="75"/>
      <c r="J836" s="75"/>
      <c r="K836" s="75"/>
      <c r="L836" s="2"/>
      <c r="M836" s="2"/>
      <c r="N836" s="2"/>
      <c r="O836" s="75"/>
      <c r="P836" s="76"/>
      <c r="Q836" s="77"/>
      <c r="R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 ht="15" customHeight="1" x14ac:dyDescent="0.15">
      <c r="A837" s="2"/>
      <c r="B837" s="2"/>
      <c r="C837" s="73"/>
      <c r="D837" s="73"/>
      <c r="E837" s="74"/>
      <c r="F837" s="75"/>
      <c r="G837" s="75"/>
      <c r="H837" s="75"/>
      <c r="I837" s="75"/>
      <c r="J837" s="75"/>
      <c r="K837" s="75"/>
      <c r="L837" s="2"/>
      <c r="M837" s="2"/>
      <c r="N837" s="2"/>
      <c r="O837" s="75"/>
      <c r="P837" s="76"/>
      <c r="Q837" s="77"/>
      <c r="R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 ht="15" customHeight="1" x14ac:dyDescent="0.15">
      <c r="A838" s="2"/>
      <c r="B838" s="2"/>
      <c r="C838" s="73"/>
      <c r="D838" s="73"/>
      <c r="E838" s="74"/>
      <c r="F838" s="75"/>
      <c r="G838" s="75"/>
      <c r="H838" s="75"/>
      <c r="I838" s="75"/>
      <c r="J838" s="75"/>
      <c r="K838" s="75"/>
      <c r="L838" s="2"/>
      <c r="M838" s="2"/>
      <c r="N838" s="2"/>
      <c r="O838" s="75"/>
      <c r="P838" s="76"/>
      <c r="Q838" s="77"/>
      <c r="R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 ht="15" customHeight="1" x14ac:dyDescent="0.15">
      <c r="A839" s="2"/>
      <c r="B839" s="2"/>
      <c r="C839" s="73"/>
      <c r="D839" s="73"/>
      <c r="E839" s="74"/>
      <c r="F839" s="75"/>
      <c r="G839" s="75"/>
      <c r="H839" s="75"/>
      <c r="I839" s="75"/>
      <c r="J839" s="75"/>
      <c r="K839" s="75"/>
      <c r="L839" s="2"/>
      <c r="M839" s="2"/>
      <c r="N839" s="2"/>
      <c r="O839" s="75"/>
      <c r="P839" s="76"/>
      <c r="Q839" s="77"/>
      <c r="R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 ht="15" customHeight="1" x14ac:dyDescent="0.15">
      <c r="A840" s="2"/>
      <c r="B840" s="2"/>
      <c r="C840" s="73"/>
      <c r="D840" s="73"/>
      <c r="E840" s="74"/>
      <c r="F840" s="75"/>
      <c r="G840" s="75"/>
      <c r="H840" s="75"/>
      <c r="I840" s="75"/>
      <c r="J840" s="75"/>
      <c r="K840" s="75"/>
      <c r="L840" s="2"/>
      <c r="M840" s="2"/>
      <c r="N840" s="2"/>
      <c r="O840" s="75"/>
      <c r="P840" s="76"/>
      <c r="Q840" s="77"/>
      <c r="R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 ht="15" customHeight="1" x14ac:dyDescent="0.15">
      <c r="A841" s="2"/>
      <c r="B841" s="2"/>
      <c r="C841" s="73"/>
      <c r="D841" s="73"/>
      <c r="E841" s="74"/>
      <c r="F841" s="75"/>
      <c r="G841" s="75"/>
      <c r="H841" s="75"/>
      <c r="I841" s="75"/>
      <c r="J841" s="75"/>
      <c r="K841" s="75"/>
      <c r="L841" s="2"/>
      <c r="M841" s="2"/>
      <c r="N841" s="2"/>
      <c r="O841" s="75"/>
      <c r="P841" s="76"/>
      <c r="Q841" s="77"/>
      <c r="R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 ht="15" customHeight="1" x14ac:dyDescent="0.15">
      <c r="A842" s="2"/>
      <c r="B842" s="2"/>
      <c r="C842" s="73"/>
      <c r="D842" s="73"/>
      <c r="E842" s="74"/>
      <c r="F842" s="75"/>
      <c r="G842" s="75"/>
      <c r="H842" s="75"/>
      <c r="I842" s="75"/>
      <c r="J842" s="75"/>
      <c r="K842" s="75"/>
      <c r="L842" s="2"/>
      <c r="M842" s="2"/>
      <c r="N842" s="2"/>
      <c r="O842" s="75"/>
      <c r="P842" s="76"/>
      <c r="Q842" s="77"/>
      <c r="R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 ht="15" customHeight="1" x14ac:dyDescent="0.15">
      <c r="A843" s="2"/>
      <c r="B843" s="2"/>
      <c r="C843" s="73"/>
      <c r="D843" s="73"/>
      <c r="E843" s="74"/>
      <c r="F843" s="75"/>
      <c r="G843" s="75"/>
      <c r="H843" s="75"/>
      <c r="I843" s="75"/>
      <c r="J843" s="75"/>
      <c r="K843" s="75"/>
      <c r="L843" s="2"/>
      <c r="M843" s="2"/>
      <c r="N843" s="2"/>
      <c r="O843" s="75"/>
      <c r="P843" s="76"/>
      <c r="Q843" s="77"/>
      <c r="R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 ht="15" customHeight="1" x14ac:dyDescent="0.15">
      <c r="A844" s="2"/>
      <c r="B844" s="2"/>
      <c r="C844" s="73"/>
      <c r="D844" s="73"/>
      <c r="E844" s="74"/>
      <c r="F844" s="75"/>
      <c r="G844" s="75"/>
      <c r="H844" s="75"/>
      <c r="I844" s="75"/>
      <c r="J844" s="75"/>
      <c r="K844" s="75"/>
      <c r="L844" s="2"/>
      <c r="M844" s="2"/>
      <c r="N844" s="2"/>
      <c r="O844" s="75"/>
      <c r="P844" s="76"/>
      <c r="Q844" s="77"/>
      <c r="R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 ht="15" customHeight="1" x14ac:dyDescent="0.15">
      <c r="A845" s="2"/>
      <c r="B845" s="2"/>
      <c r="C845" s="73"/>
      <c r="D845" s="73"/>
      <c r="E845" s="74"/>
      <c r="F845" s="75"/>
      <c r="G845" s="75"/>
      <c r="H845" s="75"/>
      <c r="I845" s="75"/>
      <c r="J845" s="75"/>
      <c r="K845" s="75"/>
      <c r="L845" s="2"/>
      <c r="M845" s="2"/>
      <c r="N845" s="2"/>
      <c r="O845" s="75"/>
      <c r="P845" s="76"/>
      <c r="Q845" s="77"/>
      <c r="R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 ht="15" customHeight="1" x14ac:dyDescent="0.15">
      <c r="A846" s="2"/>
      <c r="B846" s="2"/>
      <c r="C846" s="73"/>
      <c r="D846" s="73"/>
      <c r="E846" s="74"/>
      <c r="F846" s="75"/>
      <c r="G846" s="75"/>
      <c r="H846" s="75"/>
      <c r="I846" s="75"/>
      <c r="J846" s="75"/>
      <c r="K846" s="75"/>
      <c r="L846" s="2"/>
      <c r="M846" s="2"/>
      <c r="N846" s="2"/>
      <c r="O846" s="75"/>
      <c r="P846" s="76"/>
      <c r="Q846" s="77"/>
      <c r="R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 ht="15" customHeight="1" x14ac:dyDescent="0.15">
      <c r="A847" s="2"/>
      <c r="B847" s="2"/>
      <c r="C847" s="73"/>
      <c r="D847" s="73"/>
      <c r="E847" s="74"/>
      <c r="F847" s="75"/>
      <c r="G847" s="75"/>
      <c r="H847" s="75"/>
      <c r="I847" s="75"/>
      <c r="J847" s="75"/>
      <c r="K847" s="75"/>
      <c r="L847" s="2"/>
      <c r="M847" s="2"/>
      <c r="N847" s="2"/>
      <c r="O847" s="75"/>
      <c r="P847" s="76"/>
      <c r="Q847" s="77"/>
      <c r="R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 ht="15" customHeight="1" x14ac:dyDescent="0.15">
      <c r="A848" s="2"/>
      <c r="B848" s="2"/>
      <c r="C848" s="73"/>
      <c r="D848" s="73"/>
      <c r="E848" s="74"/>
      <c r="F848" s="75"/>
      <c r="G848" s="75"/>
      <c r="H848" s="75"/>
      <c r="I848" s="75"/>
      <c r="J848" s="75"/>
      <c r="K848" s="75"/>
      <c r="L848" s="2"/>
      <c r="M848" s="2"/>
      <c r="N848" s="2"/>
      <c r="O848" s="75"/>
      <c r="P848" s="76"/>
      <c r="Q848" s="77"/>
      <c r="R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 ht="15" customHeight="1" x14ac:dyDescent="0.15">
      <c r="A849" s="2"/>
      <c r="B849" s="2"/>
      <c r="C849" s="73"/>
      <c r="D849" s="73"/>
      <c r="E849" s="74"/>
      <c r="F849" s="75"/>
      <c r="G849" s="75"/>
      <c r="H849" s="75"/>
      <c r="I849" s="75"/>
      <c r="J849" s="75"/>
      <c r="K849" s="75"/>
      <c r="L849" s="2"/>
      <c r="M849" s="2"/>
      <c r="N849" s="2"/>
      <c r="O849" s="75"/>
      <c r="P849" s="76"/>
      <c r="Q849" s="77"/>
      <c r="R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 ht="15" customHeight="1" x14ac:dyDescent="0.15">
      <c r="A850" s="2"/>
      <c r="B850" s="2"/>
      <c r="C850" s="73"/>
      <c r="D850" s="73"/>
      <c r="E850" s="74"/>
      <c r="F850" s="75"/>
      <c r="G850" s="75"/>
      <c r="H850" s="75"/>
      <c r="I850" s="75"/>
      <c r="J850" s="75"/>
      <c r="K850" s="75"/>
      <c r="L850" s="2"/>
      <c r="M850" s="2"/>
      <c r="N850" s="2"/>
      <c r="O850" s="75"/>
      <c r="P850" s="76"/>
      <c r="Q850" s="77"/>
      <c r="R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 ht="15" customHeight="1" x14ac:dyDescent="0.15">
      <c r="A851" s="2"/>
      <c r="B851" s="2"/>
      <c r="C851" s="73"/>
      <c r="D851" s="73"/>
      <c r="E851" s="74"/>
      <c r="F851" s="75"/>
      <c r="G851" s="75"/>
      <c r="H851" s="75"/>
      <c r="I851" s="75"/>
      <c r="J851" s="75"/>
      <c r="K851" s="75"/>
      <c r="L851" s="2"/>
      <c r="M851" s="2"/>
      <c r="N851" s="2"/>
      <c r="O851" s="75"/>
      <c r="P851" s="76"/>
      <c r="Q851" s="77"/>
      <c r="R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 ht="15" customHeight="1" x14ac:dyDescent="0.15">
      <c r="A852" s="2"/>
      <c r="B852" s="2"/>
      <c r="C852" s="73"/>
      <c r="D852" s="73"/>
      <c r="E852" s="74"/>
      <c r="F852" s="75"/>
      <c r="G852" s="75"/>
      <c r="H852" s="75"/>
      <c r="I852" s="75"/>
      <c r="J852" s="75"/>
      <c r="K852" s="75"/>
      <c r="L852" s="2"/>
      <c r="M852" s="2"/>
      <c r="N852" s="2"/>
      <c r="O852" s="75"/>
      <c r="P852" s="76"/>
      <c r="Q852" s="77"/>
      <c r="R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 ht="15" customHeight="1" x14ac:dyDescent="0.15">
      <c r="A853" s="2"/>
      <c r="B853" s="2"/>
      <c r="C853" s="73"/>
      <c r="D853" s="73"/>
      <c r="E853" s="74"/>
      <c r="F853" s="75"/>
      <c r="G853" s="75"/>
      <c r="H853" s="75"/>
      <c r="I853" s="75"/>
      <c r="J853" s="75"/>
      <c r="K853" s="75"/>
      <c r="L853" s="2"/>
      <c r="M853" s="2"/>
      <c r="N853" s="2"/>
      <c r="O853" s="75"/>
      <c r="P853" s="76"/>
      <c r="Q853" s="77"/>
      <c r="R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 ht="15" customHeight="1" x14ac:dyDescent="0.15">
      <c r="A854" s="2"/>
      <c r="B854" s="2"/>
      <c r="C854" s="73"/>
      <c r="D854" s="73"/>
      <c r="E854" s="74"/>
      <c r="F854" s="75"/>
      <c r="G854" s="75"/>
      <c r="H854" s="75"/>
      <c r="I854" s="75"/>
      <c r="J854" s="75"/>
      <c r="K854" s="75"/>
      <c r="L854" s="2"/>
      <c r="M854" s="2"/>
      <c r="N854" s="2"/>
      <c r="O854" s="75"/>
      <c r="P854" s="76"/>
      <c r="Q854" s="77"/>
      <c r="R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 ht="15" customHeight="1" x14ac:dyDescent="0.15">
      <c r="A855" s="2"/>
      <c r="B855" s="2"/>
      <c r="C855" s="73"/>
      <c r="D855" s="73"/>
      <c r="E855" s="74"/>
      <c r="F855" s="75"/>
      <c r="G855" s="75"/>
      <c r="H855" s="75"/>
      <c r="I855" s="75"/>
      <c r="J855" s="75"/>
      <c r="K855" s="75"/>
      <c r="L855" s="2"/>
      <c r="M855" s="2"/>
      <c r="N855" s="2"/>
      <c r="O855" s="75"/>
      <c r="P855" s="76"/>
      <c r="Q855" s="77"/>
      <c r="R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 ht="15" customHeight="1" x14ac:dyDescent="0.15">
      <c r="A856" s="2"/>
      <c r="B856" s="2"/>
      <c r="C856" s="73"/>
      <c r="D856" s="73"/>
      <c r="E856" s="74"/>
      <c r="F856" s="75"/>
      <c r="G856" s="75"/>
      <c r="H856" s="75"/>
      <c r="I856" s="75"/>
      <c r="J856" s="75"/>
      <c r="K856" s="75"/>
      <c r="L856" s="2"/>
      <c r="M856" s="2"/>
      <c r="N856" s="2"/>
      <c r="O856" s="75"/>
      <c r="P856" s="76"/>
      <c r="Q856" s="77"/>
      <c r="R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 ht="15" customHeight="1" x14ac:dyDescent="0.15">
      <c r="A857" s="2"/>
      <c r="B857" s="2"/>
      <c r="C857" s="73"/>
      <c r="D857" s="73"/>
      <c r="E857" s="74"/>
      <c r="F857" s="75"/>
      <c r="G857" s="75"/>
      <c r="H857" s="75"/>
      <c r="I857" s="75"/>
      <c r="J857" s="75"/>
      <c r="K857" s="75"/>
      <c r="L857" s="2"/>
      <c r="M857" s="2"/>
      <c r="N857" s="2"/>
      <c r="O857" s="75"/>
      <c r="P857" s="76"/>
      <c r="Q857" s="77"/>
      <c r="R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 ht="15" customHeight="1" x14ac:dyDescent="0.15">
      <c r="A858" s="2"/>
      <c r="B858" s="2"/>
      <c r="C858" s="73"/>
      <c r="D858" s="73"/>
      <c r="E858" s="74"/>
      <c r="F858" s="75"/>
      <c r="G858" s="75"/>
      <c r="H858" s="75"/>
      <c r="I858" s="75"/>
      <c r="J858" s="75"/>
      <c r="K858" s="75"/>
      <c r="L858" s="2"/>
      <c r="M858" s="2"/>
      <c r="N858" s="2"/>
      <c r="O858" s="75"/>
      <c r="P858" s="76"/>
      <c r="Q858" s="77"/>
      <c r="R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 ht="15" customHeight="1" x14ac:dyDescent="0.15">
      <c r="A859" s="2"/>
      <c r="B859" s="2"/>
      <c r="C859" s="73"/>
      <c r="D859" s="73"/>
      <c r="E859" s="74"/>
      <c r="F859" s="75"/>
      <c r="G859" s="75"/>
      <c r="H859" s="75"/>
      <c r="I859" s="75"/>
      <c r="J859" s="75"/>
      <c r="K859" s="75"/>
      <c r="L859" s="2"/>
      <c r="M859" s="2"/>
      <c r="N859" s="2"/>
      <c r="O859" s="75"/>
      <c r="P859" s="76"/>
      <c r="Q859" s="77"/>
      <c r="R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 ht="15" customHeight="1" x14ac:dyDescent="0.15">
      <c r="A860" s="2"/>
      <c r="B860" s="2"/>
      <c r="C860" s="73"/>
      <c r="D860" s="73"/>
      <c r="E860" s="74"/>
      <c r="F860" s="75"/>
      <c r="G860" s="75"/>
      <c r="H860" s="75"/>
      <c r="I860" s="75"/>
      <c r="J860" s="75"/>
      <c r="K860" s="75"/>
      <c r="L860" s="2"/>
      <c r="M860" s="2"/>
      <c r="N860" s="2"/>
      <c r="O860" s="75"/>
      <c r="P860" s="76"/>
      <c r="Q860" s="77"/>
      <c r="R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 ht="15" customHeight="1" x14ac:dyDescent="0.15">
      <c r="A861" s="2"/>
      <c r="B861" s="2"/>
      <c r="C861" s="73"/>
      <c r="D861" s="73"/>
      <c r="E861" s="74"/>
      <c r="F861" s="75"/>
      <c r="G861" s="75"/>
      <c r="H861" s="75"/>
      <c r="I861" s="75"/>
      <c r="J861" s="75"/>
      <c r="K861" s="75"/>
      <c r="L861" s="2"/>
      <c r="M861" s="2"/>
      <c r="N861" s="2"/>
      <c r="O861" s="75"/>
      <c r="P861" s="76"/>
      <c r="Q861" s="77"/>
      <c r="R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 ht="15" customHeight="1" x14ac:dyDescent="0.15">
      <c r="A862" s="2"/>
      <c r="B862" s="2"/>
      <c r="C862" s="73"/>
      <c r="D862" s="73"/>
      <c r="E862" s="74"/>
      <c r="F862" s="75"/>
      <c r="G862" s="75"/>
      <c r="H862" s="75"/>
      <c r="I862" s="75"/>
      <c r="J862" s="75"/>
      <c r="K862" s="75"/>
      <c r="L862" s="2"/>
      <c r="M862" s="2"/>
      <c r="N862" s="2"/>
      <c r="O862" s="75"/>
      <c r="P862" s="76"/>
      <c r="Q862" s="77"/>
      <c r="R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 ht="15" customHeight="1" x14ac:dyDescent="0.15">
      <c r="A863" s="2"/>
      <c r="B863" s="2"/>
      <c r="C863" s="73"/>
      <c r="D863" s="73"/>
      <c r="E863" s="74"/>
      <c r="F863" s="75"/>
      <c r="G863" s="75"/>
      <c r="H863" s="75"/>
      <c r="I863" s="75"/>
      <c r="J863" s="75"/>
      <c r="K863" s="75"/>
      <c r="L863" s="2"/>
      <c r="M863" s="2"/>
      <c r="N863" s="2"/>
      <c r="O863" s="75"/>
      <c r="P863" s="76"/>
      <c r="Q863" s="77"/>
      <c r="R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 ht="15" customHeight="1" x14ac:dyDescent="0.15">
      <c r="A864" s="2"/>
      <c r="B864" s="2"/>
      <c r="C864" s="73"/>
      <c r="D864" s="73"/>
      <c r="E864" s="74"/>
      <c r="F864" s="75"/>
      <c r="G864" s="75"/>
      <c r="H864" s="75"/>
      <c r="I864" s="75"/>
      <c r="J864" s="75"/>
      <c r="K864" s="75"/>
      <c r="L864" s="2"/>
      <c r="M864" s="2"/>
      <c r="N864" s="2"/>
      <c r="O864" s="75"/>
      <c r="P864" s="76"/>
      <c r="Q864" s="77"/>
      <c r="R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 ht="15" customHeight="1" x14ac:dyDescent="0.15">
      <c r="A865" s="2"/>
      <c r="B865" s="2"/>
      <c r="C865" s="73"/>
      <c r="D865" s="73"/>
      <c r="E865" s="74"/>
      <c r="F865" s="75"/>
      <c r="G865" s="75"/>
      <c r="H865" s="75"/>
      <c r="I865" s="75"/>
      <c r="J865" s="75"/>
      <c r="K865" s="75"/>
      <c r="L865" s="2"/>
      <c r="M865" s="2"/>
      <c r="N865" s="2"/>
      <c r="O865" s="75"/>
      <c r="P865" s="76"/>
      <c r="Q865" s="77"/>
      <c r="R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 ht="15" customHeight="1" x14ac:dyDescent="0.15">
      <c r="A866" s="2"/>
      <c r="B866" s="2"/>
      <c r="C866" s="73"/>
      <c r="D866" s="73"/>
      <c r="E866" s="74"/>
      <c r="F866" s="75"/>
      <c r="G866" s="75"/>
      <c r="H866" s="75"/>
      <c r="I866" s="75"/>
      <c r="J866" s="75"/>
      <c r="K866" s="75"/>
      <c r="L866" s="2"/>
      <c r="M866" s="2"/>
      <c r="N866" s="2"/>
      <c r="O866" s="75"/>
      <c r="P866" s="76"/>
      <c r="Q866" s="77"/>
      <c r="R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 ht="15" customHeight="1" x14ac:dyDescent="0.15">
      <c r="A867" s="2"/>
      <c r="B867" s="2"/>
      <c r="C867" s="73"/>
      <c r="D867" s="73"/>
      <c r="E867" s="74"/>
      <c r="F867" s="75"/>
      <c r="G867" s="75"/>
      <c r="H867" s="75"/>
      <c r="I867" s="75"/>
      <c r="J867" s="75"/>
      <c r="K867" s="75"/>
      <c r="L867" s="2"/>
      <c r="M867" s="2"/>
      <c r="N867" s="2"/>
      <c r="O867" s="75"/>
      <c r="P867" s="76"/>
      <c r="Q867" s="77"/>
      <c r="R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 ht="15" customHeight="1" x14ac:dyDescent="0.15">
      <c r="A868" s="2"/>
      <c r="B868" s="2"/>
      <c r="C868" s="73"/>
      <c r="D868" s="73"/>
      <c r="E868" s="74"/>
      <c r="F868" s="75"/>
      <c r="G868" s="75"/>
      <c r="H868" s="75"/>
      <c r="I868" s="75"/>
      <c r="J868" s="75"/>
      <c r="K868" s="75"/>
      <c r="L868" s="2"/>
      <c r="M868" s="2"/>
      <c r="N868" s="2"/>
      <c r="O868" s="75"/>
      <c r="P868" s="76"/>
      <c r="Q868" s="77"/>
      <c r="R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 ht="15" customHeight="1" x14ac:dyDescent="0.15">
      <c r="A869" s="2"/>
      <c r="B869" s="2"/>
      <c r="C869" s="73"/>
      <c r="D869" s="73"/>
      <c r="E869" s="74"/>
      <c r="F869" s="75"/>
      <c r="G869" s="75"/>
      <c r="H869" s="75"/>
      <c r="I869" s="75"/>
      <c r="J869" s="75"/>
      <c r="K869" s="75"/>
      <c r="L869" s="2"/>
      <c r="M869" s="2"/>
      <c r="N869" s="2"/>
      <c r="O869" s="75"/>
      <c r="P869" s="76"/>
      <c r="Q869" s="77"/>
      <c r="R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 ht="15" customHeight="1" x14ac:dyDescent="0.15">
      <c r="A870" s="2"/>
      <c r="B870" s="2"/>
      <c r="C870" s="73"/>
      <c r="D870" s="73"/>
      <c r="E870" s="74"/>
      <c r="F870" s="75"/>
      <c r="G870" s="75"/>
      <c r="H870" s="75"/>
      <c r="I870" s="75"/>
      <c r="J870" s="75"/>
      <c r="K870" s="75"/>
      <c r="L870" s="2"/>
      <c r="M870" s="2"/>
      <c r="N870" s="2"/>
      <c r="O870" s="75"/>
      <c r="P870" s="76"/>
      <c r="Q870" s="77"/>
      <c r="R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 ht="15" customHeight="1" x14ac:dyDescent="0.15">
      <c r="A871" s="2"/>
      <c r="B871" s="2"/>
      <c r="C871" s="73"/>
      <c r="D871" s="73"/>
      <c r="E871" s="74"/>
      <c r="F871" s="75"/>
      <c r="G871" s="75"/>
      <c r="H871" s="75"/>
      <c r="I871" s="75"/>
      <c r="J871" s="75"/>
      <c r="K871" s="75"/>
      <c r="L871" s="2"/>
      <c r="M871" s="2"/>
      <c r="N871" s="2"/>
      <c r="O871" s="75"/>
      <c r="P871" s="76"/>
      <c r="Q871" s="77"/>
      <c r="R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 ht="15" customHeight="1" x14ac:dyDescent="0.15">
      <c r="A872" s="2"/>
      <c r="B872" s="2"/>
      <c r="C872" s="73"/>
      <c r="D872" s="73"/>
      <c r="E872" s="74"/>
      <c r="F872" s="75"/>
      <c r="G872" s="75"/>
      <c r="H872" s="75"/>
      <c r="I872" s="75"/>
      <c r="J872" s="75"/>
      <c r="K872" s="75"/>
      <c r="L872" s="2"/>
      <c r="M872" s="2"/>
      <c r="N872" s="2"/>
      <c r="O872" s="75"/>
      <c r="P872" s="76"/>
      <c r="Q872" s="77"/>
      <c r="R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 ht="15" customHeight="1" x14ac:dyDescent="0.15">
      <c r="A873" s="2"/>
      <c r="B873" s="2"/>
      <c r="C873" s="73"/>
      <c r="D873" s="73"/>
      <c r="E873" s="74"/>
      <c r="F873" s="75"/>
      <c r="G873" s="75"/>
      <c r="H873" s="75"/>
      <c r="I873" s="75"/>
      <c r="J873" s="75"/>
      <c r="K873" s="75"/>
      <c r="L873" s="2"/>
      <c r="M873" s="2"/>
      <c r="N873" s="2"/>
      <c r="O873" s="75"/>
      <c r="P873" s="76"/>
      <c r="Q873" s="77"/>
      <c r="R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 ht="15" customHeight="1" x14ac:dyDescent="0.15">
      <c r="A874" s="2"/>
      <c r="B874" s="2"/>
      <c r="C874" s="73"/>
      <c r="D874" s="73"/>
      <c r="E874" s="74"/>
      <c r="F874" s="75"/>
      <c r="G874" s="75"/>
      <c r="H874" s="75"/>
      <c r="I874" s="75"/>
      <c r="J874" s="75"/>
      <c r="K874" s="75"/>
      <c r="L874" s="2"/>
      <c r="M874" s="2"/>
      <c r="N874" s="2"/>
      <c r="O874" s="75"/>
      <c r="P874" s="76"/>
      <c r="Q874" s="77"/>
      <c r="R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 ht="15" customHeight="1" x14ac:dyDescent="0.15">
      <c r="A875" s="2"/>
      <c r="B875" s="2"/>
      <c r="C875" s="73"/>
      <c r="D875" s="73"/>
      <c r="E875" s="74"/>
      <c r="F875" s="75"/>
      <c r="G875" s="75"/>
      <c r="H875" s="75"/>
      <c r="I875" s="75"/>
      <c r="J875" s="75"/>
      <c r="K875" s="75"/>
      <c r="L875" s="2"/>
      <c r="M875" s="2"/>
      <c r="N875" s="2"/>
      <c r="O875" s="75"/>
      <c r="P875" s="76"/>
      <c r="Q875" s="77"/>
      <c r="R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 ht="15" customHeight="1" x14ac:dyDescent="0.15">
      <c r="A876" s="2"/>
      <c r="B876" s="2"/>
      <c r="C876" s="73"/>
      <c r="D876" s="73"/>
      <c r="E876" s="74"/>
      <c r="F876" s="75"/>
      <c r="G876" s="75"/>
      <c r="H876" s="75"/>
      <c r="I876" s="75"/>
      <c r="J876" s="75"/>
      <c r="K876" s="75"/>
      <c r="L876" s="2"/>
      <c r="M876" s="2"/>
      <c r="N876" s="2"/>
      <c r="O876" s="75"/>
      <c r="P876" s="76"/>
      <c r="Q876" s="77"/>
      <c r="R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 ht="15" customHeight="1" x14ac:dyDescent="0.15">
      <c r="A877" s="2"/>
      <c r="B877" s="2"/>
      <c r="C877" s="73"/>
      <c r="D877" s="73"/>
      <c r="E877" s="74"/>
      <c r="F877" s="75"/>
      <c r="G877" s="75"/>
      <c r="H877" s="75"/>
      <c r="I877" s="75"/>
      <c r="J877" s="75"/>
      <c r="K877" s="75"/>
      <c r="L877" s="2"/>
      <c r="M877" s="2"/>
      <c r="N877" s="2"/>
      <c r="O877" s="75"/>
      <c r="P877" s="76"/>
      <c r="Q877" s="77"/>
      <c r="R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 ht="15" customHeight="1" x14ac:dyDescent="0.15">
      <c r="A878" s="2"/>
      <c r="B878" s="2"/>
      <c r="C878" s="73"/>
      <c r="D878" s="73"/>
      <c r="E878" s="74"/>
      <c r="F878" s="75"/>
      <c r="G878" s="75"/>
      <c r="H878" s="75"/>
      <c r="I878" s="75"/>
      <c r="J878" s="75"/>
      <c r="K878" s="75"/>
      <c r="L878" s="2"/>
      <c r="M878" s="2"/>
      <c r="N878" s="2"/>
      <c r="O878" s="75"/>
      <c r="P878" s="76"/>
      <c r="Q878" s="77"/>
      <c r="R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 ht="15" customHeight="1" x14ac:dyDescent="0.15">
      <c r="A879" s="2"/>
      <c r="B879" s="2"/>
      <c r="C879" s="73"/>
      <c r="D879" s="73"/>
      <c r="E879" s="74"/>
      <c r="F879" s="75"/>
      <c r="G879" s="75"/>
      <c r="H879" s="75"/>
      <c r="I879" s="75"/>
      <c r="J879" s="75"/>
      <c r="K879" s="75"/>
      <c r="L879" s="2"/>
      <c r="M879" s="2"/>
      <c r="N879" s="2"/>
      <c r="O879" s="75"/>
      <c r="P879" s="76"/>
      <c r="Q879" s="77"/>
      <c r="R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 ht="15" customHeight="1" x14ac:dyDescent="0.15">
      <c r="A880" s="2"/>
      <c r="B880" s="2"/>
      <c r="C880" s="73"/>
      <c r="D880" s="73"/>
      <c r="E880" s="74"/>
      <c r="F880" s="75"/>
      <c r="G880" s="75"/>
      <c r="H880" s="75"/>
      <c r="I880" s="75"/>
      <c r="J880" s="75"/>
      <c r="K880" s="75"/>
      <c r="L880" s="2"/>
      <c r="M880" s="2"/>
      <c r="N880" s="2"/>
      <c r="O880" s="75"/>
      <c r="P880" s="76"/>
      <c r="Q880" s="77"/>
      <c r="R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 ht="15" customHeight="1" x14ac:dyDescent="0.15">
      <c r="A881" s="2"/>
      <c r="B881" s="2"/>
      <c r="C881" s="73"/>
      <c r="D881" s="73"/>
      <c r="E881" s="74"/>
      <c r="F881" s="75"/>
      <c r="G881" s="75"/>
      <c r="H881" s="75"/>
      <c r="I881" s="75"/>
      <c r="J881" s="75"/>
      <c r="K881" s="75"/>
      <c r="L881" s="2"/>
      <c r="M881" s="2"/>
      <c r="N881" s="2"/>
      <c r="O881" s="75"/>
      <c r="P881" s="76"/>
      <c r="Q881" s="77"/>
      <c r="R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 ht="15" customHeight="1" x14ac:dyDescent="0.15">
      <c r="A882" s="2"/>
      <c r="B882" s="2"/>
      <c r="C882" s="73"/>
      <c r="D882" s="73"/>
      <c r="E882" s="74"/>
      <c r="F882" s="75"/>
      <c r="G882" s="75"/>
      <c r="H882" s="75"/>
      <c r="I882" s="75"/>
      <c r="J882" s="75"/>
      <c r="K882" s="75"/>
      <c r="L882" s="2"/>
      <c r="M882" s="2"/>
      <c r="N882" s="2"/>
      <c r="O882" s="75"/>
      <c r="P882" s="76"/>
      <c r="Q882" s="77"/>
      <c r="R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 ht="15" customHeight="1" x14ac:dyDescent="0.15">
      <c r="A883" s="2"/>
      <c r="B883" s="2"/>
      <c r="C883" s="73"/>
      <c r="D883" s="73"/>
      <c r="E883" s="74"/>
      <c r="F883" s="75"/>
      <c r="G883" s="75"/>
      <c r="H883" s="75"/>
      <c r="I883" s="75"/>
      <c r="J883" s="75"/>
      <c r="K883" s="75"/>
      <c r="L883" s="2"/>
      <c r="M883" s="2"/>
      <c r="N883" s="2"/>
      <c r="O883" s="75"/>
      <c r="P883" s="76"/>
      <c r="Q883" s="77"/>
      <c r="R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 ht="15" customHeight="1" x14ac:dyDescent="0.15">
      <c r="A884" s="2"/>
      <c r="B884" s="2"/>
      <c r="C884" s="73"/>
      <c r="D884" s="73"/>
      <c r="E884" s="74"/>
      <c r="F884" s="75"/>
      <c r="G884" s="75"/>
      <c r="H884" s="75"/>
      <c r="I884" s="75"/>
      <c r="J884" s="75"/>
      <c r="K884" s="75"/>
      <c r="L884" s="2"/>
      <c r="M884" s="2"/>
      <c r="N884" s="2"/>
      <c r="O884" s="75"/>
      <c r="P884" s="76"/>
      <c r="Q884" s="77"/>
      <c r="R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 ht="15" customHeight="1" x14ac:dyDescent="0.15">
      <c r="A885" s="2"/>
      <c r="B885" s="2"/>
      <c r="C885" s="73"/>
      <c r="D885" s="73"/>
      <c r="E885" s="74"/>
      <c r="F885" s="75"/>
      <c r="G885" s="75"/>
      <c r="H885" s="75"/>
      <c r="I885" s="75"/>
      <c r="J885" s="75"/>
      <c r="K885" s="75"/>
      <c r="L885" s="2"/>
      <c r="M885" s="2"/>
      <c r="N885" s="2"/>
      <c r="O885" s="75"/>
      <c r="P885" s="76"/>
      <c r="Q885" s="77"/>
      <c r="R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 ht="15" customHeight="1" x14ac:dyDescent="0.15">
      <c r="A886" s="2"/>
      <c r="B886" s="2"/>
      <c r="C886" s="73"/>
      <c r="D886" s="73"/>
      <c r="E886" s="74"/>
      <c r="F886" s="75"/>
      <c r="G886" s="75"/>
      <c r="H886" s="75"/>
      <c r="I886" s="75"/>
      <c r="J886" s="75"/>
      <c r="K886" s="75"/>
      <c r="L886" s="2"/>
      <c r="M886" s="2"/>
      <c r="N886" s="2"/>
      <c r="O886" s="75"/>
      <c r="P886" s="76"/>
      <c r="Q886" s="77"/>
      <c r="R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 ht="15" customHeight="1" x14ac:dyDescent="0.15">
      <c r="A887" s="2"/>
      <c r="B887" s="2"/>
      <c r="C887" s="73"/>
      <c r="D887" s="73"/>
      <c r="E887" s="74"/>
      <c r="F887" s="75"/>
      <c r="G887" s="75"/>
      <c r="H887" s="75"/>
      <c r="I887" s="75"/>
      <c r="J887" s="75"/>
      <c r="K887" s="75"/>
      <c r="L887" s="2"/>
      <c r="M887" s="2"/>
      <c r="N887" s="2"/>
      <c r="O887" s="75"/>
      <c r="P887" s="76"/>
      <c r="Q887" s="77"/>
      <c r="R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 ht="15" customHeight="1" x14ac:dyDescent="0.15">
      <c r="A888" s="2"/>
      <c r="B888" s="2"/>
      <c r="C888" s="73"/>
      <c r="D888" s="73"/>
      <c r="E888" s="74"/>
      <c r="F888" s="75"/>
      <c r="G888" s="75"/>
      <c r="H888" s="75"/>
      <c r="I888" s="75"/>
      <c r="J888" s="75"/>
      <c r="K888" s="75"/>
      <c r="L888" s="2"/>
      <c r="M888" s="2"/>
      <c r="N888" s="2"/>
      <c r="O888" s="75"/>
      <c r="P888" s="76"/>
      <c r="Q888" s="77"/>
      <c r="R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 ht="15" customHeight="1" x14ac:dyDescent="0.15">
      <c r="A889" s="2"/>
      <c r="B889" s="2"/>
      <c r="C889" s="73"/>
      <c r="D889" s="73"/>
      <c r="E889" s="74"/>
      <c r="F889" s="75"/>
      <c r="G889" s="75"/>
      <c r="H889" s="75"/>
      <c r="I889" s="75"/>
      <c r="J889" s="75"/>
      <c r="K889" s="75"/>
      <c r="L889" s="2"/>
      <c r="M889" s="2"/>
      <c r="N889" s="2"/>
      <c r="O889" s="75"/>
      <c r="P889" s="76"/>
      <c r="Q889" s="77"/>
      <c r="R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 ht="15" customHeight="1" x14ac:dyDescent="0.15">
      <c r="A890" s="2"/>
      <c r="B890" s="2"/>
      <c r="C890" s="73"/>
      <c r="D890" s="73"/>
      <c r="E890" s="74"/>
      <c r="F890" s="75"/>
      <c r="G890" s="75"/>
      <c r="H890" s="75"/>
      <c r="I890" s="75"/>
      <c r="J890" s="75"/>
      <c r="K890" s="75"/>
      <c r="L890" s="2"/>
      <c r="M890" s="2"/>
      <c r="N890" s="2"/>
      <c r="O890" s="75"/>
      <c r="P890" s="76"/>
      <c r="Q890" s="77"/>
      <c r="R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 ht="15" customHeight="1" x14ac:dyDescent="0.15">
      <c r="A891" s="2"/>
      <c r="B891" s="2"/>
      <c r="C891" s="73"/>
      <c r="D891" s="73"/>
      <c r="E891" s="74"/>
      <c r="F891" s="75"/>
      <c r="G891" s="75"/>
      <c r="H891" s="75"/>
      <c r="I891" s="75"/>
      <c r="J891" s="75"/>
      <c r="K891" s="75"/>
      <c r="L891" s="2"/>
      <c r="M891" s="2"/>
      <c r="N891" s="2"/>
      <c r="O891" s="75"/>
      <c r="P891" s="76"/>
      <c r="Q891" s="77"/>
      <c r="R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</sheetData>
  <conditionalFormatting sqref="D19:D28">
    <cfRule type="cellIs" dxfId="96" priority="82" operator="lessThan">
      <formula>0</formula>
    </cfRule>
  </conditionalFormatting>
  <conditionalFormatting sqref="R19:R38">
    <cfRule type="cellIs" dxfId="95" priority="83" operator="lessThan">
      <formula>0</formula>
    </cfRule>
  </conditionalFormatting>
  <conditionalFormatting sqref="D11">
    <cfRule type="cellIs" dxfId="94" priority="81" operator="lessThan">
      <formula>0</formula>
    </cfRule>
  </conditionalFormatting>
  <conditionalFormatting sqref="F18:F38">
    <cfRule type="cellIs" dxfId="93" priority="80" operator="lessThan">
      <formula>0</formula>
    </cfRule>
  </conditionalFormatting>
  <conditionalFormatting sqref="D31:D38">
    <cfRule type="cellIs" dxfId="92" priority="79" operator="lessThan">
      <formula>0</formula>
    </cfRule>
  </conditionalFormatting>
  <conditionalFormatting sqref="C20:C29">
    <cfRule type="cellIs" dxfId="91" priority="78" operator="lessThan">
      <formula>0</formula>
    </cfRule>
  </conditionalFormatting>
  <conditionalFormatting sqref="C32:C37">
    <cfRule type="cellIs" dxfId="90" priority="77" operator="lessThan">
      <formula>0</formula>
    </cfRule>
  </conditionalFormatting>
  <conditionalFormatting sqref="D52:D53 D56:D58 D60:D62 D64:D66 D68:D70">
    <cfRule type="cellIs" dxfId="89" priority="69" operator="lessThan">
      <formula>0</formula>
    </cfRule>
  </conditionalFormatting>
  <conditionalFormatting sqref="R52:R75">
    <cfRule type="cellIs" dxfId="88" priority="70" operator="lessThan">
      <formula>0</formula>
    </cfRule>
  </conditionalFormatting>
  <conditionalFormatting sqref="F51:F75">
    <cfRule type="cellIs" dxfId="87" priority="68" operator="lessThan">
      <formula>0</formula>
    </cfRule>
  </conditionalFormatting>
  <conditionalFormatting sqref="D55">
    <cfRule type="cellIs" dxfId="86" priority="63" operator="lessThan">
      <formula>0</formula>
    </cfRule>
  </conditionalFormatting>
  <conditionalFormatting sqref="C64:C75">
    <cfRule type="cellIs" dxfId="85" priority="66" operator="lessThan">
      <formula>0</formula>
    </cfRule>
  </conditionalFormatting>
  <conditionalFormatting sqref="D87:D88 D91:D93 D95:D97 D99:D101 D103:D105">
    <cfRule type="cellIs" dxfId="84" priority="27" operator="lessThan">
      <formula>0</formula>
    </cfRule>
  </conditionalFormatting>
  <conditionalFormatting sqref="D111:D113 D115:D117 D119:D121 D123:D124">
    <cfRule type="cellIs" dxfId="83" priority="25" operator="lessThan">
      <formula>0</formula>
    </cfRule>
  </conditionalFormatting>
  <conditionalFormatting sqref="D59">
    <cfRule type="cellIs" dxfId="82" priority="59" operator="lessThan">
      <formula>0</formula>
    </cfRule>
  </conditionalFormatting>
  <conditionalFormatting sqref="D63">
    <cfRule type="cellIs" dxfId="81" priority="55" operator="lessThan">
      <formula>0</formula>
    </cfRule>
  </conditionalFormatting>
  <conditionalFormatting sqref="D67">
    <cfRule type="cellIs" dxfId="80" priority="51" operator="lessThan">
      <formula>0</formula>
    </cfRule>
  </conditionalFormatting>
  <conditionalFormatting sqref="D71">
    <cfRule type="cellIs" dxfId="79" priority="47" operator="lessThan">
      <formula>0</formula>
    </cfRule>
  </conditionalFormatting>
  <conditionalFormatting sqref="D75">
    <cfRule type="cellIs" dxfId="78" priority="43" operator="lessThan">
      <formula>0</formula>
    </cfRule>
  </conditionalFormatting>
  <conditionalFormatting sqref="R87:R124">
    <cfRule type="cellIs" dxfId="77" priority="28" operator="lessThan">
      <formula>0</formula>
    </cfRule>
  </conditionalFormatting>
  <conditionalFormatting sqref="F86:F124">
    <cfRule type="cellIs" dxfId="76" priority="26" operator="lessThan">
      <formula>0</formula>
    </cfRule>
  </conditionalFormatting>
  <conditionalFormatting sqref="C88 C91:C92 C95:C96 C99:C100 C103:C104 C107">
    <cfRule type="cellIs" dxfId="75" priority="24" operator="lessThan">
      <formula>0</formula>
    </cfRule>
  </conditionalFormatting>
  <conditionalFormatting sqref="C112 C115:C116 C119:C120 C123">
    <cfRule type="cellIs" dxfId="74" priority="23" operator="lessThan">
      <formula>0</formula>
    </cfRule>
  </conditionalFormatting>
  <conditionalFormatting sqref="C118">
    <cfRule type="cellIs" dxfId="73" priority="7" operator="lessThan">
      <formula>0</formula>
    </cfRule>
  </conditionalFormatting>
  <conditionalFormatting sqref="D122">
    <cfRule type="cellIs" dxfId="72" priority="6" operator="lessThan">
      <formula>0</formula>
    </cfRule>
  </conditionalFormatting>
  <conditionalFormatting sqref="C122">
    <cfRule type="cellIs" dxfId="71" priority="5" operator="lessThan">
      <formula>0</formula>
    </cfRule>
  </conditionalFormatting>
  <conditionalFormatting sqref="D90">
    <cfRule type="cellIs" dxfId="70" priority="22" operator="lessThan">
      <formula>0</formula>
    </cfRule>
  </conditionalFormatting>
  <conditionalFormatting sqref="C90">
    <cfRule type="cellIs" dxfId="69" priority="21" operator="lessThan">
      <formula>0</formula>
    </cfRule>
  </conditionalFormatting>
  <conditionalFormatting sqref="D94">
    <cfRule type="cellIs" dxfId="68" priority="20" operator="lessThan">
      <formula>0</formula>
    </cfRule>
  </conditionalFormatting>
  <conditionalFormatting sqref="C94">
    <cfRule type="cellIs" dxfId="67" priority="19" operator="lessThan">
      <formula>0</formula>
    </cfRule>
  </conditionalFormatting>
  <conditionalFormatting sqref="D98">
    <cfRule type="cellIs" dxfId="66" priority="18" operator="lessThan">
      <formula>0</formula>
    </cfRule>
  </conditionalFormatting>
  <conditionalFormatting sqref="C98">
    <cfRule type="cellIs" dxfId="65" priority="17" operator="lessThan">
      <formula>0</formula>
    </cfRule>
  </conditionalFormatting>
  <conditionalFormatting sqref="D102">
    <cfRule type="cellIs" dxfId="64" priority="16" operator="lessThan">
      <formula>0</formula>
    </cfRule>
  </conditionalFormatting>
  <conditionalFormatting sqref="C102">
    <cfRule type="cellIs" dxfId="63" priority="15" operator="lessThan">
      <formula>0</formula>
    </cfRule>
  </conditionalFormatting>
  <conditionalFormatting sqref="D106">
    <cfRule type="cellIs" dxfId="62" priority="14" operator="lessThan">
      <formula>0</formula>
    </cfRule>
  </conditionalFormatting>
  <conditionalFormatting sqref="C106">
    <cfRule type="cellIs" dxfId="61" priority="13" operator="lessThan">
      <formula>0</formula>
    </cfRule>
  </conditionalFormatting>
  <conditionalFormatting sqref="D110">
    <cfRule type="cellIs" dxfId="60" priority="12" operator="lessThan">
      <formula>0</formula>
    </cfRule>
  </conditionalFormatting>
  <conditionalFormatting sqref="C110">
    <cfRule type="cellIs" dxfId="59" priority="11" operator="lessThan">
      <formula>0</formula>
    </cfRule>
  </conditionalFormatting>
  <conditionalFormatting sqref="D114">
    <cfRule type="cellIs" dxfId="58" priority="10" operator="lessThan">
      <formula>0</formula>
    </cfRule>
  </conditionalFormatting>
  <conditionalFormatting sqref="C114">
    <cfRule type="cellIs" dxfId="57" priority="9" operator="lessThan">
      <formula>0</formula>
    </cfRule>
  </conditionalFormatting>
  <conditionalFormatting sqref="D118">
    <cfRule type="cellIs" dxfId="56" priority="8" operator="lessThan">
      <formula>0</formula>
    </cfRule>
  </conditionalFormatting>
  <conditionalFormatting sqref="D39">
    <cfRule type="cellIs" dxfId="55" priority="4" operator="lessThan">
      <formula>0</formula>
    </cfRule>
  </conditionalFormatting>
  <conditionalFormatting sqref="C39">
    <cfRule type="cellIs" dxfId="54" priority="3" operator="lessThan">
      <formula>0</formula>
    </cfRule>
  </conditionalFormatting>
  <conditionalFormatting sqref="C76">
    <cfRule type="cellIs" dxfId="53" priority="2" operator="lessThan">
      <formula>0</formula>
    </cfRule>
  </conditionalFormatting>
  <conditionalFormatting sqref="D125">
    <cfRule type="cellIs" dxfId="52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O891"/>
  <sheetViews>
    <sheetView topLeftCell="A62" zoomScale="80" zoomScaleNormal="80" zoomScalePageLayoutView="80" workbookViewId="0">
      <selection activeCell="O100" sqref="O100"/>
    </sheetView>
  </sheetViews>
  <sheetFormatPr baseColWidth="10" defaultColWidth="14.5" defaultRowHeight="15.75" customHeight="1" x14ac:dyDescent="0.15"/>
  <cols>
    <col min="1" max="1" width="31.1640625" style="78" customWidth="1"/>
    <col min="2" max="2" width="11" style="78" bestFit="1" customWidth="1"/>
    <col min="3" max="3" width="15" style="78" bestFit="1" customWidth="1"/>
    <col min="4" max="4" width="16.1640625" style="78" customWidth="1"/>
    <col min="5" max="5" width="14.83203125" style="78" customWidth="1"/>
    <col min="6" max="6" width="20.1640625" style="78" bestFit="1" customWidth="1"/>
    <col min="7" max="11" width="16.5" style="78" customWidth="1"/>
    <col min="12" max="12" width="17.1640625" style="78" customWidth="1"/>
    <col min="13" max="13" width="17.1640625" style="78" bestFit="1" customWidth="1"/>
    <col min="14" max="14" width="17.1640625" style="78" customWidth="1"/>
    <col min="15" max="15" width="18.83203125" style="78" bestFit="1" customWidth="1"/>
    <col min="16" max="17" width="17.1640625" style="78" bestFit="1" customWidth="1"/>
    <col min="18" max="18" width="11" style="78" customWidth="1"/>
    <col min="19" max="20" width="14.6640625" style="78" bestFit="1" customWidth="1"/>
    <col min="21" max="26" width="8.6640625" style="78" customWidth="1"/>
    <col min="27" max="27" width="13" style="78" customWidth="1"/>
    <col min="28" max="28" width="11.1640625" style="78" bestFit="1" customWidth="1"/>
    <col min="29" max="29" width="13.33203125" style="78" bestFit="1" customWidth="1"/>
    <col min="30" max="30" width="11.5" style="78" bestFit="1" customWidth="1"/>
    <col min="31" max="31" width="12" style="78" customWidth="1"/>
    <col min="32" max="32" width="8.1640625" style="78" bestFit="1" customWidth="1"/>
    <col min="33" max="33" width="8" style="78" bestFit="1" customWidth="1"/>
    <col min="34" max="34" width="8.1640625" style="78" bestFit="1" customWidth="1"/>
    <col min="35" max="35" width="8" style="78" bestFit="1" customWidth="1"/>
    <col min="36" max="36" width="9.6640625" style="78" bestFit="1" customWidth="1"/>
    <col min="37" max="38" width="8.6640625" style="78" customWidth="1"/>
    <col min="39" max="40" width="8" style="78" bestFit="1" customWidth="1"/>
    <col min="41" max="41" width="9.33203125" style="78" customWidth="1"/>
    <col min="42" max="16384" width="14.5" style="78"/>
  </cols>
  <sheetData>
    <row r="1" spans="1:41" ht="15" customHeight="1" x14ac:dyDescent="0.15">
      <c r="A1" s="90" t="str">
        <f>'Scenarios-AST wBalancing'!A1</f>
        <v>Astra Token Symbol</v>
      </c>
      <c r="B1" s="90"/>
      <c r="C1" s="97" t="str">
        <f>'Scenarios-AST wBalancing'!C1</f>
        <v>AST</v>
      </c>
      <c r="D1" s="80"/>
      <c r="E1" s="97" t="str">
        <f>'Scenarios-AST wBalancing'!E1</f>
        <v>Variable</v>
      </c>
      <c r="L1" s="80"/>
      <c r="M1" s="80"/>
      <c r="N1" s="80"/>
      <c r="O1" s="80"/>
      <c r="P1" s="80"/>
      <c r="Q1" s="80"/>
      <c r="R1" s="80"/>
      <c r="S1" s="85"/>
      <c r="T1" s="95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41" ht="15" customHeight="1" x14ac:dyDescent="0.15">
      <c r="A2" s="90" t="str">
        <f>'Scenarios-AST wBalancing'!A2</f>
        <v>Token Price</v>
      </c>
      <c r="B2" s="90"/>
      <c r="C2" s="88">
        <f>'Scenarios-AST wBalancing'!C2</f>
        <v>1</v>
      </c>
      <c r="D2" s="80"/>
      <c r="E2" s="98" t="str">
        <f>'Scenarios-AST wBalancing'!E2</f>
        <v>P</v>
      </c>
      <c r="L2" s="80"/>
      <c r="M2" s="80"/>
      <c r="N2" s="80"/>
      <c r="O2" s="80"/>
      <c r="P2" s="80"/>
      <c r="Q2" s="80"/>
      <c r="R2" s="80"/>
      <c r="S2" s="85"/>
      <c r="T2" s="9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41" ht="15" customHeight="1" x14ac:dyDescent="0.15">
      <c r="A3" s="91" t="str">
        <f>'Scenarios-AST wBalancing'!A3</f>
        <v>Crowdsale Proceeds</v>
      </c>
      <c r="B3" s="91"/>
      <c r="C3" s="81">
        <f>'Scenarios-AST wBalancing'!C3</f>
        <v>50000000</v>
      </c>
      <c r="D3" s="80"/>
      <c r="E3" s="98"/>
      <c r="L3" s="80"/>
      <c r="M3" s="80"/>
      <c r="N3" s="80"/>
      <c r="O3" s="80"/>
      <c r="P3" s="80"/>
      <c r="Q3" s="80"/>
      <c r="R3" s="80"/>
      <c r="S3" s="85"/>
      <c r="T3" s="9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41" ht="15" customHeight="1" x14ac:dyDescent="0.15">
      <c r="A4" s="91" t="str">
        <f>'Scenarios-AST wBalancing'!A4</f>
        <v>Tokens Issued in the Crowdsale</v>
      </c>
      <c r="B4" s="91"/>
      <c r="C4" s="115">
        <f>'Scenarios-AST wBalancing'!C4</f>
        <v>50000000</v>
      </c>
      <c r="D4" s="80"/>
      <c r="E4" s="98" t="str">
        <f>'Scenarios-AST wBalancing'!E4</f>
        <v>S</v>
      </c>
      <c r="L4" s="80"/>
      <c r="M4" s="80"/>
      <c r="N4" s="80"/>
      <c r="O4" s="80"/>
      <c r="P4" s="80"/>
      <c r="Q4" s="80"/>
      <c r="R4" s="80"/>
      <c r="S4" s="85"/>
      <c r="T4" s="9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41" ht="15" customHeight="1" x14ac:dyDescent="0.15">
      <c r="A5" s="87"/>
      <c r="B5" s="87"/>
      <c r="C5" s="82"/>
      <c r="D5" s="80"/>
      <c r="E5" s="98"/>
      <c r="L5" s="80"/>
      <c r="M5" s="80"/>
      <c r="N5" s="80"/>
      <c r="O5" s="80"/>
      <c r="P5" s="80"/>
      <c r="Q5" s="80"/>
      <c r="R5" s="80"/>
      <c r="S5" s="85"/>
      <c r="T5" s="95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41" ht="15" customHeight="1" x14ac:dyDescent="0.15">
      <c r="A6" s="90" t="str">
        <f>'Scenarios-AST wBalancing'!A6</f>
        <v>Reserve Token</v>
      </c>
      <c r="B6" s="97" t="str">
        <f>'Scenarios-AST wBalancing'!C6</f>
        <v>USD ($)</v>
      </c>
      <c r="C6" s="97" t="str">
        <f>'Scenarios-AST wBalancing'!D6</f>
        <v>ETH (Ξ)</v>
      </c>
      <c r="E6" s="99" t="str">
        <f>'Scenarios-AST wBalancing'!E6</f>
        <v>i</v>
      </c>
      <c r="L6" s="85"/>
      <c r="M6" s="85"/>
      <c r="N6" s="85"/>
      <c r="O6" s="85"/>
      <c r="P6" s="85"/>
      <c r="Q6" s="85"/>
      <c r="R6" s="80"/>
      <c r="S6" s="85"/>
      <c r="T6" s="95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41" ht="15" customHeight="1" x14ac:dyDescent="0.15">
      <c r="A7" s="90" t="str">
        <f>'Scenarios-AST wBalancing'!A7</f>
        <v>Constant Reserve Ratio (CRR)</v>
      </c>
      <c r="B7" s="83">
        <f>'Scenarios-AST wBalancing'!C7</f>
        <v>0.1</v>
      </c>
      <c r="C7" s="83">
        <f>'Scenarios-AST wBalancing'!D7</f>
        <v>0.1</v>
      </c>
      <c r="D7" s="83"/>
      <c r="E7" s="99" t="str">
        <f>'Scenarios-AST wBalancing'!E7</f>
        <v>F</v>
      </c>
      <c r="L7" s="85"/>
      <c r="M7" s="85"/>
      <c r="N7" s="85"/>
      <c r="O7" s="85"/>
      <c r="P7" s="85"/>
      <c r="Q7" s="85"/>
      <c r="R7" s="80"/>
      <c r="S7" s="85"/>
      <c r="T7" s="95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41" ht="15" customHeight="1" x14ac:dyDescent="0.15">
      <c r="A8" s="90" t="str">
        <f>'Scenarios-AST wBalancing'!A8</f>
        <v>Target Reserve Balance Ratio</v>
      </c>
      <c r="B8" s="83">
        <f>'Scenarios-AST wBalancing'!C8</f>
        <v>0.5</v>
      </c>
      <c r="C8" s="116">
        <f>'Scenarios-AST wBalancing'!D8</f>
        <v>0.5</v>
      </c>
      <c r="D8" s="116"/>
      <c r="E8" s="99" t="str">
        <f>'Scenarios-AST wBalancing'!E8</f>
        <v>G</v>
      </c>
      <c r="L8" s="85"/>
      <c r="M8" s="85"/>
      <c r="N8" s="85"/>
      <c r="O8" s="85"/>
      <c r="P8" s="85"/>
      <c r="Q8" s="85"/>
      <c r="R8" s="80"/>
      <c r="S8" s="85"/>
      <c r="T8" s="95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41" ht="15" customHeight="1" x14ac:dyDescent="0.15">
      <c r="A9" s="92" t="str">
        <f>'Scenarios-AST wBalancing'!A9</f>
        <v>Reserve Currency Price C</v>
      </c>
      <c r="B9" s="92"/>
      <c r="C9" s="81">
        <f>'Scenarios-AST wBalancing'!C9</f>
        <v>1</v>
      </c>
      <c r="D9" s="84">
        <f>'Scenarios-AST wBalancing'!D9</f>
        <v>337.82</v>
      </c>
      <c r="E9" s="99" t="str">
        <f>'Scenarios-AST wBalancing'!E9</f>
        <v>C</v>
      </c>
      <c r="L9" s="85"/>
      <c r="M9" s="85"/>
      <c r="N9" s="85"/>
      <c r="O9" s="85"/>
      <c r="P9" s="85"/>
      <c r="Q9" s="85"/>
      <c r="R9" s="80"/>
      <c r="S9" s="85"/>
      <c r="T9" s="96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41" ht="15" customHeight="1" x14ac:dyDescent="0.15">
      <c r="A10" s="92" t="str">
        <f>'Scenarios-AST wBalancing'!A10</f>
        <v>Reserve Value V</v>
      </c>
      <c r="B10" s="92"/>
      <c r="C10" s="81">
        <f>'Scenarios-AST wBalancing'!C10</f>
        <v>5000000</v>
      </c>
      <c r="D10" s="86">
        <f>'Scenarios-AST wBalancing'!D10</f>
        <v>5000000</v>
      </c>
      <c r="E10" s="99" t="str">
        <f>'Scenarios-AST wBalancing'!E10</f>
        <v>V</v>
      </c>
      <c r="L10" s="85"/>
      <c r="M10" s="85"/>
      <c r="N10" s="85"/>
      <c r="O10" s="85"/>
      <c r="P10" s="85"/>
      <c r="Q10" s="85"/>
      <c r="R10" s="80"/>
      <c r="S10" s="85"/>
      <c r="T10" s="96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1" ht="15" customHeight="1" x14ac:dyDescent="0.15">
      <c r="A11" s="92" t="str">
        <f>'Scenarios-AST wBalancing'!A11</f>
        <v>Reserve Balance R</v>
      </c>
      <c r="B11" s="92"/>
      <c r="C11" s="81">
        <f>'Scenarios-AST wBalancing'!C11</f>
        <v>5000000</v>
      </c>
      <c r="D11" s="89">
        <f>'Scenarios-AST wBalancing'!D11</f>
        <v>14800.781481262211</v>
      </c>
      <c r="E11" s="99" t="str">
        <f>'Scenarios-AST wBalancing'!E11</f>
        <v>R</v>
      </c>
      <c r="L11" s="85"/>
      <c r="M11" s="85"/>
      <c r="N11" s="85"/>
      <c r="O11" s="85"/>
      <c r="P11" s="85"/>
      <c r="Q11" s="85"/>
      <c r="R11" s="80"/>
      <c r="S11" s="85"/>
      <c r="T11" s="9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1" ht="15" customHeight="1" x14ac:dyDescent="0.15">
      <c r="A12" s="176"/>
      <c r="B12" s="176"/>
      <c r="C12" s="176"/>
      <c r="D12" s="176"/>
      <c r="E12" s="85"/>
      <c r="F12" s="80"/>
      <c r="G12" s="80"/>
      <c r="H12" s="80"/>
      <c r="I12" s="80"/>
      <c r="J12" s="80"/>
      <c r="K12" s="80"/>
      <c r="L12" s="80"/>
      <c r="M12" s="80"/>
      <c r="N12" s="80"/>
      <c r="O12" s="151"/>
      <c r="P12" s="80"/>
      <c r="Q12" s="80"/>
      <c r="R12" s="80"/>
      <c r="S12" s="85"/>
      <c r="T12" s="96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1" ht="15" customHeight="1" x14ac:dyDescent="0.15">
      <c r="A13" s="106"/>
      <c r="B13" s="106"/>
      <c r="E13" s="82"/>
      <c r="F13" s="85"/>
      <c r="G13" s="85"/>
      <c r="H13" s="85"/>
      <c r="I13" s="85"/>
      <c r="J13" s="85"/>
      <c r="K13" s="85"/>
      <c r="L13" s="85"/>
      <c r="M13" s="85"/>
      <c r="N13" s="85"/>
      <c r="O13" s="151"/>
      <c r="P13" s="85"/>
      <c r="Q13" s="85"/>
      <c r="R13" s="80"/>
      <c r="S13" s="85"/>
      <c r="T13" s="96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1" ht="15" customHeight="1" x14ac:dyDescent="0.15">
      <c r="A14" s="107"/>
      <c r="B14" s="107"/>
      <c r="C14" s="85"/>
      <c r="R14" s="80"/>
      <c r="T14" s="7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41" ht="15" customHeight="1" x14ac:dyDescent="0.15">
      <c r="B15" s="93" t="s">
        <v>86</v>
      </c>
      <c r="G15" s="93" t="s">
        <v>9</v>
      </c>
      <c r="H15" s="137"/>
      <c r="I15" s="137"/>
      <c r="O15" s="138"/>
      <c r="P15" s="94" t="s">
        <v>66</v>
      </c>
      <c r="U15" s="2"/>
      <c r="V15" s="2"/>
      <c r="W15" s="2"/>
      <c r="X15" s="2"/>
      <c r="Y15" s="2"/>
      <c r="Z15" s="2"/>
      <c r="AA15" s="141" t="s">
        <v>80</v>
      </c>
      <c r="AB15" s="2"/>
      <c r="AC15" s="2"/>
      <c r="AD15" s="2"/>
      <c r="AE15" s="2"/>
      <c r="AG15" s="137"/>
      <c r="AH15" s="2"/>
      <c r="AI15" s="2"/>
      <c r="AJ15" s="2"/>
      <c r="AK15" s="2"/>
      <c r="AL15" s="2"/>
    </row>
    <row r="16" spans="1:41" ht="15" customHeight="1" x14ac:dyDescent="0.15">
      <c r="A16" s="177" t="s">
        <v>49</v>
      </c>
      <c r="B16" s="177"/>
      <c r="C16" s="119" t="s">
        <v>68</v>
      </c>
      <c r="D16" s="119" t="s">
        <v>69</v>
      </c>
      <c r="E16" s="119" t="s">
        <v>89</v>
      </c>
      <c r="F16" s="119" t="s">
        <v>75</v>
      </c>
      <c r="G16" s="119" t="s">
        <v>112</v>
      </c>
      <c r="H16" s="119" t="s">
        <v>103</v>
      </c>
      <c r="I16" s="119" t="s">
        <v>94</v>
      </c>
      <c r="J16" s="119" t="s">
        <v>108</v>
      </c>
      <c r="K16" s="119" t="s">
        <v>104</v>
      </c>
      <c r="L16" s="119" t="s">
        <v>70</v>
      </c>
      <c r="M16" s="119" t="s">
        <v>109</v>
      </c>
      <c r="N16" s="119" t="s">
        <v>71</v>
      </c>
      <c r="O16" s="119" t="s">
        <v>73</v>
      </c>
      <c r="P16" s="119"/>
      <c r="Q16" s="119" t="s">
        <v>53</v>
      </c>
      <c r="R16" s="119" t="s">
        <v>77</v>
      </c>
      <c r="S16" s="119" t="s">
        <v>56</v>
      </c>
      <c r="T16" s="119"/>
      <c r="U16" s="120"/>
      <c r="V16" s="2" t="s">
        <v>100</v>
      </c>
      <c r="W16" s="120"/>
      <c r="X16" s="2" t="s">
        <v>110</v>
      </c>
      <c r="Y16" s="120"/>
      <c r="Z16" s="120"/>
      <c r="AA16" s="147"/>
      <c r="AB16" s="120"/>
      <c r="AC16" s="120"/>
      <c r="AD16" s="120"/>
      <c r="AE16" s="120"/>
      <c r="AF16" s="143" t="s">
        <v>83</v>
      </c>
      <c r="AG16" s="119" t="s">
        <v>81</v>
      </c>
      <c r="AH16" s="120" t="s">
        <v>84</v>
      </c>
      <c r="AI16" s="119" t="s">
        <v>82</v>
      </c>
      <c r="AJ16" s="119" t="s">
        <v>88</v>
      </c>
      <c r="AK16" s="143" t="s">
        <v>113</v>
      </c>
      <c r="AL16" s="119" t="s">
        <v>81</v>
      </c>
      <c r="AM16" s="119" t="s">
        <v>114</v>
      </c>
      <c r="AN16" s="119" t="s">
        <v>82</v>
      </c>
      <c r="AO16" s="119" t="s">
        <v>87</v>
      </c>
    </row>
    <row r="17" spans="1:41" ht="15" customHeight="1" x14ac:dyDescent="0.15">
      <c r="A17" s="178" t="s">
        <v>122</v>
      </c>
      <c r="B17" s="178"/>
      <c r="C17" s="132" t="s">
        <v>61</v>
      </c>
      <c r="D17" s="132" t="s">
        <v>62</v>
      </c>
      <c r="E17" s="132" t="s">
        <v>91</v>
      </c>
      <c r="F17" s="132" t="s">
        <v>90</v>
      </c>
      <c r="G17" s="118" t="s">
        <v>67</v>
      </c>
      <c r="H17" s="118"/>
      <c r="I17" s="118"/>
      <c r="J17" s="109" t="s">
        <v>13</v>
      </c>
      <c r="K17" s="109"/>
      <c r="L17" s="109"/>
      <c r="M17" s="109" t="s">
        <v>79</v>
      </c>
      <c r="N17" s="109"/>
      <c r="O17" s="109" t="s">
        <v>74</v>
      </c>
      <c r="P17" s="135" t="s">
        <v>93</v>
      </c>
      <c r="Q17" s="142" t="s">
        <v>111</v>
      </c>
      <c r="R17" s="109" t="s">
        <v>16</v>
      </c>
      <c r="S17" s="110" t="s">
        <v>76</v>
      </c>
      <c r="T17" s="124" t="s">
        <v>78</v>
      </c>
      <c r="U17" s="2"/>
      <c r="V17" s="78" t="s">
        <v>101</v>
      </c>
      <c r="W17" s="78" t="s">
        <v>102</v>
      </c>
      <c r="X17" s="78" t="s">
        <v>101</v>
      </c>
      <c r="Y17" s="78" t="s">
        <v>102</v>
      </c>
      <c r="Z17" s="2"/>
      <c r="AA17" s="143" t="s">
        <v>107</v>
      </c>
      <c r="AB17" s="119" t="s">
        <v>105</v>
      </c>
      <c r="AC17" s="119" t="s">
        <v>106</v>
      </c>
      <c r="AD17" s="120" t="s">
        <v>103</v>
      </c>
      <c r="AE17" s="120" t="s">
        <v>104</v>
      </c>
      <c r="AF17" s="144"/>
      <c r="AG17" s="2"/>
      <c r="AH17" s="2"/>
      <c r="AI17" s="2"/>
      <c r="AJ17" s="2"/>
      <c r="AK17" s="144"/>
      <c r="AL17" s="2"/>
    </row>
    <row r="18" spans="1:41" ht="15" customHeight="1" x14ac:dyDescent="0.15">
      <c r="A18" s="107" t="s">
        <v>20</v>
      </c>
      <c r="B18" s="107"/>
      <c r="C18" s="107"/>
      <c r="D18" s="111"/>
      <c r="E18" s="133">
        <f>D18*O18</f>
        <v>0</v>
      </c>
      <c r="F18" s="131"/>
      <c r="G18" s="123">
        <f>$C$11</f>
        <v>5000000</v>
      </c>
      <c r="H18" s="123"/>
      <c r="I18" s="123">
        <f>G18+H18</f>
        <v>5000000</v>
      </c>
      <c r="J18" s="121">
        <f>$D$11</f>
        <v>14800.781481262211</v>
      </c>
      <c r="K18" s="121"/>
      <c r="L18" s="121">
        <f>J18+K18</f>
        <v>14800.781481262211</v>
      </c>
      <c r="M18" s="122">
        <f t="shared" ref="M18:M38" si="0">J18*O18</f>
        <v>5000000</v>
      </c>
      <c r="N18" s="122">
        <f>L18*O18</f>
        <v>5000000</v>
      </c>
      <c r="O18" s="121">
        <f>'Scenarios-AST wBalancing'!O18</f>
        <v>337.82</v>
      </c>
      <c r="P18" s="122"/>
      <c r="Q18" s="136">
        <f>$C$2</f>
        <v>1</v>
      </c>
      <c r="R18" s="108"/>
      <c r="S18" s="112">
        <f>$C$4</f>
        <v>50000000</v>
      </c>
      <c r="T18" s="122">
        <f t="shared" ref="T18:T38" si="1">Q18*S18</f>
        <v>50000000</v>
      </c>
      <c r="U18" s="2"/>
      <c r="V18" s="139">
        <f t="shared" ref="V18:V38" si="2">G18/(G18+M18)</f>
        <v>0.5</v>
      </c>
      <c r="W18" s="139">
        <f t="shared" ref="W18:W38" si="3">M18/(G18+M18)</f>
        <v>0.5</v>
      </c>
      <c r="X18" s="139">
        <f t="shared" ref="X18:X38" si="4">I18/(I18+N18)</f>
        <v>0.5</v>
      </c>
      <c r="Y18" s="139">
        <f t="shared" ref="Y18:Y38" si="5">N18/(I18+N18)</f>
        <v>0.5</v>
      </c>
      <c r="Z18" s="2"/>
      <c r="AA18" s="148"/>
      <c r="AB18" s="2"/>
      <c r="AC18" s="2"/>
      <c r="AD18" s="2"/>
      <c r="AE18" s="2"/>
      <c r="AF18" s="146">
        <f>1+C18/G18</f>
        <v>1</v>
      </c>
      <c r="AG18" s="128">
        <f t="shared" ref="AG18:AG38" si="6">AF18^Fu</f>
        <v>1</v>
      </c>
      <c r="AH18" s="130">
        <f>1+D18/J18</f>
        <v>1</v>
      </c>
      <c r="AI18" s="128">
        <f t="shared" ref="AI18:AI38" si="7">AH18^Fh</f>
        <v>1</v>
      </c>
      <c r="AJ18" s="128">
        <f>AI18*AG18-1</f>
        <v>0</v>
      </c>
      <c r="AK18" s="145"/>
      <c r="AL18" s="130">
        <v>1</v>
      </c>
      <c r="AM18" s="149"/>
      <c r="AN18" s="130">
        <v>1</v>
      </c>
      <c r="AO18" s="150">
        <f>AL18*AN18</f>
        <v>1</v>
      </c>
    </row>
    <row r="19" spans="1:41" ht="15" customHeight="1" x14ac:dyDescent="0.15">
      <c r="A19" s="117" t="s">
        <v>118</v>
      </c>
      <c r="B19" s="117"/>
      <c r="C19" s="122"/>
      <c r="D19" s="113">
        <v>3000</v>
      </c>
      <c r="E19" s="133">
        <f ca="1">IF(C19=0,D19*O19,C19)</f>
        <v>1084402.2</v>
      </c>
      <c r="F19" s="131">
        <f t="shared" ref="F19:F38" si="8">S18*AJ19</f>
        <v>931380.33847890433</v>
      </c>
      <c r="G19" s="122">
        <f>I18+C19</f>
        <v>5000000</v>
      </c>
      <c r="H19" s="123"/>
      <c r="I19" s="123">
        <f>G19+H19</f>
        <v>5000000</v>
      </c>
      <c r="J19" s="121">
        <f>L18+D19</f>
        <v>17800.781481262209</v>
      </c>
      <c r="K19" s="121"/>
      <c r="L19" s="121">
        <f>J19+K19</f>
        <v>17800.781481262209</v>
      </c>
      <c r="M19" s="122">
        <f t="shared" ca="1" si="0"/>
        <v>6434402.1999999993</v>
      </c>
      <c r="N19" s="122">
        <f t="shared" ref="N19:N38" ca="1" si="9">L19*O19</f>
        <v>6434402.1999999993</v>
      </c>
      <c r="O19" s="121">
        <f ca="1">'Scenarios-AST wBalancing'!O19</f>
        <v>361.4674</v>
      </c>
      <c r="P19" s="136">
        <f ca="1">IF(F19&lt;&gt;0,E19/F19,0)</f>
        <v>1.164295782506001</v>
      </c>
      <c r="Q19" s="136">
        <f t="shared" ref="Q19:Q38" ca="1" si="10">G19/(S19*Fu/Gu)+M19/(S19*Fh/Gh)</f>
        <v>1.1225301694171099</v>
      </c>
      <c r="R19" s="114">
        <f t="shared" ref="R19:R38" ca="1" si="11">(Q19-Q18)/Q18</f>
        <v>0.12253016941710992</v>
      </c>
      <c r="S19" s="112">
        <f t="shared" ref="S19:S38" si="12">S18+F19</f>
        <v>50931380.338478908</v>
      </c>
      <c r="T19" s="122">
        <f t="shared" ca="1" si="1"/>
        <v>57172010.999999993</v>
      </c>
      <c r="U19" s="2"/>
      <c r="V19" s="139">
        <f t="shared" ca="1" si="2"/>
        <v>0.43727690460284846</v>
      </c>
      <c r="W19" s="139">
        <f t="shared" ca="1" si="3"/>
        <v>0.5627230953971516</v>
      </c>
      <c r="X19" s="139">
        <f t="shared" ca="1" si="4"/>
        <v>0.43727690460284846</v>
      </c>
      <c r="Y19" s="139">
        <f t="shared" ca="1" si="5"/>
        <v>0.5627230953971516</v>
      </c>
      <c r="Z19" s="2"/>
      <c r="AA19" s="148">
        <f t="shared" ref="AA19:AA38" ca="1" si="13">(G19+M19)-(I18+N18)</f>
        <v>1434402.1999999993</v>
      </c>
      <c r="AB19" s="126">
        <f t="shared" ref="AB19:AB38" si="14">G19-I18</f>
        <v>0</v>
      </c>
      <c r="AC19" s="126">
        <f t="shared" ref="AC19:AC38" ca="1" si="15">M19-N18</f>
        <v>1434402.1999999993</v>
      </c>
      <c r="AD19" s="126">
        <f t="shared" ref="AD19:AD38" ca="1" si="16">AA19*Gu-AB19</f>
        <v>717201.09999999963</v>
      </c>
      <c r="AE19" s="126">
        <f t="shared" ref="AE19:AE38" ca="1" si="17">AA19*Gh-AC19</f>
        <v>-717201.09999999963</v>
      </c>
      <c r="AF19" s="145">
        <f t="shared" ref="AF19:AF38" si="18">1+C19/G18</f>
        <v>1</v>
      </c>
      <c r="AG19" s="128">
        <f t="shared" si="6"/>
        <v>1</v>
      </c>
      <c r="AH19" s="128">
        <f t="shared" ref="AH19:AH38" si="19">1+D19/J18</f>
        <v>1.2026919999999999</v>
      </c>
      <c r="AI19" s="128">
        <f t="shared" si="7"/>
        <v>1.0186276067695781</v>
      </c>
      <c r="AJ19" s="128">
        <f t="shared" ref="AJ19:AJ38" si="20">AI19*AG19-1</f>
        <v>1.8627606769578087E-2</v>
      </c>
      <c r="AK19" s="145">
        <f t="shared" ref="AK19:AK38" si="21">I19/G18</f>
        <v>1</v>
      </c>
      <c r="AL19" s="128">
        <f t="shared" ref="AL19:AL38" si="22">AK19^Fu</f>
        <v>1</v>
      </c>
      <c r="AM19" s="128">
        <f t="shared" ref="AM19:AM38" ca="1" si="23">N19/M18</f>
        <v>1.2868804399999998</v>
      </c>
      <c r="AN19" s="128">
        <f t="shared" ref="AN19:AN38" ca="1" si="24">AM19^Fh</f>
        <v>1.0255428709783609</v>
      </c>
      <c r="AO19" s="150">
        <f t="shared" ref="AO19:AO38" ca="1" si="25">AL19*AN19</f>
        <v>1.0255428709783609</v>
      </c>
    </row>
    <row r="20" spans="1:41" ht="15" customHeight="1" x14ac:dyDescent="0.15">
      <c r="A20" s="140" t="s">
        <v>98</v>
      </c>
      <c r="B20" s="140"/>
      <c r="C20" s="152"/>
      <c r="D20" s="113"/>
      <c r="E20" s="133">
        <f t="shared" ref="E20:E38" ca="1" si="26">IF(C20=0,D20*O20,C20)</f>
        <v>0</v>
      </c>
      <c r="F20" s="131">
        <f t="shared" si="8"/>
        <v>0</v>
      </c>
      <c r="G20" s="122">
        <f t="shared" ref="G20:G38" si="27">I19+C20</f>
        <v>5000000</v>
      </c>
      <c r="H20" s="123"/>
      <c r="I20" s="123">
        <f t="shared" ref="I20:I38" si="28">G20+H20</f>
        <v>5000000</v>
      </c>
      <c r="J20" s="121">
        <f t="shared" ref="J20:J38" si="29">L19+D20</f>
        <v>17800.781481262209</v>
      </c>
      <c r="K20" s="121"/>
      <c r="L20" s="121">
        <f t="shared" ref="L20:L38" si="30">J20+K20</f>
        <v>17800.781481262209</v>
      </c>
      <c r="M20" s="122">
        <f t="shared" ca="1" si="0"/>
        <v>6434402.1999999993</v>
      </c>
      <c r="N20" s="122">
        <f t="shared" ca="1" si="9"/>
        <v>6434402.1999999993</v>
      </c>
      <c r="O20" s="121">
        <f ca="1">'Scenarios-AST wBalancing'!O20</f>
        <v>361.4674</v>
      </c>
      <c r="P20" s="136">
        <f t="shared" ref="P20:P38" si="31">IF(F20&lt;&gt;0,E20/F20,0)</f>
        <v>0</v>
      </c>
      <c r="Q20" s="136">
        <f t="shared" ca="1" si="10"/>
        <v>1.1225301694171099</v>
      </c>
      <c r="R20" s="114">
        <f t="shared" ca="1" si="11"/>
        <v>0</v>
      </c>
      <c r="S20" s="112">
        <f t="shared" si="12"/>
        <v>50931380.338478908</v>
      </c>
      <c r="T20" s="122">
        <f t="shared" ca="1" si="1"/>
        <v>57172010.999999993</v>
      </c>
      <c r="U20" s="2"/>
      <c r="V20" s="139">
        <f t="shared" ca="1" si="2"/>
        <v>0.43727690460284846</v>
      </c>
      <c r="W20" s="139">
        <f t="shared" ca="1" si="3"/>
        <v>0.5627230953971516</v>
      </c>
      <c r="X20" s="139">
        <f t="shared" ca="1" si="4"/>
        <v>0.43727690460284846</v>
      </c>
      <c r="Y20" s="139">
        <f t="shared" ca="1" si="5"/>
        <v>0.5627230953971516</v>
      </c>
      <c r="Z20" s="2"/>
      <c r="AA20" s="148">
        <f t="shared" ca="1" si="13"/>
        <v>0</v>
      </c>
      <c r="AB20" s="126">
        <f t="shared" si="14"/>
        <v>0</v>
      </c>
      <c r="AC20" s="126">
        <f t="shared" ca="1" si="15"/>
        <v>0</v>
      </c>
      <c r="AD20" s="126">
        <f t="shared" ca="1" si="16"/>
        <v>0</v>
      </c>
      <c r="AE20" s="126">
        <f t="shared" ca="1" si="17"/>
        <v>0</v>
      </c>
      <c r="AF20" s="145">
        <f t="shared" si="18"/>
        <v>1</v>
      </c>
      <c r="AG20" s="128">
        <f t="shared" si="6"/>
        <v>1</v>
      </c>
      <c r="AH20" s="128">
        <f t="shared" si="19"/>
        <v>1</v>
      </c>
      <c r="AI20" s="128">
        <f t="shared" si="7"/>
        <v>1</v>
      </c>
      <c r="AJ20" s="128">
        <f t="shared" si="20"/>
        <v>0</v>
      </c>
      <c r="AK20" s="145">
        <f t="shared" si="21"/>
        <v>1</v>
      </c>
      <c r="AL20" s="128">
        <f t="shared" si="22"/>
        <v>1</v>
      </c>
      <c r="AM20" s="128">
        <f t="shared" ca="1" si="23"/>
        <v>1</v>
      </c>
      <c r="AN20" s="128">
        <f t="shared" ca="1" si="24"/>
        <v>1</v>
      </c>
      <c r="AO20" s="150">
        <f t="shared" ca="1" si="25"/>
        <v>1</v>
      </c>
    </row>
    <row r="21" spans="1:41" ht="15" customHeight="1" x14ac:dyDescent="0.15">
      <c r="A21" s="117" t="s">
        <v>119</v>
      </c>
      <c r="B21" s="117"/>
      <c r="C21" s="152">
        <v>10000</v>
      </c>
      <c r="D21" s="113"/>
      <c r="E21" s="133">
        <f t="shared" si="26"/>
        <v>10000</v>
      </c>
      <c r="F21" s="131">
        <f t="shared" si="8"/>
        <v>10177.120014774304</v>
      </c>
      <c r="G21" s="122">
        <f t="shared" si="27"/>
        <v>5010000</v>
      </c>
      <c r="H21" s="123"/>
      <c r="I21" s="123">
        <f t="shared" si="28"/>
        <v>5010000</v>
      </c>
      <c r="J21" s="121">
        <f t="shared" si="29"/>
        <v>17800.781481262209</v>
      </c>
      <c r="K21" s="121"/>
      <c r="L21" s="121">
        <f t="shared" si="30"/>
        <v>17800.781481262209</v>
      </c>
      <c r="M21" s="122">
        <f t="shared" ca="1" si="0"/>
        <v>6563090.2439999999</v>
      </c>
      <c r="N21" s="122">
        <f t="shared" ca="1" si="9"/>
        <v>6563090.2439999999</v>
      </c>
      <c r="O21" s="121">
        <f ca="1">'Scenarios-AST wBalancing'!O21</f>
        <v>368.69674800000001</v>
      </c>
      <c r="P21" s="136">
        <f t="shared" si="31"/>
        <v>0.98259625370270021</v>
      </c>
      <c r="Q21" s="136">
        <f t="shared" ca="1" si="10"/>
        <v>1.135918376016434</v>
      </c>
      <c r="R21" s="114">
        <f t="shared" ca="1" si="11"/>
        <v>1.1926812271135723E-2</v>
      </c>
      <c r="S21" s="112">
        <f t="shared" si="12"/>
        <v>50941557.45849368</v>
      </c>
      <c r="T21" s="122">
        <f t="shared" ca="1" si="1"/>
        <v>57865451.219999999</v>
      </c>
      <c r="U21" s="2"/>
      <c r="V21" s="139">
        <f t="shared" ca="1" si="2"/>
        <v>0.4329007978311934</v>
      </c>
      <c r="W21" s="139">
        <f t="shared" ca="1" si="3"/>
        <v>0.56709920216880672</v>
      </c>
      <c r="X21" s="139">
        <f t="shared" ca="1" si="4"/>
        <v>0.4329007978311934</v>
      </c>
      <c r="Y21" s="139">
        <f t="shared" ca="1" si="5"/>
        <v>0.56709920216880672</v>
      </c>
      <c r="Z21" s="2"/>
      <c r="AA21" s="148">
        <f t="shared" ca="1" si="13"/>
        <v>138688.04399999976</v>
      </c>
      <c r="AB21" s="126">
        <f t="shared" si="14"/>
        <v>10000</v>
      </c>
      <c r="AC21" s="126">
        <f t="shared" ca="1" si="15"/>
        <v>128688.04400000069</v>
      </c>
      <c r="AD21" s="126">
        <f t="shared" ca="1" si="16"/>
        <v>59344.021999999881</v>
      </c>
      <c r="AE21" s="126">
        <f t="shared" ca="1" si="17"/>
        <v>-59344.022000000812</v>
      </c>
      <c r="AF21" s="145">
        <f t="shared" si="18"/>
        <v>1.002</v>
      </c>
      <c r="AG21" s="128">
        <f t="shared" si="6"/>
        <v>1.0001998202276698</v>
      </c>
      <c r="AH21" s="128">
        <f t="shared" si="19"/>
        <v>1</v>
      </c>
      <c r="AI21" s="128">
        <f t="shared" si="7"/>
        <v>1</v>
      </c>
      <c r="AJ21" s="128">
        <f t="shared" si="20"/>
        <v>1.9982022766984464E-4</v>
      </c>
      <c r="AK21" s="145">
        <f t="shared" si="21"/>
        <v>1.002</v>
      </c>
      <c r="AL21" s="128">
        <f t="shared" si="22"/>
        <v>1.0001998202276698</v>
      </c>
      <c r="AM21" s="128">
        <f t="shared" ca="1" si="23"/>
        <v>1.02</v>
      </c>
      <c r="AN21" s="128">
        <f t="shared" ca="1" si="24"/>
        <v>1.0019822247447452</v>
      </c>
      <c r="AO21" s="150">
        <f t="shared" ca="1" si="25"/>
        <v>1.0021824410610147</v>
      </c>
    </row>
    <row r="22" spans="1:41" ht="15" customHeight="1" x14ac:dyDescent="0.15">
      <c r="A22" s="140" t="s">
        <v>98</v>
      </c>
      <c r="B22" s="140"/>
      <c r="C22" s="152"/>
      <c r="D22" s="113"/>
      <c r="E22" s="133">
        <f t="shared" ca="1" si="26"/>
        <v>0</v>
      </c>
      <c r="F22" s="131">
        <f t="shared" si="8"/>
        <v>0</v>
      </c>
      <c r="G22" s="122">
        <f t="shared" si="27"/>
        <v>5010000</v>
      </c>
      <c r="H22" s="123"/>
      <c r="I22" s="123">
        <f t="shared" si="28"/>
        <v>5010000</v>
      </c>
      <c r="J22" s="121">
        <f t="shared" si="29"/>
        <v>17800.781481262209</v>
      </c>
      <c r="K22" s="121"/>
      <c r="L22" s="121">
        <f t="shared" si="30"/>
        <v>17800.781481262209</v>
      </c>
      <c r="M22" s="122">
        <f t="shared" ca="1" si="0"/>
        <v>6563090.2439999999</v>
      </c>
      <c r="N22" s="122">
        <f t="shared" ca="1" si="9"/>
        <v>6563090.2439999999</v>
      </c>
      <c r="O22" s="121">
        <f ca="1">'Scenarios-AST wBalancing'!O22</f>
        <v>368.69674800000001</v>
      </c>
      <c r="P22" s="136">
        <f t="shared" si="31"/>
        <v>0</v>
      </c>
      <c r="Q22" s="136">
        <f t="shared" ca="1" si="10"/>
        <v>1.135918376016434</v>
      </c>
      <c r="R22" s="114">
        <f t="shared" ca="1" si="11"/>
        <v>0</v>
      </c>
      <c r="S22" s="112">
        <f t="shared" si="12"/>
        <v>50941557.45849368</v>
      </c>
      <c r="T22" s="122">
        <f t="shared" ca="1" si="1"/>
        <v>57865451.219999999</v>
      </c>
      <c r="U22" s="2"/>
      <c r="V22" s="139">
        <f t="shared" ca="1" si="2"/>
        <v>0.4329007978311934</v>
      </c>
      <c r="W22" s="139">
        <f t="shared" ca="1" si="3"/>
        <v>0.56709920216880672</v>
      </c>
      <c r="X22" s="139">
        <f t="shared" ca="1" si="4"/>
        <v>0.4329007978311934</v>
      </c>
      <c r="Y22" s="139">
        <f t="shared" ca="1" si="5"/>
        <v>0.56709920216880672</v>
      </c>
      <c r="Z22" s="2"/>
      <c r="AA22" s="148">
        <f t="shared" ca="1" si="13"/>
        <v>0</v>
      </c>
      <c r="AB22" s="126">
        <f t="shared" si="14"/>
        <v>0</v>
      </c>
      <c r="AC22" s="126">
        <f t="shared" ca="1" si="15"/>
        <v>0</v>
      </c>
      <c r="AD22" s="126">
        <f t="shared" ca="1" si="16"/>
        <v>0</v>
      </c>
      <c r="AE22" s="126">
        <f t="shared" ca="1" si="17"/>
        <v>0</v>
      </c>
      <c r="AF22" s="145">
        <f t="shared" si="18"/>
        <v>1</v>
      </c>
      <c r="AG22" s="128">
        <f t="shared" si="6"/>
        <v>1</v>
      </c>
      <c r="AH22" s="128">
        <f t="shared" si="19"/>
        <v>1</v>
      </c>
      <c r="AI22" s="128">
        <f t="shared" si="7"/>
        <v>1</v>
      </c>
      <c r="AJ22" s="128">
        <f t="shared" si="20"/>
        <v>0</v>
      </c>
      <c r="AK22" s="145">
        <f t="shared" si="21"/>
        <v>1</v>
      </c>
      <c r="AL22" s="128">
        <f t="shared" si="22"/>
        <v>1</v>
      </c>
      <c r="AM22" s="128">
        <f t="shared" ca="1" si="23"/>
        <v>1</v>
      </c>
      <c r="AN22" s="128">
        <f t="shared" ca="1" si="24"/>
        <v>1</v>
      </c>
      <c r="AO22" s="150">
        <f t="shared" ca="1" si="25"/>
        <v>1</v>
      </c>
    </row>
    <row r="23" spans="1:41" ht="15" customHeight="1" x14ac:dyDescent="0.15">
      <c r="A23" s="117" t="s">
        <v>118</v>
      </c>
      <c r="B23" s="117"/>
      <c r="C23" s="152"/>
      <c r="D23" s="113">
        <v>7000</v>
      </c>
      <c r="E23" s="133">
        <f t="shared" ca="1" si="26"/>
        <v>2503450.9189200001</v>
      </c>
      <c r="F23" s="131">
        <f t="shared" si="8"/>
        <v>1717714.2488116201</v>
      </c>
      <c r="G23" s="122">
        <f t="shared" si="27"/>
        <v>5010000</v>
      </c>
      <c r="H23" s="123"/>
      <c r="I23" s="123">
        <f t="shared" si="28"/>
        <v>5010000</v>
      </c>
      <c r="J23" s="121">
        <f t="shared" si="29"/>
        <v>24800.781481262209</v>
      </c>
      <c r="K23" s="121"/>
      <c r="L23" s="121">
        <f t="shared" si="30"/>
        <v>24800.781481262209</v>
      </c>
      <c r="M23" s="122">
        <f t="shared" ca="1" si="0"/>
        <v>8869648.4555999991</v>
      </c>
      <c r="N23" s="122">
        <f t="shared" ca="1" si="9"/>
        <v>8869648.4555999991</v>
      </c>
      <c r="O23" s="121">
        <f ca="1">'Scenarios-AST wBalancing'!O23</f>
        <v>357.63584556000001</v>
      </c>
      <c r="P23" s="136">
        <f t="shared" ca="1" si="31"/>
        <v>1.4574315376681439</v>
      </c>
      <c r="Q23" s="136">
        <f t="shared" ca="1" si="10"/>
        <v>1.3178731879114183</v>
      </c>
      <c r="R23" s="114">
        <f t="shared" ca="1" si="11"/>
        <v>0.16018299882873965</v>
      </c>
      <c r="S23" s="112">
        <f t="shared" si="12"/>
        <v>52659271.707305297</v>
      </c>
      <c r="T23" s="122">
        <f t="shared" ca="1" si="1"/>
        <v>69398242.277999982</v>
      </c>
      <c r="U23" s="2"/>
      <c r="V23" s="139">
        <f t="shared" ca="1" si="2"/>
        <v>0.36096015082994581</v>
      </c>
      <c r="W23" s="139">
        <f t="shared" ca="1" si="3"/>
        <v>0.63903984917005419</v>
      </c>
      <c r="X23" s="139">
        <f t="shared" ca="1" si="4"/>
        <v>0.36096015082994581</v>
      </c>
      <c r="Y23" s="139">
        <f t="shared" ca="1" si="5"/>
        <v>0.63903984917005419</v>
      </c>
      <c r="Z23" s="2"/>
      <c r="AA23" s="148">
        <f t="shared" ca="1" si="13"/>
        <v>2306558.2116</v>
      </c>
      <c r="AB23" s="126">
        <f t="shared" si="14"/>
        <v>0</v>
      </c>
      <c r="AC23" s="126">
        <f t="shared" ca="1" si="15"/>
        <v>2306558.2115999991</v>
      </c>
      <c r="AD23" s="126">
        <f t="shared" ca="1" si="16"/>
        <v>1153279.1058</v>
      </c>
      <c r="AE23" s="126">
        <f t="shared" ca="1" si="17"/>
        <v>-1153279.1057999991</v>
      </c>
      <c r="AF23" s="145">
        <f t="shared" si="18"/>
        <v>1</v>
      </c>
      <c r="AG23" s="128">
        <f t="shared" si="6"/>
        <v>1</v>
      </c>
      <c r="AH23" s="128">
        <f t="shared" si="19"/>
        <v>1.3932411623258489</v>
      </c>
      <c r="AI23" s="128">
        <f t="shared" si="7"/>
        <v>1.0337193115897798</v>
      </c>
      <c r="AJ23" s="128">
        <f t="shared" si="20"/>
        <v>3.371931158977981E-2</v>
      </c>
      <c r="AK23" s="145">
        <f t="shared" si="21"/>
        <v>1</v>
      </c>
      <c r="AL23" s="128">
        <f t="shared" si="22"/>
        <v>1</v>
      </c>
      <c r="AM23" s="128">
        <f t="shared" ca="1" si="23"/>
        <v>1.3514439274560734</v>
      </c>
      <c r="AN23" s="128">
        <f t="shared" ca="1" si="24"/>
        <v>1.0305754748598894</v>
      </c>
      <c r="AO23" s="150">
        <f t="shared" ca="1" si="25"/>
        <v>1.0305754748598894</v>
      </c>
    </row>
    <row r="24" spans="1:41" ht="15" customHeight="1" x14ac:dyDescent="0.15">
      <c r="A24" s="140" t="s">
        <v>98</v>
      </c>
      <c r="B24" s="140"/>
      <c r="C24" s="152"/>
      <c r="D24" s="113"/>
      <c r="E24" s="133">
        <f t="shared" ca="1" si="26"/>
        <v>0</v>
      </c>
      <c r="F24" s="131">
        <f t="shared" si="8"/>
        <v>0</v>
      </c>
      <c r="G24" s="122">
        <f t="shared" si="27"/>
        <v>5010000</v>
      </c>
      <c r="H24" s="123"/>
      <c r="I24" s="123">
        <f t="shared" si="28"/>
        <v>5010000</v>
      </c>
      <c r="J24" s="121">
        <f t="shared" si="29"/>
        <v>24800.781481262209</v>
      </c>
      <c r="K24" s="121"/>
      <c r="L24" s="121">
        <f t="shared" si="30"/>
        <v>24800.781481262209</v>
      </c>
      <c r="M24" s="122">
        <f t="shared" ca="1" si="0"/>
        <v>8869648.4555999991</v>
      </c>
      <c r="N24" s="122">
        <f t="shared" ca="1" si="9"/>
        <v>8869648.4555999991</v>
      </c>
      <c r="O24" s="121">
        <f ca="1">'Scenarios-AST wBalancing'!O24</f>
        <v>357.63584556000001</v>
      </c>
      <c r="P24" s="136">
        <f t="shared" si="31"/>
        <v>0</v>
      </c>
      <c r="Q24" s="136">
        <f t="shared" ca="1" si="10"/>
        <v>1.3178731879114183</v>
      </c>
      <c r="R24" s="114">
        <f t="shared" ca="1" si="11"/>
        <v>0</v>
      </c>
      <c r="S24" s="112">
        <f t="shared" si="12"/>
        <v>52659271.707305297</v>
      </c>
      <c r="T24" s="122">
        <f t="shared" ca="1" si="1"/>
        <v>69398242.277999982</v>
      </c>
      <c r="U24" s="2"/>
      <c r="V24" s="139">
        <f t="shared" ca="1" si="2"/>
        <v>0.36096015082994581</v>
      </c>
      <c r="W24" s="139">
        <f t="shared" ca="1" si="3"/>
        <v>0.63903984917005419</v>
      </c>
      <c r="X24" s="139">
        <f t="shared" ca="1" si="4"/>
        <v>0.36096015082994581</v>
      </c>
      <c r="Y24" s="139">
        <f t="shared" ca="1" si="5"/>
        <v>0.63903984917005419</v>
      </c>
      <c r="Z24" s="2"/>
      <c r="AA24" s="148">
        <f t="shared" ca="1" si="13"/>
        <v>0</v>
      </c>
      <c r="AB24" s="126">
        <f t="shared" si="14"/>
        <v>0</v>
      </c>
      <c r="AC24" s="126">
        <f t="shared" ca="1" si="15"/>
        <v>0</v>
      </c>
      <c r="AD24" s="126">
        <f t="shared" ca="1" si="16"/>
        <v>0</v>
      </c>
      <c r="AE24" s="126">
        <f t="shared" ca="1" si="17"/>
        <v>0</v>
      </c>
      <c r="AF24" s="145">
        <f t="shared" si="18"/>
        <v>1</v>
      </c>
      <c r="AG24" s="128">
        <f t="shared" si="6"/>
        <v>1</v>
      </c>
      <c r="AH24" s="128">
        <f t="shared" si="19"/>
        <v>1</v>
      </c>
      <c r="AI24" s="128">
        <f t="shared" si="7"/>
        <v>1</v>
      </c>
      <c r="AJ24" s="128">
        <f t="shared" si="20"/>
        <v>0</v>
      </c>
      <c r="AK24" s="145">
        <f t="shared" si="21"/>
        <v>1</v>
      </c>
      <c r="AL24" s="128">
        <f t="shared" si="22"/>
        <v>1</v>
      </c>
      <c r="AM24" s="128">
        <f t="shared" ca="1" si="23"/>
        <v>1</v>
      </c>
      <c r="AN24" s="128">
        <f t="shared" ca="1" si="24"/>
        <v>1</v>
      </c>
      <c r="AO24" s="150">
        <f t="shared" ca="1" si="25"/>
        <v>1</v>
      </c>
    </row>
    <row r="25" spans="1:41" ht="15" customHeight="1" x14ac:dyDescent="0.15">
      <c r="A25" s="117" t="s">
        <v>116</v>
      </c>
      <c r="B25" s="117"/>
      <c r="C25" s="152"/>
      <c r="D25" s="113">
        <v>-2000</v>
      </c>
      <c r="E25" s="133">
        <f t="shared" ca="1" si="26"/>
        <v>-643744.52200799994</v>
      </c>
      <c r="F25" s="131">
        <f t="shared" si="8"/>
        <v>-440904.84692899353</v>
      </c>
      <c r="G25" s="122">
        <f t="shared" si="27"/>
        <v>5010000</v>
      </c>
      <c r="H25" s="123"/>
      <c r="I25" s="123">
        <f t="shared" si="28"/>
        <v>5010000</v>
      </c>
      <c r="J25" s="121">
        <f t="shared" si="29"/>
        <v>22800.781481262209</v>
      </c>
      <c r="K25" s="121"/>
      <c r="L25" s="121">
        <f t="shared" si="30"/>
        <v>22800.781481262209</v>
      </c>
      <c r="M25" s="122">
        <f t="shared" ca="1" si="0"/>
        <v>7338939.0880319998</v>
      </c>
      <c r="N25" s="122">
        <f t="shared" ca="1" si="9"/>
        <v>7338939.0880319998</v>
      </c>
      <c r="O25" s="121">
        <f ca="1">'Scenarios-AST wBalancing'!O25</f>
        <v>321.87226100399999</v>
      </c>
      <c r="P25" s="136">
        <f t="shared" ca="1" si="31"/>
        <v>1.4600531758537758</v>
      </c>
      <c r="Q25" s="136">
        <f t="shared" ca="1" si="10"/>
        <v>1.1824325261886415</v>
      </c>
      <c r="R25" s="114">
        <f t="shared" ca="1" si="11"/>
        <v>-0.10277215058713261</v>
      </c>
      <c r="S25" s="112">
        <f t="shared" si="12"/>
        <v>52218366.860376306</v>
      </c>
      <c r="T25" s="122">
        <f t="shared" ca="1" si="1"/>
        <v>61744695.440159991</v>
      </c>
      <c r="U25" s="2"/>
      <c r="V25" s="139">
        <f t="shared" ca="1" si="2"/>
        <v>0.40570286761357921</v>
      </c>
      <c r="W25" s="139">
        <f t="shared" ca="1" si="3"/>
        <v>0.59429713238642079</v>
      </c>
      <c r="X25" s="139">
        <f t="shared" ca="1" si="4"/>
        <v>0.40570286761357921</v>
      </c>
      <c r="Y25" s="139">
        <f t="shared" ca="1" si="5"/>
        <v>0.59429713238642079</v>
      </c>
      <c r="Z25" s="2"/>
      <c r="AA25" s="148">
        <f t="shared" ca="1" si="13"/>
        <v>-1530709.3675679993</v>
      </c>
      <c r="AB25" s="126">
        <f t="shared" si="14"/>
        <v>0</v>
      </c>
      <c r="AC25" s="126">
        <f t="shared" ca="1" si="15"/>
        <v>-1530709.3675679993</v>
      </c>
      <c r="AD25" s="126">
        <f t="shared" ca="1" si="16"/>
        <v>-765354.68378399964</v>
      </c>
      <c r="AE25" s="126">
        <f t="shared" ca="1" si="17"/>
        <v>765354.68378399964</v>
      </c>
      <c r="AF25" s="145">
        <f t="shared" si="18"/>
        <v>1</v>
      </c>
      <c r="AG25" s="128">
        <f t="shared" si="6"/>
        <v>1</v>
      </c>
      <c r="AH25" s="128">
        <f t="shared" si="19"/>
        <v>0.91935737986679711</v>
      </c>
      <c r="AI25" s="128">
        <f t="shared" si="7"/>
        <v>0.99162721335419024</v>
      </c>
      <c r="AJ25" s="128">
        <f t="shared" si="20"/>
        <v>-8.37278664580976E-3</v>
      </c>
      <c r="AK25" s="145">
        <f t="shared" si="21"/>
        <v>1</v>
      </c>
      <c r="AL25" s="128">
        <f t="shared" si="22"/>
        <v>1</v>
      </c>
      <c r="AM25" s="128">
        <f t="shared" ca="1" si="23"/>
        <v>0.82742164188011746</v>
      </c>
      <c r="AN25" s="128">
        <f t="shared" ca="1" si="24"/>
        <v>0.98123422457533382</v>
      </c>
      <c r="AO25" s="150">
        <f t="shared" ca="1" si="25"/>
        <v>0.98123422457533382</v>
      </c>
    </row>
    <row r="26" spans="1:41" ht="15" customHeight="1" x14ac:dyDescent="0.15">
      <c r="A26" s="140" t="s">
        <v>98</v>
      </c>
      <c r="B26" s="140"/>
      <c r="C26" s="152"/>
      <c r="D26" s="113"/>
      <c r="E26" s="133">
        <f t="shared" ca="1" si="26"/>
        <v>0</v>
      </c>
      <c r="F26" s="131">
        <f t="shared" si="8"/>
        <v>0</v>
      </c>
      <c r="G26" s="122">
        <f t="shared" si="27"/>
        <v>5010000</v>
      </c>
      <c r="H26" s="123"/>
      <c r="I26" s="123">
        <f t="shared" si="28"/>
        <v>5010000</v>
      </c>
      <c r="J26" s="121">
        <f t="shared" si="29"/>
        <v>22800.781481262209</v>
      </c>
      <c r="K26" s="121"/>
      <c r="L26" s="121">
        <f t="shared" si="30"/>
        <v>22800.781481262209</v>
      </c>
      <c r="M26" s="122">
        <f t="shared" ca="1" si="0"/>
        <v>7338939.0880319998</v>
      </c>
      <c r="N26" s="122">
        <f t="shared" ca="1" si="9"/>
        <v>7338939.0880319998</v>
      </c>
      <c r="O26" s="121">
        <f ca="1">'Scenarios-AST wBalancing'!O26</f>
        <v>321.87226100399999</v>
      </c>
      <c r="P26" s="136">
        <f t="shared" si="31"/>
        <v>0</v>
      </c>
      <c r="Q26" s="136">
        <f t="shared" ca="1" si="10"/>
        <v>1.1824325261886415</v>
      </c>
      <c r="R26" s="114">
        <f t="shared" ca="1" si="11"/>
        <v>0</v>
      </c>
      <c r="S26" s="112">
        <f t="shared" si="12"/>
        <v>52218366.860376306</v>
      </c>
      <c r="T26" s="122">
        <f t="shared" ca="1" si="1"/>
        <v>61744695.440159991</v>
      </c>
      <c r="U26" s="2"/>
      <c r="V26" s="139">
        <f t="shared" ca="1" si="2"/>
        <v>0.40570286761357921</v>
      </c>
      <c r="W26" s="139">
        <f t="shared" ca="1" si="3"/>
        <v>0.59429713238642079</v>
      </c>
      <c r="X26" s="139">
        <f t="shared" ca="1" si="4"/>
        <v>0.40570286761357921</v>
      </c>
      <c r="Y26" s="139">
        <f t="shared" ca="1" si="5"/>
        <v>0.59429713238642079</v>
      </c>
      <c r="Z26" s="2"/>
      <c r="AA26" s="148">
        <f t="shared" ca="1" si="13"/>
        <v>0</v>
      </c>
      <c r="AB26" s="126">
        <f t="shared" si="14"/>
        <v>0</v>
      </c>
      <c r="AC26" s="126">
        <f t="shared" ca="1" si="15"/>
        <v>0</v>
      </c>
      <c r="AD26" s="126">
        <f t="shared" ca="1" si="16"/>
        <v>0</v>
      </c>
      <c r="AE26" s="126">
        <f t="shared" ca="1" si="17"/>
        <v>0</v>
      </c>
      <c r="AF26" s="145">
        <f t="shared" si="18"/>
        <v>1</v>
      </c>
      <c r="AG26" s="128">
        <f t="shared" si="6"/>
        <v>1</v>
      </c>
      <c r="AH26" s="128">
        <f t="shared" si="19"/>
        <v>1</v>
      </c>
      <c r="AI26" s="128">
        <f t="shared" si="7"/>
        <v>1</v>
      </c>
      <c r="AJ26" s="128">
        <f t="shared" si="20"/>
        <v>0</v>
      </c>
      <c r="AK26" s="145">
        <f t="shared" si="21"/>
        <v>1</v>
      </c>
      <c r="AL26" s="128">
        <f t="shared" si="22"/>
        <v>1</v>
      </c>
      <c r="AM26" s="128">
        <f t="shared" ca="1" si="23"/>
        <v>1</v>
      </c>
      <c r="AN26" s="128">
        <f t="shared" ca="1" si="24"/>
        <v>1</v>
      </c>
      <c r="AO26" s="150">
        <f t="shared" ca="1" si="25"/>
        <v>1</v>
      </c>
    </row>
    <row r="27" spans="1:41" ht="15" customHeight="1" x14ac:dyDescent="0.15">
      <c r="A27" s="117" t="s">
        <v>118</v>
      </c>
      <c r="B27" s="117"/>
      <c r="C27" s="152"/>
      <c r="D27" s="113">
        <v>1000</v>
      </c>
      <c r="E27" s="133">
        <f t="shared" ca="1" si="26"/>
        <v>299341.20273371995</v>
      </c>
      <c r="F27" s="131">
        <f t="shared" si="8"/>
        <v>224621.78725746286</v>
      </c>
      <c r="G27" s="122">
        <f t="shared" si="27"/>
        <v>5010000</v>
      </c>
      <c r="H27" s="123"/>
      <c r="I27" s="123">
        <f t="shared" si="28"/>
        <v>5010000</v>
      </c>
      <c r="J27" s="121">
        <f t="shared" si="29"/>
        <v>23800.781481262209</v>
      </c>
      <c r="K27" s="121"/>
      <c r="L27" s="121">
        <f t="shared" si="30"/>
        <v>23800.781481262209</v>
      </c>
      <c r="M27" s="122">
        <f t="shared" ca="1" si="0"/>
        <v>7124554.5546034789</v>
      </c>
      <c r="N27" s="122">
        <f t="shared" ca="1" si="9"/>
        <v>7124554.5546034789</v>
      </c>
      <c r="O27" s="121">
        <f ca="1">'Scenarios-AST wBalancing'!O27</f>
        <v>299.34120273371997</v>
      </c>
      <c r="P27" s="136">
        <f t="shared" ca="1" si="31"/>
        <v>1.3326454498851139</v>
      </c>
      <c r="Q27" s="136">
        <f t="shared" ca="1" si="10"/>
        <v>1.1569282059929844</v>
      </c>
      <c r="R27" s="114">
        <f t="shared" ca="1" si="11"/>
        <v>-2.156936622664268E-2</v>
      </c>
      <c r="S27" s="112">
        <f t="shared" si="12"/>
        <v>52442988.647633769</v>
      </c>
      <c r="T27" s="122">
        <f t="shared" ca="1" si="1"/>
        <v>60672772.773017384</v>
      </c>
      <c r="U27" s="2"/>
      <c r="V27" s="139">
        <f t="shared" ca="1" si="2"/>
        <v>0.41287053244977656</v>
      </c>
      <c r="W27" s="139">
        <f t="shared" ca="1" si="3"/>
        <v>0.58712946755022333</v>
      </c>
      <c r="X27" s="139">
        <f t="shared" ca="1" si="4"/>
        <v>0.41287053244977656</v>
      </c>
      <c r="Y27" s="139">
        <f t="shared" ca="1" si="5"/>
        <v>0.58712946755022333</v>
      </c>
      <c r="Z27" s="2"/>
      <c r="AA27" s="148">
        <f t="shared" ca="1" si="13"/>
        <v>-214384.53342851996</v>
      </c>
      <c r="AB27" s="126">
        <f t="shared" si="14"/>
        <v>0</v>
      </c>
      <c r="AC27" s="126">
        <f t="shared" ca="1" si="15"/>
        <v>-214384.5334285209</v>
      </c>
      <c r="AD27" s="126">
        <f t="shared" ca="1" si="16"/>
        <v>-107192.26671425998</v>
      </c>
      <c r="AE27" s="126">
        <f t="shared" ca="1" si="17"/>
        <v>107192.26671426091</v>
      </c>
      <c r="AF27" s="145">
        <f t="shared" si="18"/>
        <v>1</v>
      </c>
      <c r="AG27" s="128">
        <f t="shared" si="6"/>
        <v>1</v>
      </c>
      <c r="AH27" s="128">
        <f t="shared" si="19"/>
        <v>1.0438581458631935</v>
      </c>
      <c r="AI27" s="128">
        <f t="shared" si="7"/>
        <v>1.0043015858358433</v>
      </c>
      <c r="AJ27" s="128">
        <f t="shared" si="20"/>
        <v>4.3015858358432801E-3</v>
      </c>
      <c r="AK27" s="145">
        <f t="shared" si="21"/>
        <v>1</v>
      </c>
      <c r="AL27" s="128">
        <f t="shared" si="22"/>
        <v>1</v>
      </c>
      <c r="AM27" s="128">
        <f t="shared" ca="1" si="23"/>
        <v>0.97078807565276981</v>
      </c>
      <c r="AN27" s="128">
        <f t="shared" ca="1" si="24"/>
        <v>0.9970396815877367</v>
      </c>
      <c r="AO27" s="150">
        <f t="shared" ca="1" si="25"/>
        <v>0.9970396815877367</v>
      </c>
    </row>
    <row r="28" spans="1:41" ht="15" customHeight="1" x14ac:dyDescent="0.15">
      <c r="A28" s="140" t="s">
        <v>98</v>
      </c>
      <c r="B28" s="140"/>
      <c r="C28" s="152"/>
      <c r="D28" s="113"/>
      <c r="E28" s="133">
        <f t="shared" ca="1" si="26"/>
        <v>0</v>
      </c>
      <c r="F28" s="131">
        <f t="shared" si="8"/>
        <v>0</v>
      </c>
      <c r="G28" s="122">
        <f t="shared" si="27"/>
        <v>5010000</v>
      </c>
      <c r="H28" s="123"/>
      <c r="I28" s="123">
        <f t="shared" si="28"/>
        <v>5010000</v>
      </c>
      <c r="J28" s="121">
        <f t="shared" si="29"/>
        <v>23800.781481262209</v>
      </c>
      <c r="K28" s="121"/>
      <c r="L28" s="121">
        <f t="shared" si="30"/>
        <v>23800.781481262209</v>
      </c>
      <c r="M28" s="122">
        <f t="shared" ca="1" si="0"/>
        <v>7124554.5546034789</v>
      </c>
      <c r="N28" s="122">
        <f t="shared" ca="1" si="9"/>
        <v>7124554.5546034789</v>
      </c>
      <c r="O28" s="121">
        <f ca="1">'Scenarios-AST wBalancing'!O28</f>
        <v>299.34120273371997</v>
      </c>
      <c r="P28" s="136">
        <f t="shared" si="31"/>
        <v>0</v>
      </c>
      <c r="Q28" s="136">
        <f t="shared" ca="1" si="10"/>
        <v>1.1569282059929844</v>
      </c>
      <c r="R28" s="114">
        <f t="shared" ca="1" si="11"/>
        <v>0</v>
      </c>
      <c r="S28" s="112">
        <f t="shared" si="12"/>
        <v>52442988.647633769</v>
      </c>
      <c r="T28" s="122">
        <f t="shared" ca="1" si="1"/>
        <v>60672772.773017384</v>
      </c>
      <c r="U28" s="2"/>
      <c r="V28" s="139">
        <f t="shared" ca="1" si="2"/>
        <v>0.41287053244977656</v>
      </c>
      <c r="W28" s="139">
        <f t="shared" ca="1" si="3"/>
        <v>0.58712946755022333</v>
      </c>
      <c r="X28" s="139">
        <f t="shared" ca="1" si="4"/>
        <v>0.41287053244977656</v>
      </c>
      <c r="Y28" s="139">
        <f t="shared" ca="1" si="5"/>
        <v>0.58712946755022333</v>
      </c>
      <c r="Z28" s="2"/>
      <c r="AA28" s="148">
        <f t="shared" ca="1" si="13"/>
        <v>0</v>
      </c>
      <c r="AB28" s="126">
        <f t="shared" si="14"/>
        <v>0</v>
      </c>
      <c r="AC28" s="126">
        <f t="shared" ca="1" si="15"/>
        <v>0</v>
      </c>
      <c r="AD28" s="126">
        <f t="shared" ca="1" si="16"/>
        <v>0</v>
      </c>
      <c r="AE28" s="126">
        <f t="shared" ca="1" si="17"/>
        <v>0</v>
      </c>
      <c r="AF28" s="145">
        <f t="shared" si="18"/>
        <v>1</v>
      </c>
      <c r="AG28" s="128">
        <f t="shared" si="6"/>
        <v>1</v>
      </c>
      <c r="AH28" s="128">
        <f t="shared" si="19"/>
        <v>1</v>
      </c>
      <c r="AI28" s="128">
        <f t="shared" si="7"/>
        <v>1</v>
      </c>
      <c r="AJ28" s="128">
        <f t="shared" si="20"/>
        <v>0</v>
      </c>
      <c r="AK28" s="145">
        <f t="shared" si="21"/>
        <v>1</v>
      </c>
      <c r="AL28" s="128">
        <f t="shared" si="22"/>
        <v>1</v>
      </c>
      <c r="AM28" s="128">
        <f t="shared" ca="1" si="23"/>
        <v>1</v>
      </c>
      <c r="AN28" s="128">
        <f t="shared" ca="1" si="24"/>
        <v>1</v>
      </c>
      <c r="AO28" s="150">
        <f t="shared" ca="1" si="25"/>
        <v>1</v>
      </c>
    </row>
    <row r="29" spans="1:41" ht="15" customHeight="1" x14ac:dyDescent="0.15">
      <c r="A29" s="117" t="s">
        <v>119</v>
      </c>
      <c r="B29" s="117"/>
      <c r="C29" s="152">
        <v>20000</v>
      </c>
      <c r="D29" s="108"/>
      <c r="E29" s="133">
        <f t="shared" si="26"/>
        <v>20000</v>
      </c>
      <c r="F29" s="131">
        <f t="shared" si="8"/>
        <v>20897.811251535142</v>
      </c>
      <c r="G29" s="122">
        <f t="shared" si="27"/>
        <v>5030000</v>
      </c>
      <c r="H29" s="123"/>
      <c r="I29" s="123">
        <f t="shared" si="28"/>
        <v>5030000</v>
      </c>
      <c r="J29" s="121">
        <f t="shared" si="29"/>
        <v>23800.781481262209</v>
      </c>
      <c r="K29" s="121"/>
      <c r="L29" s="121">
        <f t="shared" si="30"/>
        <v>23800.781481262209</v>
      </c>
      <c r="M29" s="122">
        <f t="shared" ca="1" si="0"/>
        <v>6483344.644689166</v>
      </c>
      <c r="N29" s="122">
        <f t="shared" ca="1" si="9"/>
        <v>6483344.644689166</v>
      </c>
      <c r="O29" s="121">
        <f ca="1">'Scenarios-AST wBalancing'!O29</f>
        <v>272.40049448768519</v>
      </c>
      <c r="P29" s="136">
        <f t="shared" si="31"/>
        <v>0.95703802466542087</v>
      </c>
      <c r="Q29" s="136">
        <f t="shared" ca="1" si="10"/>
        <v>1.0972637962793605</v>
      </c>
      <c r="R29" s="114">
        <f t="shared" ca="1" si="11"/>
        <v>-5.157140210132076E-2</v>
      </c>
      <c r="S29" s="112">
        <f t="shared" si="12"/>
        <v>52463886.458885305</v>
      </c>
      <c r="T29" s="122">
        <f t="shared" ca="1" si="1"/>
        <v>57566723.223445825</v>
      </c>
      <c r="U29" s="2"/>
      <c r="V29" s="139">
        <f t="shared" ca="1" si="2"/>
        <v>0.43688434205956134</v>
      </c>
      <c r="W29" s="139">
        <f t="shared" ca="1" si="3"/>
        <v>0.56311565794043872</v>
      </c>
      <c r="X29" s="139">
        <f t="shared" ca="1" si="4"/>
        <v>0.43688434205956134</v>
      </c>
      <c r="Y29" s="139">
        <f t="shared" ca="1" si="5"/>
        <v>0.56311565794043872</v>
      </c>
      <c r="Z29" s="2"/>
      <c r="AA29" s="148">
        <f t="shared" ca="1" si="13"/>
        <v>-621209.90991431475</v>
      </c>
      <c r="AB29" s="126">
        <f t="shared" si="14"/>
        <v>20000</v>
      </c>
      <c r="AC29" s="126">
        <f t="shared" ca="1" si="15"/>
        <v>-641209.90991431288</v>
      </c>
      <c r="AD29" s="126">
        <f t="shared" ca="1" si="16"/>
        <v>-330604.95495715737</v>
      </c>
      <c r="AE29" s="126">
        <f t="shared" ca="1" si="17"/>
        <v>330604.95495715551</v>
      </c>
      <c r="AF29" s="145">
        <f t="shared" si="18"/>
        <v>1.003992015968064</v>
      </c>
      <c r="AG29" s="128">
        <f t="shared" si="6"/>
        <v>1.0003984862760578</v>
      </c>
      <c r="AH29" s="128">
        <f t="shared" si="19"/>
        <v>1</v>
      </c>
      <c r="AI29" s="128">
        <f t="shared" si="7"/>
        <v>1</v>
      </c>
      <c r="AJ29" s="128">
        <f t="shared" si="20"/>
        <v>3.9848627605776343E-4</v>
      </c>
      <c r="AK29" s="145">
        <f t="shared" si="21"/>
        <v>1.003992015968064</v>
      </c>
      <c r="AL29" s="128">
        <f t="shared" si="22"/>
        <v>1.0003984862760578</v>
      </c>
      <c r="AM29" s="128">
        <f t="shared" ca="1" si="23"/>
        <v>0.91</v>
      </c>
      <c r="AN29" s="128">
        <f t="shared" ca="1" si="24"/>
        <v>0.99061326509541081</v>
      </c>
      <c r="AO29" s="150">
        <f t="shared" ca="1" si="25"/>
        <v>0.99100801088643209</v>
      </c>
    </row>
    <row r="30" spans="1:41" ht="15" customHeight="1" x14ac:dyDescent="0.15">
      <c r="A30" s="140" t="s">
        <v>98</v>
      </c>
      <c r="B30" s="140"/>
      <c r="C30" s="153"/>
      <c r="D30" s="108"/>
      <c r="E30" s="133">
        <f t="shared" ca="1" si="26"/>
        <v>0</v>
      </c>
      <c r="F30" s="131">
        <f t="shared" si="8"/>
        <v>0</v>
      </c>
      <c r="G30" s="122">
        <f t="shared" si="27"/>
        <v>5030000</v>
      </c>
      <c r="H30" s="123"/>
      <c r="I30" s="123">
        <f t="shared" si="28"/>
        <v>5030000</v>
      </c>
      <c r="J30" s="121">
        <f t="shared" si="29"/>
        <v>23800.781481262209</v>
      </c>
      <c r="K30" s="121"/>
      <c r="L30" s="121">
        <f t="shared" si="30"/>
        <v>23800.781481262209</v>
      </c>
      <c r="M30" s="122">
        <f t="shared" ca="1" si="0"/>
        <v>6483344.644689166</v>
      </c>
      <c r="N30" s="122">
        <f t="shared" ca="1" si="9"/>
        <v>6483344.644689166</v>
      </c>
      <c r="O30" s="121">
        <f ca="1">'Scenarios-AST wBalancing'!O30</f>
        <v>272.40049448768519</v>
      </c>
      <c r="P30" s="136">
        <f t="shared" si="31"/>
        <v>0</v>
      </c>
      <c r="Q30" s="136">
        <f t="shared" ca="1" si="10"/>
        <v>1.0972637962793605</v>
      </c>
      <c r="R30" s="114">
        <f t="shared" ca="1" si="11"/>
        <v>0</v>
      </c>
      <c r="S30" s="112">
        <f t="shared" si="12"/>
        <v>52463886.458885305</v>
      </c>
      <c r="T30" s="122">
        <f t="shared" ca="1" si="1"/>
        <v>57566723.223445825</v>
      </c>
      <c r="U30" s="2"/>
      <c r="V30" s="139">
        <f t="shared" ca="1" si="2"/>
        <v>0.43688434205956134</v>
      </c>
      <c r="W30" s="139">
        <f t="shared" ca="1" si="3"/>
        <v>0.56311565794043872</v>
      </c>
      <c r="X30" s="139">
        <f t="shared" ca="1" si="4"/>
        <v>0.43688434205956134</v>
      </c>
      <c r="Y30" s="139">
        <f t="shared" ca="1" si="5"/>
        <v>0.56311565794043872</v>
      </c>
      <c r="Z30" s="2"/>
      <c r="AA30" s="148">
        <f t="shared" ca="1" si="13"/>
        <v>0</v>
      </c>
      <c r="AB30" s="126">
        <f t="shared" si="14"/>
        <v>0</v>
      </c>
      <c r="AC30" s="126">
        <f t="shared" ca="1" si="15"/>
        <v>0</v>
      </c>
      <c r="AD30" s="126">
        <f t="shared" ca="1" si="16"/>
        <v>0</v>
      </c>
      <c r="AE30" s="126">
        <f t="shared" ca="1" si="17"/>
        <v>0</v>
      </c>
      <c r="AF30" s="145">
        <f t="shared" si="18"/>
        <v>1</v>
      </c>
      <c r="AG30" s="128">
        <f t="shared" si="6"/>
        <v>1</v>
      </c>
      <c r="AH30" s="128">
        <f t="shared" si="19"/>
        <v>1</v>
      </c>
      <c r="AI30" s="128">
        <f t="shared" si="7"/>
        <v>1</v>
      </c>
      <c r="AJ30" s="128">
        <f t="shared" si="20"/>
        <v>0</v>
      </c>
      <c r="AK30" s="145">
        <f t="shared" si="21"/>
        <v>1</v>
      </c>
      <c r="AL30" s="128">
        <f t="shared" si="22"/>
        <v>1</v>
      </c>
      <c r="AM30" s="128">
        <f t="shared" ca="1" si="23"/>
        <v>1</v>
      </c>
      <c r="AN30" s="128">
        <f t="shared" ca="1" si="24"/>
        <v>1</v>
      </c>
      <c r="AO30" s="150">
        <f t="shared" ca="1" si="25"/>
        <v>1</v>
      </c>
    </row>
    <row r="31" spans="1:41" ht="15" customHeight="1" x14ac:dyDescent="0.15">
      <c r="A31" s="117" t="s">
        <v>118</v>
      </c>
      <c r="B31" s="117"/>
      <c r="C31" s="153"/>
      <c r="D31" s="113">
        <v>3000</v>
      </c>
      <c r="E31" s="133">
        <f t="shared" ca="1" si="26"/>
        <v>849889.54280157783</v>
      </c>
      <c r="F31" s="131">
        <f t="shared" si="8"/>
        <v>626524.05942495365</v>
      </c>
      <c r="G31" s="122">
        <f t="shared" si="27"/>
        <v>5030000</v>
      </c>
      <c r="H31" s="123"/>
      <c r="I31" s="123">
        <f t="shared" si="28"/>
        <v>5030000</v>
      </c>
      <c r="J31" s="121">
        <f t="shared" si="29"/>
        <v>26800.781481262209</v>
      </c>
      <c r="K31" s="121"/>
      <c r="L31" s="121">
        <f t="shared" si="30"/>
        <v>26800.781481262209</v>
      </c>
      <c r="M31" s="122">
        <f t="shared" ca="1" si="0"/>
        <v>7592567.9732783111</v>
      </c>
      <c r="N31" s="122">
        <f t="shared" ca="1" si="9"/>
        <v>7592567.9732783111</v>
      </c>
      <c r="O31" s="121">
        <f ca="1">'Scenarios-AST wBalancing'!O31</f>
        <v>283.29651426719261</v>
      </c>
      <c r="P31" s="136">
        <f t="shared" ca="1" si="31"/>
        <v>1.3565154123237295</v>
      </c>
      <c r="Q31" s="136">
        <f t="shared" ca="1" si="10"/>
        <v>1.1887804078031132</v>
      </c>
      <c r="R31" s="114">
        <f t="shared" ca="1" si="11"/>
        <v>8.3404384464401654E-2</v>
      </c>
      <c r="S31" s="112">
        <f t="shared" si="12"/>
        <v>53090410.518310256</v>
      </c>
      <c r="T31" s="122">
        <f t="shared" ca="1" si="1"/>
        <v>63112839.866391562</v>
      </c>
      <c r="U31" s="2"/>
      <c r="V31" s="139">
        <f t="shared" ca="1" si="2"/>
        <v>0.39849260551802101</v>
      </c>
      <c r="W31" s="139">
        <f t="shared" ca="1" si="3"/>
        <v>0.60150739448197899</v>
      </c>
      <c r="X31" s="139">
        <f t="shared" ca="1" si="4"/>
        <v>0.39849260551802101</v>
      </c>
      <c r="Y31" s="139">
        <f t="shared" ca="1" si="5"/>
        <v>0.60150739448197899</v>
      </c>
      <c r="Z31" s="2"/>
      <c r="AA31" s="148">
        <f t="shared" ca="1" si="13"/>
        <v>1109223.3285891451</v>
      </c>
      <c r="AB31" s="126">
        <f t="shared" si="14"/>
        <v>0</v>
      </c>
      <c r="AC31" s="126">
        <f t="shared" ca="1" si="15"/>
        <v>1109223.3285891451</v>
      </c>
      <c r="AD31" s="126">
        <f t="shared" ca="1" si="16"/>
        <v>554611.66429457255</v>
      </c>
      <c r="AE31" s="126">
        <f t="shared" ca="1" si="17"/>
        <v>-554611.66429457255</v>
      </c>
      <c r="AF31" s="145">
        <f t="shared" si="18"/>
        <v>1</v>
      </c>
      <c r="AG31" s="128">
        <f t="shared" si="6"/>
        <v>1</v>
      </c>
      <c r="AH31" s="128">
        <f t="shared" si="19"/>
        <v>1.1260462813946606</v>
      </c>
      <c r="AI31" s="128">
        <f t="shared" si="7"/>
        <v>1.011942006239205</v>
      </c>
      <c r="AJ31" s="128">
        <f t="shared" si="20"/>
        <v>1.194200623920505E-2</v>
      </c>
      <c r="AK31" s="145">
        <f t="shared" si="21"/>
        <v>1</v>
      </c>
      <c r="AL31" s="128">
        <f t="shared" si="22"/>
        <v>1</v>
      </c>
      <c r="AM31" s="128">
        <f t="shared" ca="1" si="23"/>
        <v>1.171088132650447</v>
      </c>
      <c r="AN31" s="128">
        <f t="shared" ca="1" si="24"/>
        <v>1.015918708311534</v>
      </c>
      <c r="AO31" s="150">
        <f t="shared" ca="1" si="25"/>
        <v>1.015918708311534</v>
      </c>
    </row>
    <row r="32" spans="1:41" ht="15" customHeight="1" x14ac:dyDescent="0.15">
      <c r="A32" s="140" t="s">
        <v>98</v>
      </c>
      <c r="B32" s="140"/>
      <c r="C32" s="152"/>
      <c r="D32" s="113"/>
      <c r="E32" s="133">
        <f t="shared" ca="1" si="26"/>
        <v>0</v>
      </c>
      <c r="F32" s="131">
        <f t="shared" si="8"/>
        <v>0</v>
      </c>
      <c r="G32" s="122">
        <f t="shared" si="27"/>
        <v>5030000</v>
      </c>
      <c r="H32" s="123"/>
      <c r="I32" s="123">
        <f t="shared" si="28"/>
        <v>5030000</v>
      </c>
      <c r="J32" s="121">
        <f t="shared" si="29"/>
        <v>26800.781481262209</v>
      </c>
      <c r="K32" s="121"/>
      <c r="L32" s="121">
        <f t="shared" si="30"/>
        <v>26800.781481262209</v>
      </c>
      <c r="M32" s="122">
        <f t="shared" ca="1" si="0"/>
        <v>7592567.9732783111</v>
      </c>
      <c r="N32" s="122">
        <f t="shared" ca="1" si="9"/>
        <v>7592567.9732783111</v>
      </c>
      <c r="O32" s="121">
        <f ca="1">'Scenarios-AST wBalancing'!O32</f>
        <v>283.29651426719261</v>
      </c>
      <c r="P32" s="136">
        <f t="shared" si="31"/>
        <v>0</v>
      </c>
      <c r="Q32" s="136">
        <f t="shared" ca="1" si="10"/>
        <v>1.1887804078031132</v>
      </c>
      <c r="R32" s="114">
        <f t="shared" ca="1" si="11"/>
        <v>0</v>
      </c>
      <c r="S32" s="112">
        <f t="shared" si="12"/>
        <v>53090410.518310256</v>
      </c>
      <c r="T32" s="122">
        <f t="shared" ca="1" si="1"/>
        <v>63112839.866391562</v>
      </c>
      <c r="U32" s="2"/>
      <c r="V32" s="139">
        <f t="shared" ca="1" si="2"/>
        <v>0.39849260551802101</v>
      </c>
      <c r="W32" s="139">
        <f t="shared" ca="1" si="3"/>
        <v>0.60150739448197899</v>
      </c>
      <c r="X32" s="139">
        <f t="shared" ca="1" si="4"/>
        <v>0.39849260551802101</v>
      </c>
      <c r="Y32" s="139">
        <f t="shared" ca="1" si="5"/>
        <v>0.60150739448197899</v>
      </c>
      <c r="Z32" s="2"/>
      <c r="AA32" s="148">
        <f t="shared" ca="1" si="13"/>
        <v>0</v>
      </c>
      <c r="AB32" s="126">
        <f t="shared" si="14"/>
        <v>0</v>
      </c>
      <c r="AC32" s="126">
        <f t="shared" ca="1" si="15"/>
        <v>0</v>
      </c>
      <c r="AD32" s="126">
        <f t="shared" ca="1" si="16"/>
        <v>0</v>
      </c>
      <c r="AE32" s="126">
        <f t="shared" ca="1" si="17"/>
        <v>0</v>
      </c>
      <c r="AF32" s="145">
        <f t="shared" si="18"/>
        <v>1</v>
      </c>
      <c r="AG32" s="128">
        <f t="shared" si="6"/>
        <v>1</v>
      </c>
      <c r="AH32" s="128">
        <f t="shared" si="19"/>
        <v>1</v>
      </c>
      <c r="AI32" s="128">
        <f t="shared" si="7"/>
        <v>1</v>
      </c>
      <c r="AJ32" s="128">
        <f t="shared" si="20"/>
        <v>0</v>
      </c>
      <c r="AK32" s="145">
        <f t="shared" si="21"/>
        <v>1</v>
      </c>
      <c r="AL32" s="128">
        <f t="shared" si="22"/>
        <v>1</v>
      </c>
      <c r="AM32" s="128">
        <f t="shared" ca="1" si="23"/>
        <v>1</v>
      </c>
      <c r="AN32" s="128">
        <f t="shared" ca="1" si="24"/>
        <v>1</v>
      </c>
      <c r="AO32" s="150">
        <f t="shared" ca="1" si="25"/>
        <v>1</v>
      </c>
    </row>
    <row r="33" spans="1:41" ht="15" customHeight="1" x14ac:dyDescent="0.15">
      <c r="A33" s="117" t="s">
        <v>117</v>
      </c>
      <c r="B33" s="117"/>
      <c r="C33" s="152">
        <v>-50000</v>
      </c>
      <c r="D33" s="113"/>
      <c r="E33" s="133">
        <f t="shared" si="26"/>
        <v>-50000</v>
      </c>
      <c r="F33" s="131">
        <f t="shared" si="8"/>
        <v>-53011.330432130941</v>
      </c>
      <c r="G33" s="122">
        <f t="shared" si="27"/>
        <v>4980000</v>
      </c>
      <c r="H33" s="123"/>
      <c r="I33" s="123">
        <f t="shared" si="28"/>
        <v>4980000</v>
      </c>
      <c r="J33" s="121">
        <f t="shared" si="29"/>
        <v>26800.781481262209</v>
      </c>
      <c r="K33" s="121"/>
      <c r="L33" s="121">
        <f t="shared" si="30"/>
        <v>26800.781481262209</v>
      </c>
      <c r="M33" s="122">
        <f t="shared" ca="1" si="0"/>
        <v>7364790.9340799619</v>
      </c>
      <c r="N33" s="122">
        <f t="shared" ca="1" si="9"/>
        <v>7364790.9340799619</v>
      </c>
      <c r="O33" s="121">
        <f ca="1">'Scenarios-AST wBalancing'!O33</f>
        <v>274.79761883917683</v>
      </c>
      <c r="P33" s="136">
        <f t="shared" si="31"/>
        <v>0.94319458863636196</v>
      </c>
      <c r="Q33" s="136">
        <f t="shared" ca="1" si="10"/>
        <v>1.1637817015074718</v>
      </c>
      <c r="R33" s="114">
        <f t="shared" ca="1" si="11"/>
        <v>-2.10288680159521E-2</v>
      </c>
      <c r="S33" s="112">
        <f t="shared" si="12"/>
        <v>53037399.187878124</v>
      </c>
      <c r="T33" s="122">
        <f t="shared" ca="1" si="1"/>
        <v>61723954.670399807</v>
      </c>
      <c r="U33" s="2"/>
      <c r="V33" s="139">
        <f t="shared" ca="1" si="2"/>
        <v>0.40340901896133663</v>
      </c>
      <c r="W33" s="139">
        <f t="shared" ca="1" si="3"/>
        <v>0.59659098103866337</v>
      </c>
      <c r="X33" s="139">
        <f t="shared" ca="1" si="4"/>
        <v>0.40340901896133663</v>
      </c>
      <c r="Y33" s="139">
        <f t="shared" ca="1" si="5"/>
        <v>0.59659098103866337</v>
      </c>
      <c r="Z33" s="2"/>
      <c r="AA33" s="148">
        <f t="shared" ca="1" si="13"/>
        <v>-277777.0391983483</v>
      </c>
      <c r="AB33" s="126">
        <f t="shared" si="14"/>
        <v>-50000</v>
      </c>
      <c r="AC33" s="126">
        <f t="shared" ca="1" si="15"/>
        <v>-227777.03919834923</v>
      </c>
      <c r="AD33" s="126">
        <f t="shared" ca="1" si="16"/>
        <v>-88888.519599174149</v>
      </c>
      <c r="AE33" s="126">
        <f t="shared" ca="1" si="17"/>
        <v>88888.519599175081</v>
      </c>
      <c r="AF33" s="145">
        <f t="shared" si="18"/>
        <v>0.99005964214711728</v>
      </c>
      <c r="AG33" s="128">
        <f t="shared" si="6"/>
        <v>0.9990014895361593</v>
      </c>
      <c r="AH33" s="128">
        <f t="shared" si="19"/>
        <v>1</v>
      </c>
      <c r="AI33" s="128">
        <f t="shared" si="7"/>
        <v>1</v>
      </c>
      <c r="AJ33" s="128">
        <f t="shared" si="20"/>
        <v>-9.9851046384069608E-4</v>
      </c>
      <c r="AK33" s="145">
        <f t="shared" si="21"/>
        <v>0.99005964214711728</v>
      </c>
      <c r="AL33" s="128">
        <f t="shared" si="22"/>
        <v>0.9990014895361593</v>
      </c>
      <c r="AM33" s="128">
        <f t="shared" ca="1" si="23"/>
        <v>0.97</v>
      </c>
      <c r="AN33" s="128">
        <f t="shared" ca="1" si="24"/>
        <v>0.99695871336189379</v>
      </c>
      <c r="AO33" s="150">
        <f t="shared" ca="1" si="25"/>
        <v>0.99596323965458478</v>
      </c>
    </row>
    <row r="34" spans="1:41" ht="15" customHeight="1" x14ac:dyDescent="0.15">
      <c r="A34" s="140" t="s">
        <v>98</v>
      </c>
      <c r="B34" s="140"/>
      <c r="C34" s="152"/>
      <c r="D34" s="113"/>
      <c r="E34" s="133">
        <f t="shared" ca="1" si="26"/>
        <v>0</v>
      </c>
      <c r="F34" s="131">
        <f t="shared" si="8"/>
        <v>0</v>
      </c>
      <c r="G34" s="122">
        <f t="shared" si="27"/>
        <v>4980000</v>
      </c>
      <c r="H34" s="123"/>
      <c r="I34" s="123">
        <f t="shared" si="28"/>
        <v>4980000</v>
      </c>
      <c r="J34" s="121">
        <f t="shared" si="29"/>
        <v>26800.781481262209</v>
      </c>
      <c r="K34" s="121"/>
      <c r="L34" s="121">
        <f t="shared" si="30"/>
        <v>26800.781481262209</v>
      </c>
      <c r="M34" s="122">
        <f t="shared" ca="1" si="0"/>
        <v>7364790.9340799619</v>
      </c>
      <c r="N34" s="122">
        <f t="shared" ca="1" si="9"/>
        <v>7364790.9340799619</v>
      </c>
      <c r="O34" s="121">
        <f ca="1">'Scenarios-AST wBalancing'!O34</f>
        <v>274.79761883917683</v>
      </c>
      <c r="P34" s="136">
        <f t="shared" si="31"/>
        <v>0</v>
      </c>
      <c r="Q34" s="136">
        <f t="shared" ca="1" si="10"/>
        <v>1.1637817015074718</v>
      </c>
      <c r="R34" s="114">
        <f t="shared" ca="1" si="11"/>
        <v>0</v>
      </c>
      <c r="S34" s="112">
        <f t="shared" si="12"/>
        <v>53037399.187878124</v>
      </c>
      <c r="T34" s="122">
        <f t="shared" ca="1" si="1"/>
        <v>61723954.670399807</v>
      </c>
      <c r="U34" s="2"/>
      <c r="V34" s="139">
        <f t="shared" ca="1" si="2"/>
        <v>0.40340901896133663</v>
      </c>
      <c r="W34" s="139">
        <f t="shared" ca="1" si="3"/>
        <v>0.59659098103866337</v>
      </c>
      <c r="X34" s="139">
        <f t="shared" ca="1" si="4"/>
        <v>0.40340901896133663</v>
      </c>
      <c r="Y34" s="139">
        <f t="shared" ca="1" si="5"/>
        <v>0.59659098103866337</v>
      </c>
      <c r="Z34" s="2"/>
      <c r="AA34" s="148">
        <f t="shared" ca="1" si="13"/>
        <v>0</v>
      </c>
      <c r="AB34" s="126">
        <f t="shared" si="14"/>
        <v>0</v>
      </c>
      <c r="AC34" s="126">
        <f t="shared" ca="1" si="15"/>
        <v>0</v>
      </c>
      <c r="AD34" s="126">
        <f t="shared" ca="1" si="16"/>
        <v>0</v>
      </c>
      <c r="AE34" s="126">
        <f t="shared" ca="1" si="17"/>
        <v>0</v>
      </c>
      <c r="AF34" s="145">
        <f t="shared" si="18"/>
        <v>1</v>
      </c>
      <c r="AG34" s="128">
        <f t="shared" si="6"/>
        <v>1</v>
      </c>
      <c r="AH34" s="128">
        <f t="shared" si="19"/>
        <v>1</v>
      </c>
      <c r="AI34" s="128">
        <f t="shared" si="7"/>
        <v>1</v>
      </c>
      <c r="AJ34" s="128">
        <f t="shared" si="20"/>
        <v>0</v>
      </c>
      <c r="AK34" s="145">
        <f t="shared" si="21"/>
        <v>1</v>
      </c>
      <c r="AL34" s="128">
        <f t="shared" si="22"/>
        <v>1</v>
      </c>
      <c r="AM34" s="128">
        <f t="shared" ca="1" si="23"/>
        <v>1</v>
      </c>
      <c r="AN34" s="128">
        <f t="shared" ca="1" si="24"/>
        <v>1</v>
      </c>
      <c r="AO34" s="150">
        <f t="shared" ca="1" si="25"/>
        <v>1</v>
      </c>
    </row>
    <row r="35" spans="1:41" ht="15" customHeight="1" x14ac:dyDescent="0.15">
      <c r="A35" s="117" t="s">
        <v>118</v>
      </c>
      <c r="B35" s="117"/>
      <c r="C35" s="152"/>
      <c r="D35" s="113">
        <v>7000</v>
      </c>
      <c r="E35" s="133">
        <f t="shared" ca="1" si="26"/>
        <v>2038998.3317866921</v>
      </c>
      <c r="F35" s="131">
        <f t="shared" si="8"/>
        <v>1245139.1346634512</v>
      </c>
      <c r="G35" s="122">
        <f t="shared" si="27"/>
        <v>4980000</v>
      </c>
      <c r="H35" s="123"/>
      <c r="I35" s="123">
        <f t="shared" si="28"/>
        <v>4980000</v>
      </c>
      <c r="J35" s="121">
        <f t="shared" si="29"/>
        <v>33800.781481262209</v>
      </c>
      <c r="K35" s="121"/>
      <c r="L35" s="121">
        <f t="shared" si="30"/>
        <v>33800.781481262209</v>
      </c>
      <c r="M35" s="122">
        <f t="shared" ca="1" si="0"/>
        <v>9845676.7219114527</v>
      </c>
      <c r="N35" s="122">
        <f t="shared" ca="1" si="9"/>
        <v>9845676.7219114527</v>
      </c>
      <c r="O35" s="121">
        <f ca="1">'Scenarios-AST wBalancing'!O35</f>
        <v>291.28547596952745</v>
      </c>
      <c r="P35" s="136">
        <f t="shared" ca="1" si="31"/>
        <v>1.6375666582335902</v>
      </c>
      <c r="Q35" s="136">
        <f t="shared" ca="1" si="10"/>
        <v>1.3656027499873642</v>
      </c>
      <c r="R35" s="114">
        <f t="shared" ca="1" si="11"/>
        <v>0.17341830363758867</v>
      </c>
      <c r="S35" s="112">
        <f t="shared" si="12"/>
        <v>54282538.322541572</v>
      </c>
      <c r="T35" s="122">
        <f t="shared" ca="1" si="1"/>
        <v>74128383.609557256</v>
      </c>
      <c r="U35" s="2"/>
      <c r="V35" s="139">
        <f t="shared" ca="1" si="2"/>
        <v>0.33590372253563722</v>
      </c>
      <c r="W35" s="139">
        <f t="shared" ca="1" si="3"/>
        <v>0.66409627746436284</v>
      </c>
      <c r="X35" s="139">
        <f t="shared" ca="1" si="4"/>
        <v>0.33590372253563722</v>
      </c>
      <c r="Y35" s="139">
        <f t="shared" ca="1" si="5"/>
        <v>0.66409627746436284</v>
      </c>
      <c r="Z35" s="2"/>
      <c r="AA35" s="148">
        <f t="shared" ca="1" si="13"/>
        <v>2480885.7878314909</v>
      </c>
      <c r="AB35" s="126">
        <f t="shared" si="14"/>
        <v>0</v>
      </c>
      <c r="AC35" s="126">
        <f t="shared" ca="1" si="15"/>
        <v>2480885.7878314909</v>
      </c>
      <c r="AD35" s="126">
        <f t="shared" ca="1" si="16"/>
        <v>1240442.8939157454</v>
      </c>
      <c r="AE35" s="126">
        <f t="shared" ca="1" si="17"/>
        <v>-1240442.8939157454</v>
      </c>
      <c r="AF35" s="145">
        <f t="shared" si="18"/>
        <v>1</v>
      </c>
      <c r="AG35" s="128">
        <f t="shared" si="6"/>
        <v>1</v>
      </c>
      <c r="AH35" s="128">
        <f t="shared" si="19"/>
        <v>1.261186413720587</v>
      </c>
      <c r="AI35" s="128">
        <f t="shared" si="7"/>
        <v>1.0234766250557028</v>
      </c>
      <c r="AJ35" s="128">
        <f t="shared" si="20"/>
        <v>2.3476625055702804E-2</v>
      </c>
      <c r="AK35" s="145">
        <f t="shared" si="21"/>
        <v>1</v>
      </c>
      <c r="AL35" s="128">
        <f t="shared" si="22"/>
        <v>1</v>
      </c>
      <c r="AM35" s="128">
        <f t="shared" ca="1" si="23"/>
        <v>1.3368575985438225</v>
      </c>
      <c r="AN35" s="128">
        <f t="shared" ca="1" si="24"/>
        <v>1.0294577202704913</v>
      </c>
      <c r="AO35" s="150">
        <f t="shared" ca="1" si="25"/>
        <v>1.0294577202704913</v>
      </c>
    </row>
    <row r="36" spans="1:41" ht="15" customHeight="1" x14ac:dyDescent="0.15">
      <c r="A36" s="140" t="s">
        <v>98</v>
      </c>
      <c r="B36" s="140"/>
      <c r="C36" s="152"/>
      <c r="D36" s="113"/>
      <c r="E36" s="133">
        <f t="shared" ca="1" si="26"/>
        <v>0</v>
      </c>
      <c r="F36" s="131">
        <f t="shared" si="8"/>
        <v>0</v>
      </c>
      <c r="G36" s="122">
        <f t="shared" si="27"/>
        <v>4980000</v>
      </c>
      <c r="H36" s="123"/>
      <c r="I36" s="123">
        <f t="shared" si="28"/>
        <v>4980000</v>
      </c>
      <c r="J36" s="121">
        <f t="shared" si="29"/>
        <v>33800.781481262209</v>
      </c>
      <c r="K36" s="121"/>
      <c r="L36" s="121">
        <f t="shared" si="30"/>
        <v>33800.781481262209</v>
      </c>
      <c r="M36" s="122">
        <f t="shared" ca="1" si="0"/>
        <v>9845676.7219114527</v>
      </c>
      <c r="N36" s="122">
        <f t="shared" ca="1" si="9"/>
        <v>9845676.7219114527</v>
      </c>
      <c r="O36" s="121">
        <f ca="1">'Scenarios-AST wBalancing'!O36</f>
        <v>291.28547596952745</v>
      </c>
      <c r="P36" s="136">
        <f t="shared" si="31"/>
        <v>0</v>
      </c>
      <c r="Q36" s="136">
        <f t="shared" ca="1" si="10"/>
        <v>1.3656027499873642</v>
      </c>
      <c r="R36" s="114">
        <f t="shared" ca="1" si="11"/>
        <v>0</v>
      </c>
      <c r="S36" s="112">
        <f t="shared" si="12"/>
        <v>54282538.322541572</v>
      </c>
      <c r="T36" s="122">
        <f t="shared" ca="1" si="1"/>
        <v>74128383.609557256</v>
      </c>
      <c r="U36" s="2"/>
      <c r="V36" s="139">
        <f t="shared" ca="1" si="2"/>
        <v>0.33590372253563722</v>
      </c>
      <c r="W36" s="139">
        <f t="shared" ca="1" si="3"/>
        <v>0.66409627746436284</v>
      </c>
      <c r="X36" s="139">
        <f t="shared" ca="1" si="4"/>
        <v>0.33590372253563722</v>
      </c>
      <c r="Y36" s="139">
        <f t="shared" ca="1" si="5"/>
        <v>0.66409627746436284</v>
      </c>
      <c r="Z36" s="2"/>
      <c r="AA36" s="148">
        <f t="shared" ca="1" si="13"/>
        <v>0</v>
      </c>
      <c r="AB36" s="126">
        <f t="shared" si="14"/>
        <v>0</v>
      </c>
      <c r="AC36" s="126">
        <f t="shared" ca="1" si="15"/>
        <v>0</v>
      </c>
      <c r="AD36" s="126">
        <f t="shared" ca="1" si="16"/>
        <v>0</v>
      </c>
      <c r="AE36" s="126">
        <f t="shared" ca="1" si="17"/>
        <v>0</v>
      </c>
      <c r="AF36" s="145">
        <f t="shared" si="18"/>
        <v>1</v>
      </c>
      <c r="AG36" s="128">
        <f t="shared" si="6"/>
        <v>1</v>
      </c>
      <c r="AH36" s="128">
        <f t="shared" si="19"/>
        <v>1</v>
      </c>
      <c r="AI36" s="128">
        <f t="shared" si="7"/>
        <v>1</v>
      </c>
      <c r="AJ36" s="128">
        <f t="shared" si="20"/>
        <v>0</v>
      </c>
      <c r="AK36" s="145">
        <f t="shared" si="21"/>
        <v>1</v>
      </c>
      <c r="AL36" s="128">
        <f t="shared" si="22"/>
        <v>1</v>
      </c>
      <c r="AM36" s="128">
        <f t="shared" ca="1" si="23"/>
        <v>1</v>
      </c>
      <c r="AN36" s="128">
        <f t="shared" ca="1" si="24"/>
        <v>1</v>
      </c>
      <c r="AO36" s="150">
        <f t="shared" ca="1" si="25"/>
        <v>1</v>
      </c>
    </row>
    <row r="37" spans="1:41" ht="15" customHeight="1" x14ac:dyDescent="0.15">
      <c r="A37" s="117" t="s">
        <v>116</v>
      </c>
      <c r="B37" s="117"/>
      <c r="C37" s="152"/>
      <c r="D37" s="113">
        <v>-1000</v>
      </c>
      <c r="E37" s="133">
        <f t="shared" ca="1" si="26"/>
        <v>-270895.49265166052</v>
      </c>
      <c r="F37" s="131">
        <f t="shared" si="8"/>
        <v>-162774.51010281441</v>
      </c>
      <c r="G37" s="122">
        <f t="shared" si="27"/>
        <v>4980000</v>
      </c>
      <c r="H37" s="123"/>
      <c r="I37" s="123">
        <f t="shared" si="28"/>
        <v>4980000</v>
      </c>
      <c r="J37" s="121">
        <f t="shared" si="29"/>
        <v>32800.781481262209</v>
      </c>
      <c r="K37" s="121"/>
      <c r="L37" s="121">
        <f t="shared" si="30"/>
        <v>32800.781481262209</v>
      </c>
      <c r="M37" s="122">
        <f t="shared" ca="1" si="0"/>
        <v>8885583.8587259892</v>
      </c>
      <c r="N37" s="122">
        <f t="shared" ca="1" si="9"/>
        <v>8885583.8587259892</v>
      </c>
      <c r="O37" s="121">
        <f ca="1">'Scenarios-AST wBalancing'!O37</f>
        <v>270.8954926516605</v>
      </c>
      <c r="P37" s="136">
        <f t="shared" ca="1" si="31"/>
        <v>1.6642378003813552</v>
      </c>
      <c r="Q37" s="136">
        <f t="shared" ca="1" si="10"/>
        <v>1.2810092729505922</v>
      </c>
      <c r="R37" s="114">
        <f t="shared" ca="1" si="11"/>
        <v>-6.1945889489131989E-2</v>
      </c>
      <c r="S37" s="112">
        <f t="shared" si="12"/>
        <v>54119763.812438756</v>
      </c>
      <c r="T37" s="122">
        <f t="shared" ca="1" si="1"/>
        <v>69327919.293629944</v>
      </c>
      <c r="U37" s="2"/>
      <c r="V37" s="139">
        <f t="shared" ca="1" si="2"/>
        <v>0.35916266135925828</v>
      </c>
      <c r="W37" s="139">
        <f t="shared" ca="1" si="3"/>
        <v>0.64083733864074177</v>
      </c>
      <c r="X37" s="139">
        <f t="shared" ca="1" si="4"/>
        <v>0.35916266135925828</v>
      </c>
      <c r="Y37" s="139">
        <f t="shared" ca="1" si="5"/>
        <v>0.64083733864074177</v>
      </c>
      <c r="Z37" s="2"/>
      <c r="AA37" s="148">
        <f t="shared" ca="1" si="13"/>
        <v>-960092.86318546347</v>
      </c>
      <c r="AB37" s="126">
        <f t="shared" si="14"/>
        <v>0</v>
      </c>
      <c r="AC37" s="126">
        <f t="shared" ca="1" si="15"/>
        <v>-960092.86318546347</v>
      </c>
      <c r="AD37" s="126">
        <f t="shared" ca="1" si="16"/>
        <v>-480046.43159273174</v>
      </c>
      <c r="AE37" s="126">
        <f t="shared" ca="1" si="17"/>
        <v>480046.43159273174</v>
      </c>
      <c r="AF37" s="145">
        <f t="shared" si="18"/>
        <v>1</v>
      </c>
      <c r="AG37" s="128">
        <f t="shared" si="6"/>
        <v>1</v>
      </c>
      <c r="AH37" s="128">
        <f t="shared" si="19"/>
        <v>0.9704148852133978</v>
      </c>
      <c r="AI37" s="128">
        <f t="shared" si="7"/>
        <v>0.99700134674735319</v>
      </c>
      <c r="AJ37" s="128">
        <f t="shared" si="20"/>
        <v>-2.9986532526468102E-3</v>
      </c>
      <c r="AK37" s="145">
        <f t="shared" si="21"/>
        <v>1</v>
      </c>
      <c r="AL37" s="128">
        <f t="shared" si="22"/>
        <v>1</v>
      </c>
      <c r="AM37" s="128">
        <f t="shared" ca="1" si="23"/>
        <v>0.90248584324845982</v>
      </c>
      <c r="AN37" s="128">
        <f t="shared" ca="1" si="24"/>
        <v>0.98979222907052822</v>
      </c>
      <c r="AO37" s="150">
        <f t="shared" ca="1" si="25"/>
        <v>0.98979222907052822</v>
      </c>
    </row>
    <row r="38" spans="1:41" s="175" customFormat="1" ht="15" customHeight="1" x14ac:dyDescent="0.15">
      <c r="A38" s="155" t="s">
        <v>98</v>
      </c>
      <c r="B38" s="155"/>
      <c r="C38" s="156"/>
      <c r="D38" s="157"/>
      <c r="E38" s="158">
        <f t="shared" ca="1" si="26"/>
        <v>0</v>
      </c>
      <c r="F38" s="159">
        <f t="shared" si="8"/>
        <v>0</v>
      </c>
      <c r="G38" s="160">
        <f t="shared" si="27"/>
        <v>4980000</v>
      </c>
      <c r="H38" s="161"/>
      <c r="I38" s="161">
        <f t="shared" si="28"/>
        <v>4980000</v>
      </c>
      <c r="J38" s="162">
        <f t="shared" si="29"/>
        <v>32800.781481262209</v>
      </c>
      <c r="K38" s="162"/>
      <c r="L38" s="162">
        <f t="shared" si="30"/>
        <v>32800.781481262209</v>
      </c>
      <c r="M38" s="160">
        <f t="shared" ca="1" si="0"/>
        <v>8885583.8587259892</v>
      </c>
      <c r="N38" s="160">
        <f t="shared" ca="1" si="9"/>
        <v>8885583.8587259892</v>
      </c>
      <c r="O38" s="121">
        <f ca="1">'Scenarios-AST wBalancing'!O38</f>
        <v>270.8954926516605</v>
      </c>
      <c r="P38" s="163">
        <f t="shared" si="31"/>
        <v>0</v>
      </c>
      <c r="Q38" s="164">
        <f t="shared" ca="1" si="10"/>
        <v>1.2810092729505922</v>
      </c>
      <c r="R38" s="165">
        <f t="shared" ca="1" si="11"/>
        <v>0</v>
      </c>
      <c r="S38" s="166">
        <f t="shared" si="12"/>
        <v>54119763.812438756</v>
      </c>
      <c r="T38" s="167">
        <f t="shared" ca="1" si="1"/>
        <v>69327919.293629944</v>
      </c>
      <c r="U38" s="168"/>
      <c r="V38" s="169">
        <f t="shared" ca="1" si="2"/>
        <v>0.35916266135925828</v>
      </c>
      <c r="W38" s="169">
        <f t="shared" ca="1" si="3"/>
        <v>0.64083733864074177</v>
      </c>
      <c r="X38" s="169">
        <f t="shared" ca="1" si="4"/>
        <v>0.35916266135925828</v>
      </c>
      <c r="Y38" s="169">
        <f t="shared" ca="1" si="5"/>
        <v>0.64083733864074177</v>
      </c>
      <c r="Z38" s="168"/>
      <c r="AA38" s="170">
        <f t="shared" ca="1" si="13"/>
        <v>0</v>
      </c>
      <c r="AB38" s="171">
        <f t="shared" si="14"/>
        <v>0</v>
      </c>
      <c r="AC38" s="171">
        <f t="shared" ca="1" si="15"/>
        <v>0</v>
      </c>
      <c r="AD38" s="171">
        <f t="shared" ca="1" si="16"/>
        <v>0</v>
      </c>
      <c r="AE38" s="171">
        <f t="shared" ca="1" si="17"/>
        <v>0</v>
      </c>
      <c r="AF38" s="172">
        <f t="shared" si="18"/>
        <v>1</v>
      </c>
      <c r="AG38" s="173">
        <f t="shared" si="6"/>
        <v>1</v>
      </c>
      <c r="AH38" s="173">
        <f t="shared" si="19"/>
        <v>1</v>
      </c>
      <c r="AI38" s="173">
        <f t="shared" si="7"/>
        <v>1</v>
      </c>
      <c r="AJ38" s="173">
        <f t="shared" si="20"/>
        <v>0</v>
      </c>
      <c r="AK38" s="172">
        <f t="shared" si="21"/>
        <v>1</v>
      </c>
      <c r="AL38" s="173">
        <f t="shared" si="22"/>
        <v>1</v>
      </c>
      <c r="AM38" s="173">
        <f t="shared" ca="1" si="23"/>
        <v>1</v>
      </c>
      <c r="AN38" s="173">
        <f t="shared" ca="1" si="24"/>
        <v>1</v>
      </c>
      <c r="AO38" s="174">
        <f t="shared" ca="1" si="25"/>
        <v>1</v>
      </c>
    </row>
    <row r="39" spans="1:41" ht="15" customHeight="1" x14ac:dyDescent="0.15">
      <c r="A39" s="117"/>
      <c r="B39" s="117"/>
      <c r="C39" s="152">
        <f>SUM(C18:C38)</f>
        <v>-20000</v>
      </c>
      <c r="D39" s="113">
        <f>SUM(D18:D38)</f>
        <v>18000</v>
      </c>
      <c r="E39" s="133">
        <f ca="1">SUM(E18:E38)</f>
        <v>5841442.1815823289</v>
      </c>
      <c r="F39" s="154">
        <f>SUM(F18:F38)</f>
        <v>4119763.8124387623</v>
      </c>
      <c r="G39" s="103"/>
      <c r="H39" s="103"/>
      <c r="I39" s="103"/>
      <c r="J39" s="103"/>
      <c r="K39" s="121"/>
      <c r="L39" s="95"/>
      <c r="M39" s="95"/>
      <c r="N39" s="95"/>
      <c r="O39" s="103"/>
      <c r="P39" s="104"/>
      <c r="Q39" s="105"/>
      <c r="R39" s="95"/>
      <c r="S39" s="85"/>
      <c r="T39" s="2"/>
      <c r="U39" s="2"/>
      <c r="V39" s="2"/>
      <c r="W39" s="2"/>
      <c r="X39" s="2"/>
      <c r="Y39" s="2"/>
      <c r="Z39" s="2"/>
      <c r="AB39" s="2"/>
      <c r="AC39" s="2"/>
      <c r="AD39" s="2"/>
      <c r="AE39" s="2"/>
      <c r="AF39" s="128"/>
      <c r="AG39" s="129"/>
      <c r="AH39" s="128"/>
      <c r="AI39" s="129"/>
      <c r="AJ39" s="128"/>
      <c r="AK39" s="2"/>
      <c r="AL39" s="2"/>
    </row>
    <row r="40" spans="1:41" ht="15" customHeight="1" x14ac:dyDescent="0.15">
      <c r="A40" s="95"/>
      <c r="B40" s="95"/>
      <c r="C40" s="101"/>
      <c r="D40" s="101"/>
      <c r="E40" s="102"/>
      <c r="F40" s="103"/>
      <c r="G40" s="103"/>
      <c r="H40" s="103"/>
      <c r="I40" s="103"/>
      <c r="J40" s="103"/>
      <c r="K40" s="103"/>
      <c r="L40" s="95"/>
      <c r="M40" s="95"/>
      <c r="N40" s="95"/>
      <c r="O40" s="103"/>
      <c r="P40" s="104"/>
      <c r="Q40" s="105"/>
      <c r="R40" s="95"/>
      <c r="S40" s="85"/>
      <c r="T40" s="2"/>
      <c r="U40" s="2"/>
      <c r="V40" s="2"/>
      <c r="W40" s="2"/>
      <c r="X40" s="2"/>
      <c r="Y40" s="2"/>
      <c r="Z40" s="2"/>
      <c r="AB40" s="2"/>
      <c r="AC40" s="2"/>
      <c r="AD40" s="2"/>
      <c r="AE40" s="2"/>
      <c r="AF40" s="128"/>
      <c r="AG40" s="129"/>
      <c r="AH40" s="128"/>
      <c r="AI40" s="129"/>
      <c r="AJ40" s="128"/>
      <c r="AK40" s="2"/>
      <c r="AL40" s="2"/>
    </row>
    <row r="41" spans="1:41" ht="15" customHeight="1" x14ac:dyDescent="0.15">
      <c r="A41" s="95"/>
      <c r="B41" s="95"/>
      <c r="C41" s="101"/>
      <c r="D41" s="101"/>
      <c r="E41" s="102"/>
      <c r="F41" s="103"/>
      <c r="G41" s="103"/>
      <c r="H41" s="103"/>
      <c r="I41" s="103"/>
      <c r="J41" s="103"/>
      <c r="K41" s="103"/>
      <c r="L41" s="95"/>
      <c r="M41" s="95"/>
      <c r="N41" s="95"/>
      <c r="O41" s="103"/>
      <c r="P41" s="104"/>
      <c r="Q41" s="105"/>
      <c r="R41" s="95"/>
      <c r="S41" s="85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95"/>
      <c r="AH41" s="127"/>
      <c r="AI41" s="95"/>
      <c r="AJ41" s="2"/>
      <c r="AK41" s="2"/>
      <c r="AL41" s="2"/>
    </row>
    <row r="42" spans="1:41" ht="15" customHeight="1" x14ac:dyDescent="0.15">
      <c r="A42" s="95"/>
      <c r="B42" s="95"/>
      <c r="C42" s="101"/>
      <c r="D42" s="101"/>
      <c r="E42" s="102"/>
      <c r="F42" s="103"/>
      <c r="G42" s="103"/>
      <c r="H42" s="103"/>
      <c r="I42" s="103"/>
      <c r="J42" s="103"/>
      <c r="K42" s="103"/>
      <c r="L42" s="95"/>
      <c r="M42" s="95"/>
      <c r="N42" s="95"/>
      <c r="O42" s="103"/>
      <c r="P42" s="104"/>
      <c r="Q42" s="105"/>
      <c r="R42" s="95"/>
      <c r="S42" s="85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95"/>
      <c r="AH42" s="127"/>
      <c r="AI42" s="95"/>
      <c r="AJ42" s="2"/>
      <c r="AK42" s="2"/>
      <c r="AL42" s="2"/>
    </row>
    <row r="43" spans="1:41" ht="15" customHeight="1" x14ac:dyDescent="0.15">
      <c r="A43" s="95"/>
      <c r="B43" s="95"/>
      <c r="C43" s="101"/>
      <c r="D43" s="101"/>
      <c r="E43" s="102"/>
      <c r="F43" s="103"/>
      <c r="G43" s="103"/>
      <c r="H43" s="103"/>
      <c r="I43" s="103"/>
      <c r="J43" s="103"/>
      <c r="K43" s="103"/>
      <c r="L43" s="95"/>
      <c r="M43" s="95"/>
      <c r="N43" s="95"/>
      <c r="O43" s="103"/>
      <c r="P43" s="104"/>
      <c r="Q43" s="105"/>
      <c r="R43" s="95"/>
      <c r="S43" s="85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95"/>
      <c r="AH43" s="127"/>
      <c r="AI43" s="95"/>
      <c r="AJ43" s="2"/>
      <c r="AK43" s="2"/>
      <c r="AL43" s="2"/>
    </row>
    <row r="44" spans="1:41" ht="15" customHeight="1" x14ac:dyDescent="0.15">
      <c r="A44" s="95" t="s">
        <v>124</v>
      </c>
      <c r="B44" s="181">
        <v>10000</v>
      </c>
      <c r="D44" s="101"/>
      <c r="E44" s="102"/>
      <c r="F44" s="103"/>
      <c r="G44" s="103"/>
      <c r="H44" s="103"/>
      <c r="I44" s="103"/>
      <c r="J44" s="103"/>
      <c r="K44" s="103"/>
      <c r="L44" s="95"/>
      <c r="M44" s="95"/>
      <c r="N44" s="95"/>
      <c r="O44" s="103"/>
      <c r="P44" s="104"/>
      <c r="Q44" s="105"/>
      <c r="R44" s="95"/>
      <c r="S44" s="85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95"/>
      <c r="AH44" s="127"/>
      <c r="AI44" s="95"/>
      <c r="AJ44" s="2"/>
      <c r="AK44" s="2"/>
      <c r="AL44" s="2"/>
    </row>
    <row r="45" spans="1:41" ht="15" customHeight="1" x14ac:dyDescent="0.15">
      <c r="A45" s="95" t="s">
        <v>125</v>
      </c>
      <c r="B45" s="180">
        <v>0.35</v>
      </c>
      <c r="D45" s="101"/>
      <c r="E45" s="102"/>
      <c r="F45" s="103"/>
      <c r="G45" s="103"/>
      <c r="H45" s="103"/>
      <c r="I45" s="103"/>
      <c r="J45" s="103"/>
      <c r="K45" s="103"/>
      <c r="L45" s="95"/>
      <c r="M45" s="95"/>
      <c r="N45" s="95"/>
      <c r="O45" s="103"/>
      <c r="P45" s="104"/>
      <c r="Q45" s="105"/>
      <c r="R45" s="95"/>
      <c r="S45" s="85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95"/>
      <c r="AH45" s="95"/>
      <c r="AI45" s="95"/>
      <c r="AJ45" s="2"/>
      <c r="AK45" s="2"/>
      <c r="AL45" s="2"/>
    </row>
    <row r="46" spans="1:41" ht="15" customHeight="1" x14ac:dyDescent="0.15">
      <c r="A46" s="95" t="s">
        <v>126</v>
      </c>
      <c r="B46" s="179">
        <v>10</v>
      </c>
      <c r="D46" s="101"/>
      <c r="E46" s="102"/>
      <c r="F46" s="103"/>
      <c r="G46" s="103"/>
      <c r="H46" s="103"/>
      <c r="I46" s="103"/>
      <c r="J46" s="103"/>
      <c r="K46" s="103"/>
      <c r="L46" s="95"/>
      <c r="M46" s="95"/>
      <c r="N46" s="95"/>
      <c r="O46" s="103"/>
      <c r="P46" s="104"/>
      <c r="Q46" s="105"/>
      <c r="R46" s="95"/>
      <c r="S46" s="85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41" ht="15" customHeight="1" x14ac:dyDescent="0.15">
      <c r="A47" s="95"/>
      <c r="B47" s="95"/>
      <c r="C47" s="101"/>
      <c r="D47" s="101"/>
      <c r="E47" s="102"/>
      <c r="F47" s="103"/>
      <c r="G47" s="103"/>
      <c r="H47" s="103"/>
      <c r="I47" s="103"/>
      <c r="J47" s="103"/>
      <c r="K47" s="103"/>
      <c r="L47" s="95"/>
      <c r="M47" s="95"/>
      <c r="N47" s="95"/>
      <c r="O47" s="103"/>
      <c r="P47" s="104"/>
      <c r="Q47" s="105"/>
      <c r="R47" s="95"/>
      <c r="S47" s="85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41" ht="15" customHeight="1" x14ac:dyDescent="0.15">
      <c r="B48" s="93" t="s">
        <v>86</v>
      </c>
      <c r="G48" s="93" t="s">
        <v>9</v>
      </c>
      <c r="H48" s="137"/>
      <c r="I48" s="137"/>
      <c r="O48" s="138"/>
      <c r="P48" s="94" t="s">
        <v>66</v>
      </c>
      <c r="U48" s="2"/>
      <c r="V48" s="2"/>
      <c r="W48" s="2"/>
      <c r="X48" s="2"/>
      <c r="Y48" s="2"/>
      <c r="Z48" s="2"/>
      <c r="AA48" s="141" t="s">
        <v>80</v>
      </c>
      <c r="AB48" s="2"/>
      <c r="AC48" s="2"/>
      <c r="AD48" s="2"/>
      <c r="AE48" s="2"/>
      <c r="AG48" s="137"/>
      <c r="AH48" s="2"/>
      <c r="AI48" s="2"/>
      <c r="AJ48" s="2"/>
      <c r="AK48" s="2"/>
      <c r="AL48" s="2"/>
    </row>
    <row r="49" spans="1:41" ht="15" customHeight="1" x14ac:dyDescent="0.15">
      <c r="A49" s="177" t="s">
        <v>49</v>
      </c>
      <c r="B49" s="177"/>
      <c r="C49" s="119" t="s">
        <v>68</v>
      </c>
      <c r="D49" s="119" t="s">
        <v>69</v>
      </c>
      <c r="E49" s="119" t="s">
        <v>89</v>
      </c>
      <c r="F49" s="119" t="s">
        <v>75</v>
      </c>
      <c r="G49" s="119" t="s">
        <v>112</v>
      </c>
      <c r="H49" s="119" t="s">
        <v>103</v>
      </c>
      <c r="I49" s="119" t="s">
        <v>94</v>
      </c>
      <c r="J49" s="119" t="s">
        <v>108</v>
      </c>
      <c r="K49" s="119" t="s">
        <v>104</v>
      </c>
      <c r="L49" s="119" t="s">
        <v>70</v>
      </c>
      <c r="M49" s="119" t="s">
        <v>109</v>
      </c>
      <c r="N49" s="119" t="s">
        <v>71</v>
      </c>
      <c r="O49" s="119" t="s">
        <v>73</v>
      </c>
      <c r="P49" s="119"/>
      <c r="Q49" s="119" t="s">
        <v>53</v>
      </c>
      <c r="R49" s="119" t="s">
        <v>77</v>
      </c>
      <c r="S49" s="119" t="s">
        <v>56</v>
      </c>
      <c r="T49" s="119"/>
      <c r="U49" s="120"/>
      <c r="V49" s="2" t="s">
        <v>100</v>
      </c>
      <c r="W49" s="120"/>
      <c r="X49" s="2" t="s">
        <v>110</v>
      </c>
      <c r="Y49" s="120"/>
      <c r="Z49" s="120"/>
      <c r="AA49" s="147"/>
      <c r="AB49" s="120"/>
      <c r="AC49" s="120"/>
      <c r="AD49" s="120"/>
      <c r="AE49" s="120"/>
      <c r="AF49" s="143" t="s">
        <v>83</v>
      </c>
      <c r="AG49" s="119" t="s">
        <v>81</v>
      </c>
      <c r="AH49" s="120" t="s">
        <v>84</v>
      </c>
      <c r="AI49" s="119" t="s">
        <v>82</v>
      </c>
      <c r="AJ49" s="119" t="s">
        <v>88</v>
      </c>
      <c r="AK49" s="143" t="s">
        <v>113</v>
      </c>
      <c r="AL49" s="119" t="s">
        <v>81</v>
      </c>
      <c r="AM49" s="119" t="s">
        <v>114</v>
      </c>
      <c r="AN49" s="119" t="s">
        <v>82</v>
      </c>
      <c r="AO49" s="119" t="s">
        <v>87</v>
      </c>
    </row>
    <row r="50" spans="1:41" ht="15" customHeight="1" x14ac:dyDescent="0.15">
      <c r="A50" s="178" t="s">
        <v>122</v>
      </c>
      <c r="B50" s="182" t="s">
        <v>127</v>
      </c>
      <c r="C50" s="132" t="s">
        <v>61</v>
      </c>
      <c r="D50" s="132" t="s">
        <v>62</v>
      </c>
      <c r="E50" s="132" t="s">
        <v>91</v>
      </c>
      <c r="F50" s="132" t="s">
        <v>90</v>
      </c>
      <c r="G50" s="118" t="s">
        <v>67</v>
      </c>
      <c r="H50" s="118"/>
      <c r="I50" s="118"/>
      <c r="J50" s="109" t="s">
        <v>13</v>
      </c>
      <c r="K50" s="109"/>
      <c r="L50" s="109"/>
      <c r="M50" s="109" t="s">
        <v>79</v>
      </c>
      <c r="N50" s="109"/>
      <c r="O50" s="109" t="s">
        <v>74</v>
      </c>
      <c r="P50" s="135" t="s">
        <v>93</v>
      </c>
      <c r="Q50" s="142" t="s">
        <v>111</v>
      </c>
      <c r="R50" s="109" t="s">
        <v>16</v>
      </c>
      <c r="S50" s="110" t="s">
        <v>76</v>
      </c>
      <c r="T50" s="124" t="s">
        <v>78</v>
      </c>
      <c r="U50" s="2"/>
      <c r="V50" s="78" t="s">
        <v>101</v>
      </c>
      <c r="W50" s="78" t="s">
        <v>102</v>
      </c>
      <c r="X50" s="78" t="s">
        <v>101</v>
      </c>
      <c r="Y50" s="78" t="s">
        <v>102</v>
      </c>
      <c r="Z50" s="2"/>
      <c r="AA50" s="143" t="s">
        <v>107</v>
      </c>
      <c r="AB50" s="119" t="s">
        <v>105</v>
      </c>
      <c r="AC50" s="119" t="s">
        <v>106</v>
      </c>
      <c r="AD50" s="120" t="s">
        <v>103</v>
      </c>
      <c r="AE50" s="120" t="s">
        <v>104</v>
      </c>
      <c r="AF50" s="144"/>
      <c r="AG50" s="2"/>
      <c r="AH50" s="2"/>
      <c r="AI50" s="2"/>
      <c r="AJ50" s="2"/>
      <c r="AK50" s="144"/>
      <c r="AL50" s="2"/>
    </row>
    <row r="51" spans="1:41" ht="15" customHeight="1" x14ac:dyDescent="0.15">
      <c r="A51" s="107" t="s">
        <v>20</v>
      </c>
      <c r="B51" s="107"/>
      <c r="C51" s="107"/>
      <c r="D51" s="111"/>
      <c r="E51" s="133">
        <f>D51*O51</f>
        <v>0</v>
      </c>
      <c r="F51" s="131"/>
      <c r="G51" s="123">
        <f>$C$11</f>
        <v>5000000</v>
      </c>
      <c r="H51" s="123"/>
      <c r="I51" s="123">
        <f>G51+H51</f>
        <v>5000000</v>
      </c>
      <c r="J51" s="121">
        <f>$D$11</f>
        <v>14800.781481262211</v>
      </c>
      <c r="K51" s="121"/>
      <c r="L51" s="121">
        <f>J51+K51</f>
        <v>14800.781481262211</v>
      </c>
      <c r="M51" s="122">
        <f>J51*O51</f>
        <v>5000000</v>
      </c>
      <c r="N51" s="122">
        <f>L51*O51</f>
        <v>5000000</v>
      </c>
      <c r="O51" s="121">
        <f>'Scenarios-AST wBalancing'!O51</f>
        <v>337.82</v>
      </c>
      <c r="P51" s="122"/>
      <c r="Q51" s="136">
        <f>$C$2</f>
        <v>1</v>
      </c>
      <c r="R51" s="108"/>
      <c r="S51" s="112">
        <f>$C$4</f>
        <v>50000000</v>
      </c>
      <c r="T51" s="122">
        <f>Q51*S51</f>
        <v>50000000</v>
      </c>
      <c r="U51" s="2"/>
      <c r="V51" s="139">
        <f>G51/(G51+M51)</f>
        <v>0.5</v>
      </c>
      <c r="W51" s="139">
        <f>M51/(G51+M51)</f>
        <v>0.5</v>
      </c>
      <c r="X51" s="139">
        <f>I51/(I51+N51)</f>
        <v>0.5</v>
      </c>
      <c r="Y51" s="139">
        <f>N51/(I51+N51)</f>
        <v>0.5</v>
      </c>
      <c r="Z51" s="2"/>
      <c r="AA51" s="148"/>
      <c r="AB51" s="2"/>
      <c r="AC51" s="2"/>
      <c r="AD51" s="2"/>
      <c r="AE51" s="2"/>
      <c r="AF51" s="146">
        <f>1+C51/G51</f>
        <v>1</v>
      </c>
      <c r="AG51" s="128">
        <f t="shared" ref="AG51:AG75" si="32">AF51^Fu</f>
        <v>1</v>
      </c>
      <c r="AH51" s="130">
        <f>1+D51/J51</f>
        <v>1</v>
      </c>
      <c r="AI51" s="128">
        <f t="shared" ref="AI51:AI75" si="33">AH51^Fh</f>
        <v>1</v>
      </c>
      <c r="AJ51" s="128">
        <f>AI51*AG51-1</f>
        <v>0</v>
      </c>
      <c r="AK51" s="145"/>
      <c r="AL51" s="130">
        <v>1</v>
      </c>
      <c r="AM51" s="149"/>
      <c r="AN51" s="130">
        <v>1</v>
      </c>
      <c r="AO51" s="150">
        <f>AL51*AN51</f>
        <v>1</v>
      </c>
    </row>
    <row r="52" spans="1:41" ht="15" customHeight="1" x14ac:dyDescent="0.15">
      <c r="A52" s="95" t="s">
        <v>123</v>
      </c>
      <c r="B52" s="95">
        <f>$B$44</f>
        <v>10000</v>
      </c>
      <c r="C52" s="179">
        <f>B52*$B$46</f>
        <v>100000</v>
      </c>
      <c r="D52" s="113"/>
      <c r="E52" s="133">
        <f t="shared" ref="E52:E64" si="34">IF(C52=0,D52*O52,C52)</f>
        <v>100000</v>
      </c>
      <c r="F52" s="131">
        <f t="shared" ref="F52:F60" si="35">S51*AJ52</f>
        <v>99111.237237259338</v>
      </c>
      <c r="G52" s="122">
        <f t="shared" ref="G52:G64" si="36">I51+C52</f>
        <v>5100000</v>
      </c>
      <c r="H52" s="123"/>
      <c r="I52" s="123">
        <f>G52+H52</f>
        <v>5100000</v>
      </c>
      <c r="J52" s="121">
        <f t="shared" ref="J52:J60" si="37">L51+D52</f>
        <v>14800.781481262211</v>
      </c>
      <c r="K52" s="121"/>
      <c r="L52" s="121">
        <f>J52+K52</f>
        <v>14800.781481262211</v>
      </c>
      <c r="M52" s="122">
        <f ca="1">J52*O52</f>
        <v>5000000</v>
      </c>
      <c r="N52" s="122">
        <f t="shared" ref="N52:N75" ca="1" si="38">L52*O52</f>
        <v>5000000</v>
      </c>
      <c r="O52" s="121">
        <f ca="1">'Scenarios-AST wBalancing'!O52</f>
        <v>337.82</v>
      </c>
      <c r="P52" s="136">
        <f>IF(F52&lt;&gt;0,E52/F52,0)</f>
        <v>1.0089673258806475</v>
      </c>
      <c r="Q52" s="136">
        <f t="shared" ref="Q52:Q75" ca="1" si="39">G52/(S52*Fu/Gu)+M52/(S52*Fh/Gh)</f>
        <v>1.0080019136639848</v>
      </c>
      <c r="R52" s="114">
        <f t="shared" ref="R52" ca="1" si="40">(Q52-Q51)/Q51</f>
        <v>8.0019136639848387E-3</v>
      </c>
      <c r="S52" s="112">
        <f t="shared" ref="S52:S60" si="41">S51+F52</f>
        <v>50099111.23723726</v>
      </c>
      <c r="T52" s="122">
        <f ca="1">Q52*S52</f>
        <v>50500000.000000007</v>
      </c>
      <c r="U52" s="2"/>
      <c r="V52" s="139">
        <f ca="1">G52/(G52+M52)</f>
        <v>0.50495049504950495</v>
      </c>
      <c r="W52" s="139">
        <f ca="1">M52/(G52+M52)</f>
        <v>0.49504950495049505</v>
      </c>
      <c r="X52" s="139">
        <f ca="1">I52/(I52+N52)</f>
        <v>0.50495049504950495</v>
      </c>
      <c r="Y52" s="139">
        <f ca="1">N52/(I52+N52)</f>
        <v>0.49504950495049505</v>
      </c>
      <c r="Z52" s="2"/>
      <c r="AA52" s="148">
        <f t="shared" ref="AA52:AA60" ca="1" si="42">(G52+M52)-(I51+N51)</f>
        <v>100000</v>
      </c>
      <c r="AB52" s="126">
        <f t="shared" ref="AB52:AB60" si="43">G52-I51</f>
        <v>100000</v>
      </c>
      <c r="AC52" s="126">
        <f t="shared" ref="AC52:AC60" ca="1" si="44">M52-N51</f>
        <v>0</v>
      </c>
      <c r="AD52" s="126">
        <f t="shared" ref="AD52:AD75" ca="1" si="45">AA52*Gu-AB52</f>
        <v>-50000</v>
      </c>
      <c r="AE52" s="126">
        <f t="shared" ref="AE52:AE75" ca="1" si="46">AA52*Gh-AC52</f>
        <v>50000</v>
      </c>
      <c r="AF52" s="145">
        <f t="shared" ref="AF52:AF64" si="47">1+C52/G51</f>
        <v>1.02</v>
      </c>
      <c r="AG52" s="128">
        <f t="shared" si="32"/>
        <v>1.0019822247447452</v>
      </c>
      <c r="AH52" s="128">
        <f t="shared" ref="AH52:AH60" si="48">1+D52/J51</f>
        <v>1</v>
      </c>
      <c r="AI52" s="128">
        <f t="shared" si="33"/>
        <v>1</v>
      </c>
      <c r="AJ52" s="128">
        <f t="shared" ref="AJ52:AJ75" si="49">AI52*AG52-1</f>
        <v>1.9822247447451868E-3</v>
      </c>
      <c r="AK52" s="145">
        <f t="shared" ref="AK52:AK60" si="50">I52/G51</f>
        <v>1.02</v>
      </c>
      <c r="AL52" s="128">
        <f t="shared" ref="AL52:AL75" si="51">AK52^Fu</f>
        <v>1.0019822247447452</v>
      </c>
      <c r="AM52" s="128">
        <f t="shared" ref="AM52:AM60" ca="1" si="52">N52/M51</f>
        <v>1</v>
      </c>
      <c r="AN52" s="128">
        <f t="shared" ref="AN52:AN75" ca="1" si="53">AM52^Fh</f>
        <v>1</v>
      </c>
      <c r="AO52" s="150">
        <f t="shared" ref="AO52:AO75" ca="1" si="54">AL52*AN52</f>
        <v>1.0019822247447452</v>
      </c>
    </row>
    <row r="53" spans="1:41" ht="15" customHeight="1" x14ac:dyDescent="0.15">
      <c r="A53" s="140" t="s">
        <v>98</v>
      </c>
      <c r="B53" s="95"/>
      <c r="C53" s="179"/>
      <c r="D53" s="113"/>
      <c r="E53" s="133">
        <f t="shared" ca="1" si="34"/>
        <v>0</v>
      </c>
      <c r="F53" s="131">
        <f t="shared" si="35"/>
        <v>0</v>
      </c>
      <c r="G53" s="122">
        <f t="shared" si="36"/>
        <v>5100000</v>
      </c>
      <c r="H53" s="123"/>
      <c r="I53" s="123">
        <f t="shared" ref="I53:I75" si="55">G53+H53</f>
        <v>5100000</v>
      </c>
      <c r="J53" s="121">
        <f t="shared" si="37"/>
        <v>14800.781481262211</v>
      </c>
      <c r="K53" s="121"/>
      <c r="L53" s="121">
        <f t="shared" ref="L53:L75" si="56">J53+K53</f>
        <v>14800.781481262211</v>
      </c>
      <c r="M53" s="122">
        <f ca="1">J53*O53</f>
        <v>5000000</v>
      </c>
      <c r="N53" s="122">
        <f t="shared" ca="1" si="38"/>
        <v>5000000</v>
      </c>
      <c r="O53" s="121">
        <f ca="1">'Scenarios-AST wBalancing'!O53</f>
        <v>337.82</v>
      </c>
      <c r="P53" s="136">
        <f t="shared" ref="P53:P75" si="57">IF(F53&lt;&gt;0,E53/F53,0)</f>
        <v>0</v>
      </c>
      <c r="Q53" s="136">
        <f t="shared" ca="1" si="39"/>
        <v>1.0080019136639848</v>
      </c>
      <c r="R53" s="114">
        <f t="shared" ref="R53:R60" ca="1" si="58">(Q53-Q52)/Q52</f>
        <v>0</v>
      </c>
      <c r="S53" s="112">
        <f t="shared" si="41"/>
        <v>50099111.23723726</v>
      </c>
      <c r="T53" s="122">
        <f ca="1">Q53*S53</f>
        <v>50500000.000000007</v>
      </c>
      <c r="U53" s="2"/>
      <c r="V53" s="139">
        <f ca="1">G53/(G53+M53)</f>
        <v>0.50495049504950495</v>
      </c>
      <c r="W53" s="139">
        <f ca="1">M53/(G53+M53)</f>
        <v>0.49504950495049505</v>
      </c>
      <c r="X53" s="139">
        <f ca="1">I53/(I53+N53)</f>
        <v>0.50495049504950495</v>
      </c>
      <c r="Y53" s="139">
        <f ca="1">N53/(I53+N53)</f>
        <v>0.49504950495049505</v>
      </c>
      <c r="Z53" s="2"/>
      <c r="AA53" s="148">
        <f t="shared" ca="1" si="42"/>
        <v>0</v>
      </c>
      <c r="AB53" s="126">
        <f t="shared" si="43"/>
        <v>0</v>
      </c>
      <c r="AC53" s="126">
        <f t="shared" ca="1" si="44"/>
        <v>0</v>
      </c>
      <c r="AD53" s="126">
        <f t="shared" ca="1" si="45"/>
        <v>0</v>
      </c>
      <c r="AE53" s="126">
        <f t="shared" ca="1" si="46"/>
        <v>0</v>
      </c>
      <c r="AF53" s="145">
        <f t="shared" si="47"/>
        <v>1</v>
      </c>
      <c r="AG53" s="128">
        <f t="shared" si="32"/>
        <v>1</v>
      </c>
      <c r="AH53" s="128">
        <f t="shared" si="48"/>
        <v>1</v>
      </c>
      <c r="AI53" s="128">
        <f t="shared" si="33"/>
        <v>1</v>
      </c>
      <c r="AJ53" s="128">
        <f t="shared" si="49"/>
        <v>0</v>
      </c>
      <c r="AK53" s="145">
        <f t="shared" si="50"/>
        <v>1</v>
      </c>
      <c r="AL53" s="128">
        <f t="shared" si="51"/>
        <v>1</v>
      </c>
      <c r="AM53" s="128">
        <f t="shared" ca="1" si="52"/>
        <v>1</v>
      </c>
      <c r="AN53" s="128">
        <f t="shared" ca="1" si="53"/>
        <v>1</v>
      </c>
      <c r="AO53" s="150">
        <f t="shared" ca="1" si="54"/>
        <v>1</v>
      </c>
    </row>
    <row r="54" spans="1:41" ht="15" customHeight="1" x14ac:dyDescent="0.15">
      <c r="A54" s="95" t="s">
        <v>123</v>
      </c>
      <c r="B54" s="95">
        <f>INT(B52*(1+$B$45))</f>
        <v>13500</v>
      </c>
      <c r="C54" s="179">
        <f>B54*$B$46</f>
        <v>135000</v>
      </c>
      <c r="D54" s="101"/>
      <c r="E54" s="133">
        <f t="shared" si="34"/>
        <v>135000</v>
      </c>
      <c r="F54" s="131">
        <f t="shared" si="35"/>
        <v>131061.59720838052</v>
      </c>
      <c r="G54" s="122">
        <f t="shared" si="36"/>
        <v>5235000</v>
      </c>
      <c r="H54" s="123"/>
      <c r="I54" s="123">
        <f t="shared" si="55"/>
        <v>5235000</v>
      </c>
      <c r="J54" s="121">
        <f t="shared" si="37"/>
        <v>14800.781481262211</v>
      </c>
      <c r="K54" s="121"/>
      <c r="L54" s="121">
        <f t="shared" si="56"/>
        <v>14800.781481262211</v>
      </c>
      <c r="M54" s="122">
        <f t="shared" ref="M54:M75" ca="1" si="59">J54*O54</f>
        <v>4700000</v>
      </c>
      <c r="N54" s="122">
        <f t="shared" ca="1" si="38"/>
        <v>4700000</v>
      </c>
      <c r="O54" s="121">
        <f ca="1">'Scenarios-AST wBalancing'!O54</f>
        <v>317.55079999999998</v>
      </c>
      <c r="P54" s="136">
        <f t="shared" si="57"/>
        <v>1.0300500136997235</v>
      </c>
      <c r="Q54" s="136">
        <f t="shared" ca="1" si="39"/>
        <v>0.98894742336890928</v>
      </c>
      <c r="R54" s="114">
        <f t="shared" ca="1" si="58"/>
        <v>-1.8903228294294017E-2</v>
      </c>
      <c r="S54" s="112">
        <f t="shared" si="41"/>
        <v>50230172.83444564</v>
      </c>
      <c r="T54" s="122">
        <f t="shared" ref="T54:T75" ca="1" si="60">Q54*S54</f>
        <v>49675000</v>
      </c>
      <c r="U54" s="2"/>
      <c r="V54" s="139">
        <f t="shared" ref="V54:V75" ca="1" si="61">G54/(G54+M54)</f>
        <v>0.52692501258178159</v>
      </c>
      <c r="W54" s="139">
        <f t="shared" ref="W54:W75" ca="1" si="62">M54/(G54+M54)</f>
        <v>0.47307498741821841</v>
      </c>
      <c r="X54" s="139">
        <f t="shared" ref="X54:X75" ca="1" si="63">I54/(I54+N54)</f>
        <v>0.52692501258178159</v>
      </c>
      <c r="Y54" s="139">
        <f t="shared" ref="Y54:Y75" ca="1" si="64">N54/(I54+N54)</f>
        <v>0.47307498741821841</v>
      </c>
      <c r="Z54" s="2"/>
      <c r="AA54" s="148">
        <f t="shared" ca="1" si="42"/>
        <v>-165000</v>
      </c>
      <c r="AB54" s="126">
        <f t="shared" si="43"/>
        <v>135000</v>
      </c>
      <c r="AC54" s="126">
        <f t="shared" ca="1" si="44"/>
        <v>-300000</v>
      </c>
      <c r="AD54" s="126">
        <f t="shared" ca="1" si="45"/>
        <v>-217500</v>
      </c>
      <c r="AE54" s="126">
        <f t="shared" ca="1" si="46"/>
        <v>217500</v>
      </c>
      <c r="AF54" s="145">
        <f t="shared" si="47"/>
        <v>1.026470588235294</v>
      </c>
      <c r="AG54" s="128">
        <f t="shared" si="32"/>
        <v>1.0026160463523546</v>
      </c>
      <c r="AH54" s="128">
        <f t="shared" si="48"/>
        <v>1</v>
      </c>
      <c r="AI54" s="128">
        <f t="shared" si="33"/>
        <v>1</v>
      </c>
      <c r="AJ54" s="128">
        <f t="shared" si="49"/>
        <v>2.6160463523545729E-3</v>
      </c>
      <c r="AK54" s="145">
        <f t="shared" si="50"/>
        <v>1.026470588235294</v>
      </c>
      <c r="AL54" s="128">
        <f t="shared" si="51"/>
        <v>1.0026160463523546</v>
      </c>
      <c r="AM54" s="128">
        <f t="shared" ca="1" si="52"/>
        <v>0.94</v>
      </c>
      <c r="AN54" s="128">
        <f t="shared" ca="1" si="53"/>
        <v>0.9938315630347766</v>
      </c>
      <c r="AO54" s="150">
        <f t="shared" ca="1" si="54"/>
        <v>0.99643147247010855</v>
      </c>
    </row>
    <row r="55" spans="1:41" ht="15" customHeight="1" x14ac:dyDescent="0.15">
      <c r="A55" s="140" t="s">
        <v>98</v>
      </c>
      <c r="B55" s="95"/>
      <c r="C55" s="179"/>
      <c r="D55" s="113"/>
      <c r="E55" s="133">
        <f t="shared" ca="1" si="34"/>
        <v>0</v>
      </c>
      <c r="F55" s="131">
        <f t="shared" si="35"/>
        <v>0</v>
      </c>
      <c r="G55" s="122">
        <f t="shared" si="36"/>
        <v>5235000</v>
      </c>
      <c r="H55" s="123"/>
      <c r="I55" s="123">
        <f t="shared" si="55"/>
        <v>5235000</v>
      </c>
      <c r="J55" s="121">
        <f t="shared" si="37"/>
        <v>14800.781481262211</v>
      </c>
      <c r="K55" s="121"/>
      <c r="L55" s="121">
        <f t="shared" si="56"/>
        <v>14800.781481262211</v>
      </c>
      <c r="M55" s="122">
        <f t="shared" ca="1" si="59"/>
        <v>4700000</v>
      </c>
      <c r="N55" s="122">
        <f t="shared" ca="1" si="38"/>
        <v>4700000</v>
      </c>
      <c r="O55" s="121">
        <f ca="1">'Scenarios-AST wBalancing'!O55</f>
        <v>317.55079999999998</v>
      </c>
      <c r="P55" s="136">
        <f t="shared" si="57"/>
        <v>0</v>
      </c>
      <c r="Q55" s="136">
        <f t="shared" ca="1" si="39"/>
        <v>0.98894742336890928</v>
      </c>
      <c r="R55" s="114">
        <f t="shared" ca="1" si="58"/>
        <v>0</v>
      </c>
      <c r="S55" s="112">
        <f t="shared" si="41"/>
        <v>50230172.83444564</v>
      </c>
      <c r="T55" s="122">
        <f t="shared" ca="1" si="60"/>
        <v>49675000</v>
      </c>
      <c r="U55" s="2"/>
      <c r="V55" s="139">
        <f t="shared" ca="1" si="61"/>
        <v>0.52692501258178159</v>
      </c>
      <c r="W55" s="139">
        <f t="shared" ca="1" si="62"/>
        <v>0.47307498741821841</v>
      </c>
      <c r="X55" s="139">
        <f t="shared" ca="1" si="63"/>
        <v>0.52692501258178159</v>
      </c>
      <c r="Y55" s="139">
        <f t="shared" ca="1" si="64"/>
        <v>0.47307498741821841</v>
      </c>
      <c r="Z55" s="2"/>
      <c r="AA55" s="148">
        <f t="shared" ca="1" si="42"/>
        <v>0</v>
      </c>
      <c r="AB55" s="126">
        <f t="shared" si="43"/>
        <v>0</v>
      </c>
      <c r="AC55" s="126">
        <f t="shared" ca="1" si="44"/>
        <v>0</v>
      </c>
      <c r="AD55" s="126">
        <f t="shared" ca="1" si="45"/>
        <v>0</v>
      </c>
      <c r="AE55" s="126">
        <f t="shared" ca="1" si="46"/>
        <v>0</v>
      </c>
      <c r="AF55" s="145">
        <f t="shared" si="47"/>
        <v>1</v>
      </c>
      <c r="AG55" s="128">
        <f t="shared" si="32"/>
        <v>1</v>
      </c>
      <c r="AH55" s="128">
        <f t="shared" si="48"/>
        <v>1</v>
      </c>
      <c r="AI55" s="128">
        <f t="shared" si="33"/>
        <v>1</v>
      </c>
      <c r="AJ55" s="128">
        <f t="shared" si="49"/>
        <v>0</v>
      </c>
      <c r="AK55" s="145">
        <f t="shared" si="50"/>
        <v>1</v>
      </c>
      <c r="AL55" s="128">
        <f t="shared" si="51"/>
        <v>1</v>
      </c>
      <c r="AM55" s="128">
        <f t="shared" ca="1" si="52"/>
        <v>1</v>
      </c>
      <c r="AN55" s="128">
        <f t="shared" ca="1" si="53"/>
        <v>1</v>
      </c>
      <c r="AO55" s="150">
        <f t="shared" ca="1" si="54"/>
        <v>1</v>
      </c>
    </row>
    <row r="56" spans="1:41" ht="15" customHeight="1" x14ac:dyDescent="0.15">
      <c r="A56" s="95" t="s">
        <v>123</v>
      </c>
      <c r="B56" s="95">
        <f>INT(B54*(1+$B$45))</f>
        <v>18225</v>
      </c>
      <c r="C56" s="179">
        <f>B56*$B$46</f>
        <v>182250</v>
      </c>
      <c r="D56" s="113"/>
      <c r="E56" s="133">
        <f t="shared" si="34"/>
        <v>182250</v>
      </c>
      <c r="F56" s="131">
        <f t="shared" si="35"/>
        <v>172189.457276898</v>
      </c>
      <c r="G56" s="122">
        <f t="shared" si="36"/>
        <v>5417250</v>
      </c>
      <c r="H56" s="123"/>
      <c r="I56" s="123">
        <f t="shared" si="55"/>
        <v>5417250</v>
      </c>
      <c r="J56" s="121">
        <f t="shared" si="37"/>
        <v>14800.781481262211</v>
      </c>
      <c r="K56" s="121"/>
      <c r="L56" s="121">
        <f t="shared" si="56"/>
        <v>14800.781481262211</v>
      </c>
      <c r="M56" s="122">
        <f t="shared" ca="1" si="59"/>
        <v>4841000</v>
      </c>
      <c r="N56" s="122">
        <f t="shared" ca="1" si="38"/>
        <v>4841000</v>
      </c>
      <c r="O56" s="121">
        <f ca="1">'Scenarios-AST wBalancing'!O56</f>
        <v>327.07732399999998</v>
      </c>
      <c r="P56" s="136">
        <f t="shared" si="57"/>
        <v>1.0584271701775774</v>
      </c>
      <c r="Q56" s="136">
        <f t="shared" ca="1" si="39"/>
        <v>1.0176358342716694</v>
      </c>
      <c r="R56" s="114">
        <f t="shared" ca="1" si="58"/>
        <v>2.9009035490513011E-2</v>
      </c>
      <c r="S56" s="112">
        <f t="shared" si="41"/>
        <v>50402362.291722536</v>
      </c>
      <c r="T56" s="122">
        <f t="shared" ca="1" si="60"/>
        <v>51291249.999999993</v>
      </c>
      <c r="U56" s="2"/>
      <c r="V56" s="139">
        <f t="shared" ca="1" si="61"/>
        <v>0.52808714936758216</v>
      </c>
      <c r="W56" s="139">
        <f t="shared" ca="1" si="62"/>
        <v>0.47191285063241784</v>
      </c>
      <c r="X56" s="139">
        <f t="shared" ca="1" si="63"/>
        <v>0.52808714936758216</v>
      </c>
      <c r="Y56" s="139">
        <f t="shared" ca="1" si="64"/>
        <v>0.47191285063241784</v>
      </c>
      <c r="Z56" s="2"/>
      <c r="AA56" s="148">
        <f t="shared" ca="1" si="42"/>
        <v>323250</v>
      </c>
      <c r="AB56" s="126">
        <f t="shared" si="43"/>
        <v>182250</v>
      </c>
      <c r="AC56" s="126">
        <f t="shared" ca="1" si="44"/>
        <v>141000</v>
      </c>
      <c r="AD56" s="126">
        <f t="shared" ca="1" si="45"/>
        <v>-20625</v>
      </c>
      <c r="AE56" s="126">
        <f t="shared" ca="1" si="46"/>
        <v>20625</v>
      </c>
      <c r="AF56" s="145">
        <f t="shared" si="47"/>
        <v>1.0348137535816619</v>
      </c>
      <c r="AG56" s="128">
        <f t="shared" si="32"/>
        <v>1.0034280084570766</v>
      </c>
      <c r="AH56" s="128">
        <f t="shared" si="48"/>
        <v>1</v>
      </c>
      <c r="AI56" s="128">
        <f t="shared" si="33"/>
        <v>1</v>
      </c>
      <c r="AJ56" s="128">
        <f t="shared" si="49"/>
        <v>3.4280084570765812E-3</v>
      </c>
      <c r="AK56" s="145">
        <f t="shared" si="50"/>
        <v>1.0348137535816619</v>
      </c>
      <c r="AL56" s="128">
        <f t="shared" si="51"/>
        <v>1.0034280084570766</v>
      </c>
      <c r="AM56" s="128">
        <f t="shared" ca="1" si="52"/>
        <v>1.03</v>
      </c>
      <c r="AN56" s="128">
        <f t="shared" ca="1" si="53"/>
        <v>1.0029602531456534</v>
      </c>
      <c r="AO56" s="150">
        <f t="shared" ca="1" si="54"/>
        <v>1.0063984093755485</v>
      </c>
    </row>
    <row r="57" spans="1:41" ht="15" customHeight="1" x14ac:dyDescent="0.15">
      <c r="A57" s="140" t="s">
        <v>98</v>
      </c>
      <c r="B57" s="95"/>
      <c r="C57" s="179"/>
      <c r="D57" s="113"/>
      <c r="E57" s="133">
        <f t="shared" ca="1" si="34"/>
        <v>0</v>
      </c>
      <c r="F57" s="131">
        <f t="shared" si="35"/>
        <v>0</v>
      </c>
      <c r="G57" s="122">
        <f t="shared" si="36"/>
        <v>5417250</v>
      </c>
      <c r="H57" s="123"/>
      <c r="I57" s="123">
        <f t="shared" si="55"/>
        <v>5417250</v>
      </c>
      <c r="J57" s="121">
        <f t="shared" si="37"/>
        <v>14800.781481262211</v>
      </c>
      <c r="K57" s="121"/>
      <c r="L57" s="121">
        <f t="shared" si="56"/>
        <v>14800.781481262211</v>
      </c>
      <c r="M57" s="122">
        <f t="shared" ca="1" si="59"/>
        <v>4841000</v>
      </c>
      <c r="N57" s="122">
        <f t="shared" ca="1" si="38"/>
        <v>4841000</v>
      </c>
      <c r="O57" s="121">
        <f ca="1">'Scenarios-AST wBalancing'!O57</f>
        <v>327.07732399999998</v>
      </c>
      <c r="P57" s="136">
        <f t="shared" si="57"/>
        <v>0</v>
      </c>
      <c r="Q57" s="136">
        <f t="shared" ca="1" si="39"/>
        <v>1.0176358342716694</v>
      </c>
      <c r="R57" s="114">
        <f t="shared" ca="1" si="58"/>
        <v>0</v>
      </c>
      <c r="S57" s="112">
        <f t="shared" si="41"/>
        <v>50402362.291722536</v>
      </c>
      <c r="T57" s="122">
        <f t="shared" ca="1" si="60"/>
        <v>51291249.999999993</v>
      </c>
      <c r="U57" s="2"/>
      <c r="V57" s="139">
        <f t="shared" ca="1" si="61"/>
        <v>0.52808714936758216</v>
      </c>
      <c r="W57" s="139">
        <f t="shared" ca="1" si="62"/>
        <v>0.47191285063241784</v>
      </c>
      <c r="X57" s="139">
        <f t="shared" ca="1" si="63"/>
        <v>0.52808714936758216</v>
      </c>
      <c r="Y57" s="139">
        <f t="shared" ca="1" si="64"/>
        <v>0.47191285063241784</v>
      </c>
      <c r="Z57" s="2"/>
      <c r="AA57" s="148">
        <f t="shared" ca="1" si="42"/>
        <v>0</v>
      </c>
      <c r="AB57" s="126">
        <f t="shared" si="43"/>
        <v>0</v>
      </c>
      <c r="AC57" s="126">
        <f t="shared" ca="1" si="44"/>
        <v>0</v>
      </c>
      <c r="AD57" s="126">
        <f t="shared" ca="1" si="45"/>
        <v>0</v>
      </c>
      <c r="AE57" s="126">
        <f t="shared" ca="1" si="46"/>
        <v>0</v>
      </c>
      <c r="AF57" s="145">
        <f t="shared" si="47"/>
        <v>1</v>
      </c>
      <c r="AG57" s="128">
        <f t="shared" si="32"/>
        <v>1</v>
      </c>
      <c r="AH57" s="128">
        <f t="shared" si="48"/>
        <v>1</v>
      </c>
      <c r="AI57" s="128">
        <f t="shared" si="33"/>
        <v>1</v>
      </c>
      <c r="AJ57" s="128">
        <f t="shared" si="49"/>
        <v>0</v>
      </c>
      <c r="AK57" s="145">
        <f t="shared" si="50"/>
        <v>1</v>
      </c>
      <c r="AL57" s="128">
        <f t="shared" si="51"/>
        <v>1</v>
      </c>
      <c r="AM57" s="128">
        <f t="shared" ca="1" si="52"/>
        <v>1</v>
      </c>
      <c r="AN57" s="128">
        <f t="shared" ca="1" si="53"/>
        <v>1</v>
      </c>
      <c r="AO57" s="150">
        <f t="shared" ca="1" si="54"/>
        <v>1</v>
      </c>
    </row>
    <row r="58" spans="1:41" ht="15" customHeight="1" x14ac:dyDescent="0.15">
      <c r="A58" s="95" t="s">
        <v>123</v>
      </c>
      <c r="B58" s="95">
        <f t="shared" ref="B58:B74" si="65">INT(B56*(1+$B$45))</f>
        <v>24603</v>
      </c>
      <c r="C58" s="179">
        <f>B58*$B$46</f>
        <v>246030</v>
      </c>
      <c r="D58" s="113"/>
      <c r="E58" s="133">
        <f t="shared" si="34"/>
        <v>246030</v>
      </c>
      <c r="F58" s="131">
        <f t="shared" si="35"/>
        <v>224359.58112428285</v>
      </c>
      <c r="G58" s="122">
        <f t="shared" si="36"/>
        <v>5663280</v>
      </c>
      <c r="H58" s="123"/>
      <c r="I58" s="123">
        <f t="shared" si="55"/>
        <v>5663280</v>
      </c>
      <c r="J58" s="121">
        <f t="shared" si="37"/>
        <v>14800.781481262211</v>
      </c>
      <c r="K58" s="121"/>
      <c r="L58" s="121">
        <f t="shared" si="56"/>
        <v>14800.781481262211</v>
      </c>
      <c r="M58" s="122">
        <f t="shared" ca="1" si="59"/>
        <v>5325100</v>
      </c>
      <c r="N58" s="122">
        <f t="shared" ca="1" si="38"/>
        <v>5325100</v>
      </c>
      <c r="O58" s="121">
        <f ca="1">'Scenarios-AST wBalancing'!O58</f>
        <v>359.78505639999997</v>
      </c>
      <c r="P58" s="136">
        <f t="shared" si="57"/>
        <v>1.0965878914870719</v>
      </c>
      <c r="Q58" s="136">
        <f t="shared" ca="1" si="39"/>
        <v>1.0852351874172519</v>
      </c>
      <c r="R58" s="114">
        <f t="shared" ca="1" si="58"/>
        <v>6.6427842720342051E-2</v>
      </c>
      <c r="S58" s="112">
        <f t="shared" si="41"/>
        <v>50626721.872846819</v>
      </c>
      <c r="T58" s="122">
        <f t="shared" ca="1" si="60"/>
        <v>54941900</v>
      </c>
      <c r="U58" s="2"/>
      <c r="V58" s="139">
        <f t="shared" ca="1" si="61"/>
        <v>0.51538807358318517</v>
      </c>
      <c r="W58" s="139">
        <f t="shared" ca="1" si="62"/>
        <v>0.48461192641681483</v>
      </c>
      <c r="X58" s="139">
        <f t="shared" ca="1" si="63"/>
        <v>0.51538807358318517</v>
      </c>
      <c r="Y58" s="139">
        <f t="shared" ca="1" si="64"/>
        <v>0.48461192641681483</v>
      </c>
      <c r="Z58" s="2"/>
      <c r="AA58" s="148">
        <f t="shared" ca="1" si="42"/>
        <v>730130</v>
      </c>
      <c r="AB58" s="126">
        <f t="shared" si="43"/>
        <v>246030</v>
      </c>
      <c r="AC58" s="126">
        <f t="shared" ca="1" si="44"/>
        <v>484100</v>
      </c>
      <c r="AD58" s="126">
        <f t="shared" ca="1" si="45"/>
        <v>119035</v>
      </c>
      <c r="AE58" s="126">
        <f t="shared" ca="1" si="46"/>
        <v>-119035</v>
      </c>
      <c r="AF58" s="145">
        <f t="shared" si="47"/>
        <v>1.045416032119618</v>
      </c>
      <c r="AG58" s="128">
        <f t="shared" si="32"/>
        <v>1.0044513703509712</v>
      </c>
      <c r="AH58" s="128">
        <f t="shared" si="48"/>
        <v>1</v>
      </c>
      <c r="AI58" s="128">
        <f t="shared" si="33"/>
        <v>1</v>
      </c>
      <c r="AJ58" s="128">
        <f t="shared" si="49"/>
        <v>4.4513703509712066E-3</v>
      </c>
      <c r="AK58" s="145">
        <f t="shared" si="50"/>
        <v>1.045416032119618</v>
      </c>
      <c r="AL58" s="128">
        <f t="shared" si="51"/>
        <v>1.0044513703509712</v>
      </c>
      <c r="AM58" s="128">
        <f t="shared" ca="1" si="52"/>
        <v>1.1000000000000001</v>
      </c>
      <c r="AN58" s="128">
        <f t="shared" ca="1" si="53"/>
        <v>1.009576582776887</v>
      </c>
      <c r="AO58" s="150">
        <f t="shared" ca="1" si="54"/>
        <v>1.0140705820444949</v>
      </c>
    </row>
    <row r="59" spans="1:41" ht="15" customHeight="1" x14ac:dyDescent="0.15">
      <c r="A59" s="140" t="s">
        <v>98</v>
      </c>
      <c r="B59" s="95"/>
      <c r="C59" s="179"/>
      <c r="D59" s="113"/>
      <c r="E59" s="133">
        <f t="shared" ca="1" si="34"/>
        <v>0</v>
      </c>
      <c r="F59" s="131">
        <f t="shared" si="35"/>
        <v>0</v>
      </c>
      <c r="G59" s="122">
        <f t="shared" si="36"/>
        <v>5663280</v>
      </c>
      <c r="H59" s="123"/>
      <c r="I59" s="123">
        <f t="shared" si="55"/>
        <v>5663280</v>
      </c>
      <c r="J59" s="121">
        <f t="shared" si="37"/>
        <v>14800.781481262211</v>
      </c>
      <c r="K59" s="121"/>
      <c r="L59" s="121">
        <f t="shared" si="56"/>
        <v>14800.781481262211</v>
      </c>
      <c r="M59" s="122">
        <f t="shared" ca="1" si="59"/>
        <v>5325100</v>
      </c>
      <c r="N59" s="122">
        <f t="shared" ca="1" si="38"/>
        <v>5325100</v>
      </c>
      <c r="O59" s="121">
        <f ca="1">'Scenarios-AST wBalancing'!O59</f>
        <v>359.78505639999997</v>
      </c>
      <c r="P59" s="136">
        <f t="shared" si="57"/>
        <v>0</v>
      </c>
      <c r="Q59" s="136">
        <f t="shared" ca="1" si="39"/>
        <v>1.0852351874172519</v>
      </c>
      <c r="R59" s="114">
        <f t="shared" ca="1" si="58"/>
        <v>0</v>
      </c>
      <c r="S59" s="112">
        <f t="shared" si="41"/>
        <v>50626721.872846819</v>
      </c>
      <c r="T59" s="122">
        <f t="shared" ca="1" si="60"/>
        <v>54941900</v>
      </c>
      <c r="U59" s="2"/>
      <c r="V59" s="139">
        <f t="shared" ca="1" si="61"/>
        <v>0.51538807358318517</v>
      </c>
      <c r="W59" s="139">
        <f t="shared" ca="1" si="62"/>
        <v>0.48461192641681483</v>
      </c>
      <c r="X59" s="139">
        <f t="shared" ca="1" si="63"/>
        <v>0.51538807358318517</v>
      </c>
      <c r="Y59" s="139">
        <f t="shared" ca="1" si="64"/>
        <v>0.48461192641681483</v>
      </c>
      <c r="Z59" s="2"/>
      <c r="AA59" s="148">
        <f t="shared" ca="1" si="42"/>
        <v>0</v>
      </c>
      <c r="AB59" s="126">
        <f t="shared" si="43"/>
        <v>0</v>
      </c>
      <c r="AC59" s="126">
        <f t="shared" ca="1" si="44"/>
        <v>0</v>
      </c>
      <c r="AD59" s="126">
        <f t="shared" ca="1" si="45"/>
        <v>0</v>
      </c>
      <c r="AE59" s="126">
        <f t="shared" ca="1" si="46"/>
        <v>0</v>
      </c>
      <c r="AF59" s="145">
        <f t="shared" si="47"/>
        <v>1</v>
      </c>
      <c r="AG59" s="128">
        <f t="shared" si="32"/>
        <v>1</v>
      </c>
      <c r="AH59" s="128">
        <f t="shared" si="48"/>
        <v>1</v>
      </c>
      <c r="AI59" s="128">
        <f t="shared" si="33"/>
        <v>1</v>
      </c>
      <c r="AJ59" s="128">
        <f t="shared" si="49"/>
        <v>0</v>
      </c>
      <c r="AK59" s="145">
        <f t="shared" si="50"/>
        <v>1</v>
      </c>
      <c r="AL59" s="128">
        <f t="shared" si="51"/>
        <v>1</v>
      </c>
      <c r="AM59" s="128">
        <f t="shared" ca="1" si="52"/>
        <v>1</v>
      </c>
      <c r="AN59" s="128">
        <f t="shared" ca="1" si="53"/>
        <v>1</v>
      </c>
      <c r="AO59" s="150">
        <f t="shared" ca="1" si="54"/>
        <v>1</v>
      </c>
    </row>
    <row r="60" spans="1:41" ht="15" customHeight="1" x14ac:dyDescent="0.15">
      <c r="A60" s="95" t="s">
        <v>123</v>
      </c>
      <c r="B60" s="95">
        <f t="shared" si="65"/>
        <v>33214</v>
      </c>
      <c r="C60" s="179">
        <f>B60*$B$46</f>
        <v>332140</v>
      </c>
      <c r="D60" s="113"/>
      <c r="E60" s="133">
        <f t="shared" si="34"/>
        <v>332140</v>
      </c>
      <c r="F60" s="131">
        <f t="shared" si="35"/>
        <v>289358.70775922009</v>
      </c>
      <c r="G60" s="122">
        <f t="shared" si="36"/>
        <v>5995420</v>
      </c>
      <c r="H60" s="123"/>
      <c r="I60" s="123">
        <f t="shared" si="55"/>
        <v>5995420</v>
      </c>
      <c r="J60" s="121">
        <f t="shared" si="37"/>
        <v>14800.781481262211</v>
      </c>
      <c r="K60" s="121"/>
      <c r="L60" s="121">
        <f t="shared" si="56"/>
        <v>14800.781481262211</v>
      </c>
      <c r="M60" s="122">
        <f t="shared" ca="1" si="59"/>
        <v>4952343</v>
      </c>
      <c r="N60" s="122">
        <f t="shared" ca="1" si="38"/>
        <v>4952343</v>
      </c>
      <c r="O60" s="121">
        <f ca="1">'Scenarios-AST wBalancing'!O60</f>
        <v>334.60010245199999</v>
      </c>
      <c r="P60" s="136">
        <f t="shared" si="57"/>
        <v>1.1478486428560459</v>
      </c>
      <c r="Q60" s="136">
        <f t="shared" ca="1" si="39"/>
        <v>1.0750791179486434</v>
      </c>
      <c r="R60" s="114">
        <f t="shared" ca="1" si="58"/>
        <v>-9.3584041379812574E-3</v>
      </c>
      <c r="S60" s="112">
        <f t="shared" si="41"/>
        <v>50916080.580606036</v>
      </c>
      <c r="T60" s="122">
        <f t="shared" ca="1" si="60"/>
        <v>54738814.999999993</v>
      </c>
      <c r="U60" s="2"/>
      <c r="V60" s="139">
        <f t="shared" ca="1" si="61"/>
        <v>0.54763881899891331</v>
      </c>
      <c r="W60" s="139">
        <f t="shared" ca="1" si="62"/>
        <v>0.45236118100108669</v>
      </c>
      <c r="X60" s="139">
        <f t="shared" ca="1" si="63"/>
        <v>0.54763881899891331</v>
      </c>
      <c r="Y60" s="139">
        <f t="shared" ca="1" si="64"/>
        <v>0.45236118100108669</v>
      </c>
      <c r="Z60" s="2"/>
      <c r="AA60" s="148">
        <f t="shared" ca="1" si="42"/>
        <v>-40617</v>
      </c>
      <c r="AB60" s="126">
        <f t="shared" si="43"/>
        <v>332140</v>
      </c>
      <c r="AC60" s="126">
        <f t="shared" ca="1" si="44"/>
        <v>-372757</v>
      </c>
      <c r="AD60" s="126">
        <f t="shared" ca="1" si="45"/>
        <v>-352448.5</v>
      </c>
      <c r="AE60" s="126">
        <f t="shared" ca="1" si="46"/>
        <v>352448.5</v>
      </c>
      <c r="AF60" s="145">
        <f t="shared" si="47"/>
        <v>1.0586479919763812</v>
      </c>
      <c r="AG60" s="128">
        <f t="shared" si="32"/>
        <v>1.0057155331622294</v>
      </c>
      <c r="AH60" s="128">
        <f t="shared" si="48"/>
        <v>1</v>
      </c>
      <c r="AI60" s="128">
        <f t="shared" si="33"/>
        <v>1</v>
      </c>
      <c r="AJ60" s="128">
        <f t="shared" si="49"/>
        <v>5.7155331622293915E-3</v>
      </c>
      <c r="AK60" s="145">
        <f t="shared" si="50"/>
        <v>1.0586479919763812</v>
      </c>
      <c r="AL60" s="128">
        <f t="shared" si="51"/>
        <v>1.0057155331622294</v>
      </c>
      <c r="AM60" s="128">
        <f t="shared" ca="1" si="52"/>
        <v>0.93</v>
      </c>
      <c r="AN60" s="128">
        <f t="shared" ca="1" si="53"/>
        <v>0.99276919966021693</v>
      </c>
      <c r="AO60" s="150">
        <f t="shared" ca="1" si="54"/>
        <v>0.99844340494331485</v>
      </c>
    </row>
    <row r="61" spans="1:41" ht="15" customHeight="1" x14ac:dyDescent="0.15">
      <c r="A61" s="140" t="s">
        <v>98</v>
      </c>
      <c r="B61" s="95"/>
      <c r="C61" s="179"/>
      <c r="D61" s="113"/>
      <c r="E61" s="133">
        <f t="shared" ca="1" si="34"/>
        <v>0</v>
      </c>
      <c r="F61" s="131">
        <f t="shared" ref="F61:F75" si="66">S60*AJ61</f>
        <v>0</v>
      </c>
      <c r="G61" s="122">
        <f t="shared" si="36"/>
        <v>5995420</v>
      </c>
      <c r="H61" s="123"/>
      <c r="I61" s="123">
        <f t="shared" si="55"/>
        <v>5995420</v>
      </c>
      <c r="J61" s="121">
        <f t="shared" ref="J61:J75" si="67">L60+D61</f>
        <v>14800.781481262211</v>
      </c>
      <c r="K61" s="121"/>
      <c r="L61" s="121">
        <f t="shared" si="56"/>
        <v>14800.781481262211</v>
      </c>
      <c r="M61" s="122">
        <f t="shared" ca="1" si="59"/>
        <v>4952343</v>
      </c>
      <c r="N61" s="122">
        <f t="shared" ca="1" si="38"/>
        <v>4952343</v>
      </c>
      <c r="O61" s="121">
        <f ca="1">'Scenarios-AST wBalancing'!O61</f>
        <v>334.60010245199999</v>
      </c>
      <c r="P61" s="136">
        <f t="shared" si="57"/>
        <v>0</v>
      </c>
      <c r="Q61" s="136">
        <f t="shared" ca="1" si="39"/>
        <v>1.0750791179486434</v>
      </c>
      <c r="R61" s="114">
        <f t="shared" ref="R61:R75" ca="1" si="68">(Q61-Q60)/Q60</f>
        <v>0</v>
      </c>
      <c r="S61" s="112">
        <f t="shared" ref="S61:S75" si="69">S60+F61</f>
        <v>50916080.580606036</v>
      </c>
      <c r="T61" s="122">
        <f t="shared" ca="1" si="60"/>
        <v>54738814.999999993</v>
      </c>
      <c r="U61" s="2"/>
      <c r="V61" s="139">
        <f t="shared" ca="1" si="61"/>
        <v>0.54763881899891331</v>
      </c>
      <c r="W61" s="139">
        <f t="shared" ca="1" si="62"/>
        <v>0.45236118100108669</v>
      </c>
      <c r="X61" s="139">
        <f t="shared" ca="1" si="63"/>
        <v>0.54763881899891331</v>
      </c>
      <c r="Y61" s="139">
        <f t="shared" ca="1" si="64"/>
        <v>0.45236118100108669</v>
      </c>
      <c r="Z61" s="2"/>
      <c r="AA61" s="148">
        <f t="shared" ref="AA61:AA75" ca="1" si="70">(G61+M61)-(I60+N60)</f>
        <v>0</v>
      </c>
      <c r="AB61" s="126">
        <f t="shared" ref="AB61:AB75" si="71">G61-I60</f>
        <v>0</v>
      </c>
      <c r="AC61" s="126">
        <f t="shared" ref="AC61:AC75" ca="1" si="72">M61-N60</f>
        <v>0</v>
      </c>
      <c r="AD61" s="126">
        <f t="shared" ca="1" si="45"/>
        <v>0</v>
      </c>
      <c r="AE61" s="126">
        <f t="shared" ca="1" si="46"/>
        <v>0</v>
      </c>
      <c r="AF61" s="145">
        <f t="shared" si="47"/>
        <v>1</v>
      </c>
      <c r="AG61" s="128">
        <f t="shared" si="32"/>
        <v>1</v>
      </c>
      <c r="AH61" s="128">
        <f t="shared" ref="AH61:AH75" si="73">1+D61/J60</f>
        <v>1</v>
      </c>
      <c r="AI61" s="128">
        <f t="shared" si="33"/>
        <v>1</v>
      </c>
      <c r="AJ61" s="128">
        <f t="shared" si="49"/>
        <v>0</v>
      </c>
      <c r="AK61" s="145">
        <f t="shared" ref="AK61:AK75" si="74">I61/G60</f>
        <v>1</v>
      </c>
      <c r="AL61" s="128">
        <f t="shared" si="51"/>
        <v>1</v>
      </c>
      <c r="AM61" s="128">
        <f t="shared" ref="AM61:AM75" ca="1" si="75">N61/M60</f>
        <v>1</v>
      </c>
      <c r="AN61" s="128">
        <f t="shared" ca="1" si="53"/>
        <v>1</v>
      </c>
      <c r="AO61" s="150">
        <f t="shared" ca="1" si="54"/>
        <v>1</v>
      </c>
    </row>
    <row r="62" spans="1:41" ht="15" customHeight="1" x14ac:dyDescent="0.15">
      <c r="A62" s="95" t="s">
        <v>123</v>
      </c>
      <c r="B62" s="95">
        <f t="shared" si="65"/>
        <v>44838</v>
      </c>
      <c r="C62" s="179">
        <f>B62*$B$46</f>
        <v>448380</v>
      </c>
      <c r="D62" s="113"/>
      <c r="E62" s="133">
        <f t="shared" si="34"/>
        <v>448380</v>
      </c>
      <c r="F62" s="131">
        <f t="shared" si="66"/>
        <v>368547.36070252809</v>
      </c>
      <c r="G62" s="122">
        <f t="shared" si="36"/>
        <v>6443800</v>
      </c>
      <c r="H62" s="123"/>
      <c r="I62" s="123">
        <f t="shared" si="55"/>
        <v>6443800</v>
      </c>
      <c r="J62" s="121">
        <f t="shared" si="67"/>
        <v>14800.781481262211</v>
      </c>
      <c r="K62" s="121"/>
      <c r="L62" s="121">
        <f t="shared" si="56"/>
        <v>14800.781481262211</v>
      </c>
      <c r="M62" s="122">
        <f t="shared" ca="1" si="59"/>
        <v>5348530.4399999995</v>
      </c>
      <c r="N62" s="122">
        <f t="shared" ca="1" si="38"/>
        <v>5348530.4399999995</v>
      </c>
      <c r="O62" s="121">
        <f ca="1">'Scenarios-AST wBalancing'!O62</f>
        <v>361.36811064815998</v>
      </c>
      <c r="P62" s="136">
        <f t="shared" si="57"/>
        <v>1.2166143291469902</v>
      </c>
      <c r="Q62" s="136">
        <f t="shared" ca="1" si="39"/>
        <v>1.1496944516683869</v>
      </c>
      <c r="R62" s="114">
        <f t="shared" ca="1" si="68"/>
        <v>6.9404504723444796E-2</v>
      </c>
      <c r="S62" s="112">
        <f t="shared" si="69"/>
        <v>51284627.941308565</v>
      </c>
      <c r="T62" s="122">
        <f t="shared" ca="1" si="60"/>
        <v>58961652.199999988</v>
      </c>
      <c r="U62" s="2"/>
      <c r="V62" s="139">
        <f t="shared" ca="1" si="61"/>
        <v>0.54643991132935044</v>
      </c>
      <c r="W62" s="139">
        <f t="shared" ca="1" si="62"/>
        <v>0.45356008867064956</v>
      </c>
      <c r="X62" s="139">
        <f t="shared" ca="1" si="63"/>
        <v>0.54643991132935044</v>
      </c>
      <c r="Y62" s="139">
        <f t="shared" ca="1" si="64"/>
        <v>0.45356008867064956</v>
      </c>
      <c r="Z62" s="2"/>
      <c r="AA62" s="148">
        <f t="shared" ca="1" si="70"/>
        <v>844567.43999999948</v>
      </c>
      <c r="AB62" s="126">
        <f t="shared" si="71"/>
        <v>448380</v>
      </c>
      <c r="AC62" s="126">
        <f t="shared" ca="1" si="72"/>
        <v>396187.43999999948</v>
      </c>
      <c r="AD62" s="126">
        <f t="shared" ca="1" si="45"/>
        <v>-26096.280000000261</v>
      </c>
      <c r="AE62" s="126">
        <f t="shared" ca="1" si="46"/>
        <v>26096.280000000261</v>
      </c>
      <c r="AF62" s="145">
        <f t="shared" si="47"/>
        <v>1.074787087476774</v>
      </c>
      <c r="AG62" s="128">
        <f t="shared" si="32"/>
        <v>1.0072383293548897</v>
      </c>
      <c r="AH62" s="128">
        <f t="shared" si="73"/>
        <v>1</v>
      </c>
      <c r="AI62" s="128">
        <f t="shared" si="33"/>
        <v>1</v>
      </c>
      <c r="AJ62" s="128">
        <f t="shared" si="49"/>
        <v>7.238329354889661E-3</v>
      </c>
      <c r="AK62" s="145">
        <f t="shared" si="74"/>
        <v>1.074787087476774</v>
      </c>
      <c r="AL62" s="128">
        <f t="shared" si="51"/>
        <v>1.0072383293548897</v>
      </c>
      <c r="AM62" s="128">
        <f t="shared" ca="1" si="75"/>
        <v>1.0799999999999998</v>
      </c>
      <c r="AN62" s="128">
        <f t="shared" ca="1" si="53"/>
        <v>1.0077257952426748</v>
      </c>
      <c r="AO62" s="150">
        <f t="shared" ca="1" si="54"/>
        <v>1.0150200464480594</v>
      </c>
    </row>
    <row r="63" spans="1:41" ht="15" customHeight="1" x14ac:dyDescent="0.15">
      <c r="A63" s="140" t="s">
        <v>98</v>
      </c>
      <c r="B63" s="95"/>
      <c r="C63" s="179"/>
      <c r="D63" s="113"/>
      <c r="E63" s="133">
        <f t="shared" ca="1" si="34"/>
        <v>0</v>
      </c>
      <c r="F63" s="131">
        <f t="shared" si="66"/>
        <v>0</v>
      </c>
      <c r="G63" s="122">
        <f t="shared" si="36"/>
        <v>6443800</v>
      </c>
      <c r="H63" s="123"/>
      <c r="I63" s="123">
        <f t="shared" si="55"/>
        <v>6443800</v>
      </c>
      <c r="J63" s="121">
        <f t="shared" si="67"/>
        <v>14800.781481262211</v>
      </c>
      <c r="K63" s="121"/>
      <c r="L63" s="121">
        <f t="shared" si="56"/>
        <v>14800.781481262211</v>
      </c>
      <c r="M63" s="122">
        <f t="shared" ca="1" si="59"/>
        <v>5348530.4399999995</v>
      </c>
      <c r="N63" s="122">
        <f t="shared" ca="1" si="38"/>
        <v>5348530.4399999995</v>
      </c>
      <c r="O63" s="121">
        <f ca="1">'Scenarios-AST wBalancing'!O63</f>
        <v>361.36811064815998</v>
      </c>
      <c r="P63" s="136">
        <f t="shared" si="57"/>
        <v>0</v>
      </c>
      <c r="Q63" s="136">
        <f t="shared" ca="1" si="39"/>
        <v>1.1496944516683869</v>
      </c>
      <c r="R63" s="114">
        <f t="shared" ca="1" si="68"/>
        <v>0</v>
      </c>
      <c r="S63" s="112">
        <f t="shared" si="69"/>
        <v>51284627.941308565</v>
      </c>
      <c r="T63" s="122">
        <f t="shared" ca="1" si="60"/>
        <v>58961652.199999988</v>
      </c>
      <c r="U63" s="2"/>
      <c r="V63" s="139">
        <f t="shared" ca="1" si="61"/>
        <v>0.54643991132935044</v>
      </c>
      <c r="W63" s="139">
        <f t="shared" ca="1" si="62"/>
        <v>0.45356008867064956</v>
      </c>
      <c r="X63" s="139">
        <f t="shared" ca="1" si="63"/>
        <v>0.54643991132935044</v>
      </c>
      <c r="Y63" s="139">
        <f t="shared" ca="1" si="64"/>
        <v>0.45356008867064956</v>
      </c>
      <c r="Z63" s="2"/>
      <c r="AA63" s="148">
        <f t="shared" ca="1" si="70"/>
        <v>0</v>
      </c>
      <c r="AB63" s="126">
        <f t="shared" si="71"/>
        <v>0</v>
      </c>
      <c r="AC63" s="126">
        <f t="shared" ca="1" si="72"/>
        <v>0</v>
      </c>
      <c r="AD63" s="126">
        <f t="shared" ca="1" si="45"/>
        <v>0</v>
      </c>
      <c r="AE63" s="126">
        <f t="shared" ca="1" si="46"/>
        <v>0</v>
      </c>
      <c r="AF63" s="145">
        <f t="shared" si="47"/>
        <v>1</v>
      </c>
      <c r="AG63" s="128">
        <f t="shared" si="32"/>
        <v>1</v>
      </c>
      <c r="AH63" s="128">
        <f t="shared" si="73"/>
        <v>1</v>
      </c>
      <c r="AI63" s="128">
        <f t="shared" si="33"/>
        <v>1</v>
      </c>
      <c r="AJ63" s="128">
        <f t="shared" si="49"/>
        <v>0</v>
      </c>
      <c r="AK63" s="145">
        <f t="shared" si="74"/>
        <v>1</v>
      </c>
      <c r="AL63" s="128">
        <f t="shared" si="51"/>
        <v>1</v>
      </c>
      <c r="AM63" s="128">
        <f t="shared" ca="1" si="75"/>
        <v>1</v>
      </c>
      <c r="AN63" s="128">
        <f t="shared" ca="1" si="53"/>
        <v>1</v>
      </c>
      <c r="AO63" s="150">
        <f t="shared" ca="1" si="54"/>
        <v>1</v>
      </c>
    </row>
    <row r="64" spans="1:41" ht="15" customHeight="1" x14ac:dyDescent="0.15">
      <c r="A64" s="95" t="s">
        <v>123</v>
      </c>
      <c r="B64" s="95">
        <f t="shared" si="65"/>
        <v>60531</v>
      </c>
      <c r="C64" s="179">
        <f>B64*$B$46</f>
        <v>605310</v>
      </c>
      <c r="D64" s="113"/>
      <c r="E64" s="133">
        <f t="shared" si="34"/>
        <v>605310</v>
      </c>
      <c r="F64" s="131">
        <f t="shared" si="66"/>
        <v>462521.68567747105</v>
      </c>
      <c r="G64" s="122">
        <f t="shared" si="36"/>
        <v>7049110</v>
      </c>
      <c r="H64" s="123"/>
      <c r="I64" s="123">
        <f t="shared" si="55"/>
        <v>7049110</v>
      </c>
      <c r="J64" s="121">
        <f t="shared" si="67"/>
        <v>14800.781481262211</v>
      </c>
      <c r="K64" s="121"/>
      <c r="L64" s="121">
        <f t="shared" si="56"/>
        <v>14800.781481262211</v>
      </c>
      <c r="M64" s="122">
        <f t="shared" ca="1" si="59"/>
        <v>5402015.7443999993</v>
      </c>
      <c r="N64" s="122">
        <f t="shared" ca="1" si="38"/>
        <v>5402015.7443999993</v>
      </c>
      <c r="O64" s="121">
        <f ca="1">'Scenarios-AST wBalancing'!O64</f>
        <v>364.98179175464156</v>
      </c>
      <c r="P64" s="136">
        <f t="shared" si="57"/>
        <v>1.3087170153187133</v>
      </c>
      <c r="Q64" s="136">
        <f t="shared" ca="1" si="39"/>
        <v>1.2030735831975914</v>
      </c>
      <c r="R64" s="114">
        <f t="shared" ca="1" si="68"/>
        <v>4.6428972020994788E-2</v>
      </c>
      <c r="S64" s="112">
        <f t="shared" si="69"/>
        <v>51747149.626986034</v>
      </c>
      <c r="T64" s="122">
        <f t="shared" ca="1" si="60"/>
        <v>62255628.721999995</v>
      </c>
      <c r="U64" s="2"/>
      <c r="V64" s="139">
        <f t="shared" ca="1" si="61"/>
        <v>0.5661423830026292</v>
      </c>
      <c r="W64" s="139">
        <f t="shared" ca="1" si="62"/>
        <v>0.43385761699737091</v>
      </c>
      <c r="X64" s="139">
        <f t="shared" ca="1" si="63"/>
        <v>0.5661423830026292</v>
      </c>
      <c r="Y64" s="139">
        <f t="shared" ca="1" si="64"/>
        <v>0.43385761699737091</v>
      </c>
      <c r="Z64" s="2"/>
      <c r="AA64" s="148">
        <f t="shared" ca="1" si="70"/>
        <v>658795.30439999886</v>
      </c>
      <c r="AB64" s="126">
        <f t="shared" si="71"/>
        <v>605310</v>
      </c>
      <c r="AC64" s="126">
        <f t="shared" ca="1" si="72"/>
        <v>53485.30439999979</v>
      </c>
      <c r="AD64" s="126">
        <f t="shared" ca="1" si="45"/>
        <v>-275912.34780000057</v>
      </c>
      <c r="AE64" s="126">
        <f t="shared" ca="1" si="46"/>
        <v>275912.34779999964</v>
      </c>
      <c r="AF64" s="145">
        <f t="shared" si="47"/>
        <v>1.0939368074738509</v>
      </c>
      <c r="AG64" s="128">
        <f t="shared" si="32"/>
        <v>1.0090187197264411</v>
      </c>
      <c r="AH64" s="128">
        <f t="shared" si="73"/>
        <v>1</v>
      </c>
      <c r="AI64" s="128">
        <f t="shared" si="33"/>
        <v>1</v>
      </c>
      <c r="AJ64" s="128">
        <f t="shared" si="49"/>
        <v>9.0187197264410823E-3</v>
      </c>
      <c r="AK64" s="145">
        <f t="shared" si="74"/>
        <v>1.0939368074738509</v>
      </c>
      <c r="AL64" s="128">
        <f t="shared" si="51"/>
        <v>1.0090187197264411</v>
      </c>
      <c r="AM64" s="128">
        <f t="shared" ca="1" si="75"/>
        <v>1.01</v>
      </c>
      <c r="AN64" s="128">
        <f t="shared" ca="1" si="53"/>
        <v>1.0009955282949736</v>
      </c>
      <c r="AO64" s="150">
        <f t="shared" ca="1" si="54"/>
        <v>1.0100232264120867</v>
      </c>
    </row>
    <row r="65" spans="1:41" ht="15" customHeight="1" x14ac:dyDescent="0.15">
      <c r="A65" s="140" t="s">
        <v>98</v>
      </c>
      <c r="B65" s="95"/>
      <c r="C65" s="179"/>
      <c r="D65" s="113"/>
      <c r="E65" s="133">
        <f t="shared" ref="E65:E75" ca="1" si="76">IF(C65=0,D65*O65,C65)</f>
        <v>0</v>
      </c>
      <c r="F65" s="131">
        <f t="shared" si="66"/>
        <v>0</v>
      </c>
      <c r="G65" s="122">
        <f t="shared" ref="G65:G75" si="77">I64+C65</f>
        <v>7049110</v>
      </c>
      <c r="H65" s="123"/>
      <c r="I65" s="123">
        <f t="shared" si="55"/>
        <v>7049110</v>
      </c>
      <c r="J65" s="121">
        <f t="shared" si="67"/>
        <v>14800.781481262211</v>
      </c>
      <c r="K65" s="121"/>
      <c r="L65" s="121">
        <f t="shared" si="56"/>
        <v>14800.781481262211</v>
      </c>
      <c r="M65" s="122">
        <f t="shared" ca="1" si="59"/>
        <v>5402015.7443999993</v>
      </c>
      <c r="N65" s="122">
        <f t="shared" ca="1" si="38"/>
        <v>5402015.7443999993</v>
      </c>
      <c r="O65" s="121">
        <f ca="1">'Scenarios-AST wBalancing'!O65</f>
        <v>364.98179175464156</v>
      </c>
      <c r="P65" s="136">
        <f t="shared" si="57"/>
        <v>0</v>
      </c>
      <c r="Q65" s="136">
        <f t="shared" ca="1" si="39"/>
        <v>1.2030735831975914</v>
      </c>
      <c r="R65" s="114">
        <f t="shared" ca="1" si="68"/>
        <v>0</v>
      </c>
      <c r="S65" s="112">
        <f t="shared" si="69"/>
        <v>51747149.626986034</v>
      </c>
      <c r="T65" s="122">
        <f t="shared" ca="1" si="60"/>
        <v>62255628.721999995</v>
      </c>
      <c r="U65" s="2"/>
      <c r="V65" s="139">
        <f t="shared" ca="1" si="61"/>
        <v>0.5661423830026292</v>
      </c>
      <c r="W65" s="139">
        <f t="shared" ca="1" si="62"/>
        <v>0.43385761699737091</v>
      </c>
      <c r="X65" s="139">
        <f t="shared" ca="1" si="63"/>
        <v>0.5661423830026292</v>
      </c>
      <c r="Y65" s="139">
        <f t="shared" ca="1" si="64"/>
        <v>0.43385761699737091</v>
      </c>
      <c r="Z65" s="2"/>
      <c r="AA65" s="148">
        <f t="shared" ca="1" si="70"/>
        <v>0</v>
      </c>
      <c r="AB65" s="126">
        <f t="shared" si="71"/>
        <v>0</v>
      </c>
      <c r="AC65" s="126">
        <f t="shared" ca="1" si="72"/>
        <v>0</v>
      </c>
      <c r="AD65" s="126">
        <f t="shared" ca="1" si="45"/>
        <v>0</v>
      </c>
      <c r="AE65" s="126">
        <f t="shared" ca="1" si="46"/>
        <v>0</v>
      </c>
      <c r="AF65" s="145">
        <f t="shared" ref="AF65:AF75" si="78">1+C65/G64</f>
        <v>1</v>
      </c>
      <c r="AG65" s="128">
        <f t="shared" si="32"/>
        <v>1</v>
      </c>
      <c r="AH65" s="128">
        <f t="shared" si="73"/>
        <v>1</v>
      </c>
      <c r="AI65" s="128">
        <f t="shared" si="33"/>
        <v>1</v>
      </c>
      <c r="AJ65" s="128">
        <f t="shared" si="49"/>
        <v>0</v>
      </c>
      <c r="AK65" s="145">
        <f t="shared" si="74"/>
        <v>1</v>
      </c>
      <c r="AL65" s="128">
        <f t="shared" si="51"/>
        <v>1</v>
      </c>
      <c r="AM65" s="128">
        <f t="shared" ca="1" si="75"/>
        <v>1</v>
      </c>
      <c r="AN65" s="128">
        <f t="shared" ca="1" si="53"/>
        <v>1</v>
      </c>
      <c r="AO65" s="150">
        <f t="shared" ca="1" si="54"/>
        <v>1</v>
      </c>
    </row>
    <row r="66" spans="1:41" ht="15" customHeight="1" x14ac:dyDescent="0.15">
      <c r="A66" s="95" t="s">
        <v>123</v>
      </c>
      <c r="B66" s="95">
        <f t="shared" si="65"/>
        <v>81716</v>
      </c>
      <c r="C66" s="179">
        <f t="shared" ref="C66:C74" si="79">B66*$B$46</f>
        <v>817160</v>
      </c>
      <c r="D66" s="113"/>
      <c r="E66" s="133">
        <f t="shared" si="76"/>
        <v>817160</v>
      </c>
      <c r="F66" s="131">
        <f t="shared" si="66"/>
        <v>570700.42473788792</v>
      </c>
      <c r="G66" s="122">
        <f t="shared" si="77"/>
        <v>7866270</v>
      </c>
      <c r="H66" s="123"/>
      <c r="I66" s="123">
        <f t="shared" si="55"/>
        <v>7866270</v>
      </c>
      <c r="J66" s="121">
        <f t="shared" si="67"/>
        <v>14800.781481262211</v>
      </c>
      <c r="K66" s="121"/>
      <c r="L66" s="121">
        <f t="shared" si="56"/>
        <v>14800.781481262211</v>
      </c>
      <c r="M66" s="122">
        <f t="shared" ca="1" si="59"/>
        <v>5239955.2720679995</v>
      </c>
      <c r="N66" s="122">
        <f t="shared" ca="1" si="38"/>
        <v>5239955.2720679995</v>
      </c>
      <c r="O66" s="121">
        <f ca="1">'Scenarios-AST wBalancing'!O66</f>
        <v>354.03233800200229</v>
      </c>
      <c r="P66" s="136">
        <f t="shared" si="57"/>
        <v>1.4318545502665543</v>
      </c>
      <c r="Q66" s="136">
        <f t="shared" ca="1" si="39"/>
        <v>1.2525577082306096</v>
      </c>
      <c r="R66" s="114">
        <f t="shared" ca="1" si="68"/>
        <v>4.1131420159269703E-2</v>
      </c>
      <c r="S66" s="112">
        <f t="shared" si="69"/>
        <v>52317850.05172392</v>
      </c>
      <c r="T66" s="122">
        <f t="shared" ca="1" si="60"/>
        <v>65531126.360339992</v>
      </c>
      <c r="U66" s="2"/>
      <c r="V66" s="139">
        <f t="shared" ca="1" si="61"/>
        <v>0.60019340707996238</v>
      </c>
      <c r="W66" s="139">
        <f t="shared" ca="1" si="62"/>
        <v>0.39980659292003756</v>
      </c>
      <c r="X66" s="139">
        <f t="shared" ca="1" si="63"/>
        <v>0.60019340707996238</v>
      </c>
      <c r="Y66" s="139">
        <f t="shared" ca="1" si="64"/>
        <v>0.39980659292003756</v>
      </c>
      <c r="Z66" s="2"/>
      <c r="AA66" s="148">
        <f t="shared" ca="1" si="70"/>
        <v>655099.52766800113</v>
      </c>
      <c r="AB66" s="126">
        <f t="shared" si="71"/>
        <v>817160</v>
      </c>
      <c r="AC66" s="126">
        <f t="shared" ca="1" si="72"/>
        <v>-162060.4723319998</v>
      </c>
      <c r="AD66" s="126">
        <f t="shared" ca="1" si="45"/>
        <v>-489610.23616599943</v>
      </c>
      <c r="AE66" s="126">
        <f t="shared" ca="1" si="46"/>
        <v>489610.23616600037</v>
      </c>
      <c r="AF66" s="145">
        <f t="shared" si="78"/>
        <v>1.1159238542170571</v>
      </c>
      <c r="AG66" s="128">
        <f t="shared" si="32"/>
        <v>1.0110286349847619</v>
      </c>
      <c r="AH66" s="128">
        <f t="shared" si="73"/>
        <v>1</v>
      </c>
      <c r="AI66" s="128">
        <f t="shared" si="33"/>
        <v>1</v>
      </c>
      <c r="AJ66" s="128">
        <f t="shared" si="49"/>
        <v>1.102863498476192E-2</v>
      </c>
      <c r="AK66" s="145">
        <f t="shared" si="74"/>
        <v>1.1159238542170571</v>
      </c>
      <c r="AL66" s="128">
        <f t="shared" si="51"/>
        <v>1.0110286349847619</v>
      </c>
      <c r="AM66" s="128">
        <f t="shared" ca="1" si="75"/>
        <v>0.97000000000000008</v>
      </c>
      <c r="AN66" s="128">
        <f t="shared" ca="1" si="53"/>
        <v>0.99695871336189379</v>
      </c>
      <c r="AO66" s="150">
        <f t="shared" ca="1" si="54"/>
        <v>1.00795380710644</v>
      </c>
    </row>
    <row r="67" spans="1:41" ht="15" customHeight="1" x14ac:dyDescent="0.15">
      <c r="A67" s="140" t="s">
        <v>98</v>
      </c>
      <c r="B67" s="95"/>
      <c r="C67" s="179"/>
      <c r="D67" s="113"/>
      <c r="E67" s="133">
        <f t="shared" ca="1" si="76"/>
        <v>0</v>
      </c>
      <c r="F67" s="131">
        <f t="shared" si="66"/>
        <v>0</v>
      </c>
      <c r="G67" s="122">
        <f t="shared" si="77"/>
        <v>7866270</v>
      </c>
      <c r="H67" s="123"/>
      <c r="I67" s="123">
        <f t="shared" si="55"/>
        <v>7866270</v>
      </c>
      <c r="J67" s="121">
        <f t="shared" si="67"/>
        <v>14800.781481262211</v>
      </c>
      <c r="K67" s="121"/>
      <c r="L67" s="121">
        <f t="shared" si="56"/>
        <v>14800.781481262211</v>
      </c>
      <c r="M67" s="122">
        <f t="shared" ca="1" si="59"/>
        <v>5239955.2720679995</v>
      </c>
      <c r="N67" s="122">
        <f t="shared" ca="1" si="38"/>
        <v>5239955.2720679995</v>
      </c>
      <c r="O67" s="121">
        <f ca="1">'Scenarios-AST wBalancing'!O67</f>
        <v>354.03233800200229</v>
      </c>
      <c r="P67" s="136">
        <f t="shared" si="57"/>
        <v>0</v>
      </c>
      <c r="Q67" s="136">
        <f t="shared" ca="1" si="39"/>
        <v>1.2525577082306096</v>
      </c>
      <c r="R67" s="114">
        <f t="shared" ca="1" si="68"/>
        <v>0</v>
      </c>
      <c r="S67" s="112">
        <f t="shared" si="69"/>
        <v>52317850.05172392</v>
      </c>
      <c r="T67" s="122">
        <f t="shared" ca="1" si="60"/>
        <v>65531126.360339992</v>
      </c>
      <c r="U67" s="2"/>
      <c r="V67" s="139">
        <f t="shared" ca="1" si="61"/>
        <v>0.60019340707996238</v>
      </c>
      <c r="W67" s="139">
        <f t="shared" ca="1" si="62"/>
        <v>0.39980659292003756</v>
      </c>
      <c r="X67" s="139">
        <f t="shared" ca="1" si="63"/>
        <v>0.60019340707996238</v>
      </c>
      <c r="Y67" s="139">
        <f t="shared" ca="1" si="64"/>
        <v>0.39980659292003756</v>
      </c>
      <c r="Z67" s="2"/>
      <c r="AA67" s="148">
        <f t="shared" ca="1" si="70"/>
        <v>0</v>
      </c>
      <c r="AB67" s="126">
        <f t="shared" si="71"/>
        <v>0</v>
      </c>
      <c r="AC67" s="126">
        <f t="shared" ca="1" si="72"/>
        <v>0</v>
      </c>
      <c r="AD67" s="126">
        <f t="shared" ca="1" si="45"/>
        <v>0</v>
      </c>
      <c r="AE67" s="126">
        <f t="shared" ca="1" si="46"/>
        <v>0</v>
      </c>
      <c r="AF67" s="145">
        <f t="shared" si="78"/>
        <v>1</v>
      </c>
      <c r="AG67" s="128">
        <f t="shared" si="32"/>
        <v>1</v>
      </c>
      <c r="AH67" s="128">
        <f t="shared" si="73"/>
        <v>1</v>
      </c>
      <c r="AI67" s="128">
        <f t="shared" si="33"/>
        <v>1</v>
      </c>
      <c r="AJ67" s="128">
        <f t="shared" si="49"/>
        <v>0</v>
      </c>
      <c r="AK67" s="145">
        <f t="shared" si="74"/>
        <v>1</v>
      </c>
      <c r="AL67" s="128">
        <f t="shared" si="51"/>
        <v>1</v>
      </c>
      <c r="AM67" s="128">
        <f t="shared" ca="1" si="75"/>
        <v>1</v>
      </c>
      <c r="AN67" s="128">
        <f t="shared" ca="1" si="53"/>
        <v>1</v>
      </c>
      <c r="AO67" s="150">
        <f t="shared" ca="1" si="54"/>
        <v>1</v>
      </c>
    </row>
    <row r="68" spans="1:41" ht="15" customHeight="1" x14ac:dyDescent="0.15">
      <c r="A68" s="95" t="s">
        <v>123</v>
      </c>
      <c r="B68" s="95">
        <f t="shared" si="65"/>
        <v>110316</v>
      </c>
      <c r="C68" s="179">
        <f t="shared" si="79"/>
        <v>1103160</v>
      </c>
      <c r="D68" s="113"/>
      <c r="E68" s="133">
        <f t="shared" si="76"/>
        <v>1103160</v>
      </c>
      <c r="F68" s="131">
        <f t="shared" si="66"/>
        <v>691134.92649671668</v>
      </c>
      <c r="G68" s="122">
        <f t="shared" si="77"/>
        <v>8969430</v>
      </c>
      <c r="H68" s="123"/>
      <c r="I68" s="123">
        <f t="shared" si="55"/>
        <v>8969430</v>
      </c>
      <c r="J68" s="121">
        <f t="shared" si="67"/>
        <v>14800.781481262211</v>
      </c>
      <c r="K68" s="121"/>
      <c r="L68" s="121">
        <f t="shared" si="56"/>
        <v>14800.781481262211</v>
      </c>
      <c r="M68" s="122">
        <f t="shared" ca="1" si="59"/>
        <v>4715959.7448611995</v>
      </c>
      <c r="N68" s="122">
        <f t="shared" ca="1" si="38"/>
        <v>4715959.7448611995</v>
      </c>
      <c r="O68" s="121">
        <f ca="1">'Scenarios-AST wBalancing'!O68</f>
        <v>318.62910420180208</v>
      </c>
      <c r="P68" s="136">
        <f t="shared" si="57"/>
        <v>1.5961572157723107</v>
      </c>
      <c r="Q68" s="136">
        <f t="shared" ca="1" si="39"/>
        <v>1.2908556681932319</v>
      </c>
      <c r="R68" s="114">
        <f t="shared" ca="1" si="68"/>
        <v>3.0575804780063061E-2</v>
      </c>
      <c r="S68" s="112">
        <f t="shared" si="69"/>
        <v>53008984.978220634</v>
      </c>
      <c r="T68" s="122">
        <f t="shared" ca="1" si="60"/>
        <v>68426948.724305987</v>
      </c>
      <c r="U68" s="2"/>
      <c r="V68" s="139">
        <f t="shared" ca="1" si="61"/>
        <v>0.65540186777420639</v>
      </c>
      <c r="W68" s="139">
        <f t="shared" ca="1" si="62"/>
        <v>0.34459813222579361</v>
      </c>
      <c r="X68" s="139">
        <f t="shared" ca="1" si="63"/>
        <v>0.65540186777420639</v>
      </c>
      <c r="Y68" s="139">
        <f t="shared" ca="1" si="64"/>
        <v>0.34459813222579361</v>
      </c>
      <c r="Z68" s="2"/>
      <c r="AA68" s="148">
        <f t="shared" ca="1" si="70"/>
        <v>579164.47279320098</v>
      </c>
      <c r="AB68" s="126">
        <f t="shared" si="71"/>
        <v>1103160</v>
      </c>
      <c r="AC68" s="126">
        <f t="shared" ca="1" si="72"/>
        <v>-523995.52720679995</v>
      </c>
      <c r="AD68" s="126">
        <f t="shared" ca="1" si="45"/>
        <v>-813577.76360339951</v>
      </c>
      <c r="AE68" s="126">
        <f t="shared" ca="1" si="46"/>
        <v>813577.76360340044</v>
      </c>
      <c r="AF68" s="145">
        <f t="shared" si="78"/>
        <v>1.1402392747769909</v>
      </c>
      <c r="AG68" s="128">
        <f t="shared" si="32"/>
        <v>1.0132103082564254</v>
      </c>
      <c r="AH68" s="128">
        <f t="shared" si="73"/>
        <v>1</v>
      </c>
      <c r="AI68" s="128">
        <f t="shared" si="33"/>
        <v>1</v>
      </c>
      <c r="AJ68" s="128">
        <f t="shared" si="49"/>
        <v>1.321030825642544E-2</v>
      </c>
      <c r="AK68" s="145">
        <f t="shared" si="74"/>
        <v>1.1402392747769909</v>
      </c>
      <c r="AL68" s="128">
        <f t="shared" si="51"/>
        <v>1.0132103082564254</v>
      </c>
      <c r="AM68" s="128">
        <f t="shared" ca="1" si="75"/>
        <v>0.9</v>
      </c>
      <c r="AN68" s="128">
        <f t="shared" ca="1" si="53"/>
        <v>0.98951925820621445</v>
      </c>
      <c r="AO68" s="150">
        <f t="shared" ca="1" si="54"/>
        <v>1.002591112632788</v>
      </c>
    </row>
    <row r="69" spans="1:41" ht="15" customHeight="1" x14ac:dyDescent="0.15">
      <c r="A69" s="140" t="s">
        <v>98</v>
      </c>
      <c r="B69" s="95"/>
      <c r="C69" s="179"/>
      <c r="D69" s="113"/>
      <c r="E69" s="133">
        <f t="shared" ca="1" si="76"/>
        <v>0</v>
      </c>
      <c r="F69" s="131">
        <f t="shared" si="66"/>
        <v>0</v>
      </c>
      <c r="G69" s="122">
        <f t="shared" si="77"/>
        <v>8969430</v>
      </c>
      <c r="H69" s="123"/>
      <c r="I69" s="123">
        <f t="shared" si="55"/>
        <v>8969430</v>
      </c>
      <c r="J69" s="121">
        <f t="shared" si="67"/>
        <v>14800.781481262211</v>
      </c>
      <c r="K69" s="121"/>
      <c r="L69" s="121">
        <f t="shared" si="56"/>
        <v>14800.781481262211</v>
      </c>
      <c r="M69" s="122">
        <f t="shared" ca="1" si="59"/>
        <v>4715959.7448611995</v>
      </c>
      <c r="N69" s="122">
        <f t="shared" ca="1" si="38"/>
        <v>4715959.7448611995</v>
      </c>
      <c r="O69" s="121">
        <f ca="1">'Scenarios-AST wBalancing'!O69</f>
        <v>318.62910420180208</v>
      </c>
      <c r="P69" s="136">
        <f t="shared" si="57"/>
        <v>0</v>
      </c>
      <c r="Q69" s="136">
        <f t="shared" ca="1" si="39"/>
        <v>1.2908556681932319</v>
      </c>
      <c r="R69" s="114">
        <f t="shared" ca="1" si="68"/>
        <v>0</v>
      </c>
      <c r="S69" s="112">
        <f t="shared" si="69"/>
        <v>53008984.978220634</v>
      </c>
      <c r="T69" s="122">
        <f t="shared" ca="1" si="60"/>
        <v>68426948.724305987</v>
      </c>
      <c r="U69" s="2"/>
      <c r="V69" s="139">
        <f t="shared" ca="1" si="61"/>
        <v>0.65540186777420639</v>
      </c>
      <c r="W69" s="139">
        <f t="shared" ca="1" si="62"/>
        <v>0.34459813222579361</v>
      </c>
      <c r="X69" s="139">
        <f t="shared" ca="1" si="63"/>
        <v>0.65540186777420639</v>
      </c>
      <c r="Y69" s="139">
        <f t="shared" ca="1" si="64"/>
        <v>0.34459813222579361</v>
      </c>
      <c r="Z69" s="2"/>
      <c r="AA69" s="148">
        <f t="shared" ca="1" si="70"/>
        <v>0</v>
      </c>
      <c r="AB69" s="126">
        <f t="shared" si="71"/>
        <v>0</v>
      </c>
      <c r="AC69" s="126">
        <f t="shared" ca="1" si="72"/>
        <v>0</v>
      </c>
      <c r="AD69" s="126">
        <f t="shared" ca="1" si="45"/>
        <v>0</v>
      </c>
      <c r="AE69" s="126">
        <f t="shared" ca="1" si="46"/>
        <v>0</v>
      </c>
      <c r="AF69" s="145">
        <f t="shared" si="78"/>
        <v>1</v>
      </c>
      <c r="AG69" s="128">
        <f t="shared" si="32"/>
        <v>1</v>
      </c>
      <c r="AH69" s="128">
        <f t="shared" si="73"/>
        <v>1</v>
      </c>
      <c r="AI69" s="128">
        <f t="shared" si="33"/>
        <v>1</v>
      </c>
      <c r="AJ69" s="128">
        <f t="shared" si="49"/>
        <v>0</v>
      </c>
      <c r="AK69" s="145">
        <f t="shared" si="74"/>
        <v>1</v>
      </c>
      <c r="AL69" s="128">
        <f t="shared" si="51"/>
        <v>1</v>
      </c>
      <c r="AM69" s="128">
        <f t="shared" ca="1" si="75"/>
        <v>1</v>
      </c>
      <c r="AN69" s="128">
        <f t="shared" ca="1" si="53"/>
        <v>1</v>
      </c>
      <c r="AO69" s="150">
        <f t="shared" ca="1" si="54"/>
        <v>1</v>
      </c>
    </row>
    <row r="70" spans="1:41" ht="15" customHeight="1" x14ac:dyDescent="0.15">
      <c r="A70" s="95" t="s">
        <v>123</v>
      </c>
      <c r="B70" s="95">
        <f t="shared" si="65"/>
        <v>148926</v>
      </c>
      <c r="C70" s="179">
        <f t="shared" si="79"/>
        <v>1489260</v>
      </c>
      <c r="D70" s="113"/>
      <c r="E70" s="133">
        <f t="shared" si="76"/>
        <v>1489260</v>
      </c>
      <c r="F70" s="131">
        <f t="shared" si="66"/>
        <v>820563.0018988715</v>
      </c>
      <c r="G70" s="122">
        <f t="shared" si="77"/>
        <v>10458690</v>
      </c>
      <c r="H70" s="123"/>
      <c r="I70" s="123">
        <f t="shared" si="55"/>
        <v>10458690</v>
      </c>
      <c r="J70" s="121">
        <f t="shared" si="67"/>
        <v>14800.781481262211</v>
      </c>
      <c r="K70" s="121"/>
      <c r="L70" s="121">
        <f t="shared" si="56"/>
        <v>14800.781481262211</v>
      </c>
      <c r="M70" s="122">
        <f t="shared" ca="1" si="59"/>
        <v>4385842.5627209153</v>
      </c>
      <c r="N70" s="122">
        <f t="shared" ca="1" si="38"/>
        <v>4385842.5627209153</v>
      </c>
      <c r="O70" s="121">
        <f ca="1">'Scenarios-AST wBalancing'!O70</f>
        <v>296.32506690767593</v>
      </c>
      <c r="P70" s="136">
        <f t="shared" si="57"/>
        <v>1.8149246268156027</v>
      </c>
      <c r="Q70" s="136">
        <f t="shared" ca="1" si="39"/>
        <v>1.3788461095942457</v>
      </c>
      <c r="R70" s="114">
        <f t="shared" ca="1" si="68"/>
        <v>6.8164430438742291E-2</v>
      </c>
      <c r="S70" s="112">
        <f t="shared" si="69"/>
        <v>53829547.980119504</v>
      </c>
      <c r="T70" s="122">
        <f t="shared" ca="1" si="60"/>
        <v>74222662.813604563</v>
      </c>
      <c r="U70" s="2"/>
      <c r="V70" s="139">
        <f t="shared" ca="1" si="61"/>
        <v>0.70454828778272982</v>
      </c>
      <c r="W70" s="139">
        <f t="shared" ca="1" si="62"/>
        <v>0.29545171221727012</v>
      </c>
      <c r="X70" s="139">
        <f t="shared" ca="1" si="63"/>
        <v>0.70454828778272982</v>
      </c>
      <c r="Y70" s="139">
        <f t="shared" ca="1" si="64"/>
        <v>0.29545171221727012</v>
      </c>
      <c r="Z70" s="2"/>
      <c r="AA70" s="148">
        <f t="shared" ca="1" si="70"/>
        <v>1159142.8178597149</v>
      </c>
      <c r="AB70" s="126">
        <f t="shared" si="71"/>
        <v>1489260</v>
      </c>
      <c r="AC70" s="126">
        <f t="shared" ca="1" si="72"/>
        <v>-330117.18214028422</v>
      </c>
      <c r="AD70" s="126">
        <f t="shared" ca="1" si="45"/>
        <v>-909688.59107014257</v>
      </c>
      <c r="AE70" s="126">
        <f t="shared" ca="1" si="46"/>
        <v>909688.59107014164</v>
      </c>
      <c r="AF70" s="145">
        <f t="shared" si="78"/>
        <v>1.166037306718487</v>
      </c>
      <c r="AG70" s="128">
        <f t="shared" si="32"/>
        <v>1.015479696550236</v>
      </c>
      <c r="AH70" s="128">
        <f t="shared" si="73"/>
        <v>1</v>
      </c>
      <c r="AI70" s="128">
        <f t="shared" si="33"/>
        <v>1</v>
      </c>
      <c r="AJ70" s="128">
        <f t="shared" si="49"/>
        <v>1.5479696550235955E-2</v>
      </c>
      <c r="AK70" s="145">
        <f t="shared" si="74"/>
        <v>1.166037306718487</v>
      </c>
      <c r="AL70" s="128">
        <f t="shared" si="51"/>
        <v>1.015479696550236</v>
      </c>
      <c r="AM70" s="128">
        <f t="shared" ca="1" si="75"/>
        <v>0.92999999999999994</v>
      </c>
      <c r="AN70" s="128">
        <f t="shared" ca="1" si="53"/>
        <v>0.99276919966021693</v>
      </c>
      <c r="AO70" s="150">
        <f t="shared" ca="1" si="54"/>
        <v>1.0081369656153778</v>
      </c>
    </row>
    <row r="71" spans="1:41" ht="15" customHeight="1" x14ac:dyDescent="0.15">
      <c r="A71" s="140" t="s">
        <v>98</v>
      </c>
      <c r="B71" s="95"/>
      <c r="C71" s="179"/>
      <c r="D71" s="113"/>
      <c r="E71" s="133">
        <f t="shared" ca="1" si="76"/>
        <v>0</v>
      </c>
      <c r="F71" s="131">
        <f t="shared" si="66"/>
        <v>0</v>
      </c>
      <c r="G71" s="122">
        <f t="shared" si="77"/>
        <v>10458690</v>
      </c>
      <c r="H71" s="123"/>
      <c r="I71" s="123">
        <f t="shared" si="55"/>
        <v>10458690</v>
      </c>
      <c r="J71" s="121">
        <f t="shared" si="67"/>
        <v>14800.781481262211</v>
      </c>
      <c r="K71" s="121"/>
      <c r="L71" s="121">
        <f t="shared" si="56"/>
        <v>14800.781481262211</v>
      </c>
      <c r="M71" s="122">
        <f t="shared" ca="1" si="59"/>
        <v>4385842.5627209153</v>
      </c>
      <c r="N71" s="122">
        <f t="shared" ca="1" si="38"/>
        <v>4385842.5627209153</v>
      </c>
      <c r="O71" s="121">
        <f ca="1">'Scenarios-AST wBalancing'!O71</f>
        <v>296.32506690767593</v>
      </c>
      <c r="P71" s="136">
        <f t="shared" si="57"/>
        <v>0</v>
      </c>
      <c r="Q71" s="136">
        <f t="shared" ca="1" si="39"/>
        <v>1.3788461095942457</v>
      </c>
      <c r="R71" s="114">
        <f t="shared" ca="1" si="68"/>
        <v>0</v>
      </c>
      <c r="S71" s="112">
        <f t="shared" si="69"/>
        <v>53829547.980119504</v>
      </c>
      <c r="T71" s="122">
        <f t="shared" ca="1" si="60"/>
        <v>74222662.813604563</v>
      </c>
      <c r="U71" s="2"/>
      <c r="V71" s="139">
        <f t="shared" ca="1" si="61"/>
        <v>0.70454828778272982</v>
      </c>
      <c r="W71" s="139">
        <f t="shared" ca="1" si="62"/>
        <v>0.29545171221727012</v>
      </c>
      <c r="X71" s="139">
        <f t="shared" ca="1" si="63"/>
        <v>0.70454828778272982</v>
      </c>
      <c r="Y71" s="139">
        <f t="shared" ca="1" si="64"/>
        <v>0.29545171221727012</v>
      </c>
      <c r="Z71" s="2"/>
      <c r="AA71" s="148">
        <f t="shared" ca="1" si="70"/>
        <v>0</v>
      </c>
      <c r="AB71" s="126">
        <f t="shared" si="71"/>
        <v>0</v>
      </c>
      <c r="AC71" s="126">
        <f t="shared" ca="1" si="72"/>
        <v>0</v>
      </c>
      <c r="AD71" s="126">
        <f t="shared" ca="1" si="45"/>
        <v>0</v>
      </c>
      <c r="AE71" s="126">
        <f t="shared" ca="1" si="46"/>
        <v>0</v>
      </c>
      <c r="AF71" s="145">
        <f t="shared" si="78"/>
        <v>1</v>
      </c>
      <c r="AG71" s="128">
        <f t="shared" si="32"/>
        <v>1</v>
      </c>
      <c r="AH71" s="128">
        <f t="shared" si="73"/>
        <v>1</v>
      </c>
      <c r="AI71" s="128">
        <f t="shared" si="33"/>
        <v>1</v>
      </c>
      <c r="AJ71" s="128">
        <f t="shared" si="49"/>
        <v>0</v>
      </c>
      <c r="AK71" s="145">
        <f t="shared" si="74"/>
        <v>1</v>
      </c>
      <c r="AL71" s="128">
        <f t="shared" si="51"/>
        <v>1</v>
      </c>
      <c r="AM71" s="128">
        <f t="shared" ca="1" si="75"/>
        <v>1</v>
      </c>
      <c r="AN71" s="128">
        <f t="shared" ca="1" si="53"/>
        <v>1</v>
      </c>
      <c r="AO71" s="150">
        <f t="shared" ca="1" si="54"/>
        <v>1</v>
      </c>
    </row>
    <row r="72" spans="1:41" ht="15" customHeight="1" x14ac:dyDescent="0.15">
      <c r="A72" s="95" t="s">
        <v>123</v>
      </c>
      <c r="B72" s="95">
        <f t="shared" si="65"/>
        <v>201050</v>
      </c>
      <c r="C72" s="179">
        <f t="shared" si="79"/>
        <v>2010500</v>
      </c>
      <c r="D72" s="108"/>
      <c r="E72" s="133">
        <f t="shared" si="76"/>
        <v>2010500</v>
      </c>
      <c r="F72" s="131">
        <f t="shared" si="66"/>
        <v>954841.7455631441</v>
      </c>
      <c r="G72" s="122">
        <f t="shared" si="77"/>
        <v>12469190</v>
      </c>
      <c r="H72" s="123"/>
      <c r="I72" s="123">
        <f t="shared" si="55"/>
        <v>12469190</v>
      </c>
      <c r="J72" s="121">
        <f t="shared" si="67"/>
        <v>14800.781481262211</v>
      </c>
      <c r="K72" s="121"/>
      <c r="L72" s="121">
        <f t="shared" si="56"/>
        <v>14800.781481262211</v>
      </c>
      <c r="M72" s="122">
        <f t="shared" ca="1" si="59"/>
        <v>4692851.54211138</v>
      </c>
      <c r="N72" s="122">
        <f t="shared" ca="1" si="38"/>
        <v>4692851.54211138</v>
      </c>
      <c r="O72" s="121">
        <f ca="1">'Scenarios-AST wBalancing'!O72</f>
        <v>317.06782159121326</v>
      </c>
      <c r="P72" s="136">
        <f t="shared" si="57"/>
        <v>2.1055845215630495</v>
      </c>
      <c r="Q72" s="136">
        <f t="shared" ca="1" si="39"/>
        <v>1.5663258848045449</v>
      </c>
      <c r="R72" s="114">
        <f t="shared" ca="1" si="68"/>
        <v>0.13596860005317712</v>
      </c>
      <c r="S72" s="112">
        <f t="shared" si="69"/>
        <v>54784389.725682646</v>
      </c>
      <c r="T72" s="122">
        <f t="shared" ca="1" si="60"/>
        <v>85810207.710556895</v>
      </c>
      <c r="U72" s="2"/>
      <c r="V72" s="139">
        <f t="shared" ca="1" si="61"/>
        <v>0.72655633476959658</v>
      </c>
      <c r="W72" s="139">
        <f t="shared" ca="1" si="62"/>
        <v>0.27344366523040337</v>
      </c>
      <c r="X72" s="139">
        <f t="shared" ca="1" si="63"/>
        <v>0.72655633476959658</v>
      </c>
      <c r="Y72" s="139">
        <f t="shared" ca="1" si="64"/>
        <v>0.27344366523040337</v>
      </c>
      <c r="Z72" s="2"/>
      <c r="AA72" s="148">
        <f t="shared" ca="1" si="70"/>
        <v>2317508.9793904666</v>
      </c>
      <c r="AB72" s="126">
        <f t="shared" si="71"/>
        <v>2010500</v>
      </c>
      <c r="AC72" s="126">
        <f t="shared" ca="1" si="72"/>
        <v>307008.97939046472</v>
      </c>
      <c r="AD72" s="126">
        <f t="shared" ca="1" si="45"/>
        <v>-851745.51030476671</v>
      </c>
      <c r="AE72" s="126">
        <f t="shared" ca="1" si="46"/>
        <v>851745.51030476857</v>
      </c>
      <c r="AF72" s="145">
        <f t="shared" si="78"/>
        <v>1.1922324880075803</v>
      </c>
      <c r="AG72" s="128">
        <f t="shared" si="32"/>
        <v>1.0177382456548918</v>
      </c>
      <c r="AH72" s="128">
        <f t="shared" si="73"/>
        <v>1</v>
      </c>
      <c r="AI72" s="128">
        <f t="shared" si="33"/>
        <v>1</v>
      </c>
      <c r="AJ72" s="128">
        <f t="shared" si="49"/>
        <v>1.7738245654891793E-2</v>
      </c>
      <c r="AK72" s="145">
        <f t="shared" si="74"/>
        <v>1.1922324880075803</v>
      </c>
      <c r="AL72" s="128">
        <f t="shared" si="51"/>
        <v>1.0177382456548918</v>
      </c>
      <c r="AM72" s="128">
        <f t="shared" ca="1" si="75"/>
        <v>1.07</v>
      </c>
      <c r="AN72" s="128">
        <f t="shared" ca="1" si="53"/>
        <v>1.0067888050184637</v>
      </c>
      <c r="AO72" s="150">
        <f t="shared" ca="1" si="54"/>
        <v>1.024647472164476</v>
      </c>
    </row>
    <row r="73" spans="1:41" ht="15" customHeight="1" x14ac:dyDescent="0.15">
      <c r="A73" s="140" t="s">
        <v>98</v>
      </c>
      <c r="B73" s="95"/>
      <c r="C73" s="179"/>
      <c r="D73" s="108"/>
      <c r="E73" s="133">
        <f t="shared" ca="1" si="76"/>
        <v>0</v>
      </c>
      <c r="F73" s="131">
        <f t="shared" si="66"/>
        <v>0</v>
      </c>
      <c r="G73" s="122">
        <f t="shared" si="77"/>
        <v>12469190</v>
      </c>
      <c r="H73" s="123"/>
      <c r="I73" s="123">
        <f t="shared" si="55"/>
        <v>12469190</v>
      </c>
      <c r="J73" s="121">
        <f t="shared" si="67"/>
        <v>14800.781481262211</v>
      </c>
      <c r="K73" s="121"/>
      <c r="L73" s="121">
        <f t="shared" si="56"/>
        <v>14800.781481262211</v>
      </c>
      <c r="M73" s="122">
        <f t="shared" ca="1" si="59"/>
        <v>4692851.54211138</v>
      </c>
      <c r="N73" s="122">
        <f t="shared" ca="1" si="38"/>
        <v>4692851.54211138</v>
      </c>
      <c r="O73" s="121">
        <f ca="1">'Scenarios-AST wBalancing'!O73</f>
        <v>317.06782159121326</v>
      </c>
      <c r="P73" s="136">
        <f t="shared" si="57"/>
        <v>0</v>
      </c>
      <c r="Q73" s="136">
        <f t="shared" ca="1" si="39"/>
        <v>1.5663258848045449</v>
      </c>
      <c r="R73" s="114">
        <f t="shared" ca="1" si="68"/>
        <v>0</v>
      </c>
      <c r="S73" s="112">
        <f t="shared" si="69"/>
        <v>54784389.725682646</v>
      </c>
      <c r="T73" s="122">
        <f t="shared" ca="1" si="60"/>
        <v>85810207.710556895</v>
      </c>
      <c r="U73" s="2"/>
      <c r="V73" s="139">
        <f t="shared" ca="1" si="61"/>
        <v>0.72655633476959658</v>
      </c>
      <c r="W73" s="139">
        <f t="shared" ca="1" si="62"/>
        <v>0.27344366523040337</v>
      </c>
      <c r="X73" s="139">
        <f t="shared" ca="1" si="63"/>
        <v>0.72655633476959658</v>
      </c>
      <c r="Y73" s="139">
        <f t="shared" ca="1" si="64"/>
        <v>0.27344366523040337</v>
      </c>
      <c r="Z73" s="2"/>
      <c r="AA73" s="148">
        <f t="shared" ca="1" si="70"/>
        <v>0</v>
      </c>
      <c r="AB73" s="126">
        <f t="shared" si="71"/>
        <v>0</v>
      </c>
      <c r="AC73" s="126">
        <f t="shared" ca="1" si="72"/>
        <v>0</v>
      </c>
      <c r="AD73" s="126">
        <f t="shared" ca="1" si="45"/>
        <v>0</v>
      </c>
      <c r="AE73" s="126">
        <f t="shared" ca="1" si="46"/>
        <v>0</v>
      </c>
      <c r="AF73" s="145">
        <f t="shared" si="78"/>
        <v>1</v>
      </c>
      <c r="AG73" s="128">
        <f t="shared" si="32"/>
        <v>1</v>
      </c>
      <c r="AH73" s="128">
        <f t="shared" si="73"/>
        <v>1</v>
      </c>
      <c r="AI73" s="128">
        <f t="shared" si="33"/>
        <v>1</v>
      </c>
      <c r="AJ73" s="128">
        <f t="shared" si="49"/>
        <v>0</v>
      </c>
      <c r="AK73" s="145">
        <f t="shared" si="74"/>
        <v>1</v>
      </c>
      <c r="AL73" s="128">
        <f t="shared" si="51"/>
        <v>1</v>
      </c>
      <c r="AM73" s="128">
        <f t="shared" ca="1" si="75"/>
        <v>1</v>
      </c>
      <c r="AN73" s="128">
        <f t="shared" ca="1" si="53"/>
        <v>1</v>
      </c>
      <c r="AO73" s="150">
        <f t="shared" ca="1" si="54"/>
        <v>1</v>
      </c>
    </row>
    <row r="74" spans="1:41" ht="15" customHeight="1" x14ac:dyDescent="0.15">
      <c r="A74" s="95" t="s">
        <v>123</v>
      </c>
      <c r="B74" s="95">
        <f t="shared" si="65"/>
        <v>271417</v>
      </c>
      <c r="C74" s="179">
        <f t="shared" si="79"/>
        <v>2714170</v>
      </c>
      <c r="D74" s="108"/>
      <c r="E74" s="133">
        <f t="shared" si="76"/>
        <v>2714170</v>
      </c>
      <c r="F74" s="131">
        <f t="shared" si="66"/>
        <v>1089614.0535055574</v>
      </c>
      <c r="G74" s="122">
        <f t="shared" si="77"/>
        <v>15183360</v>
      </c>
      <c r="H74" s="123"/>
      <c r="I74" s="123">
        <f t="shared" si="55"/>
        <v>15183360</v>
      </c>
      <c r="J74" s="121">
        <f t="shared" si="67"/>
        <v>14800.781481262211</v>
      </c>
      <c r="K74" s="121"/>
      <c r="L74" s="121">
        <f t="shared" si="56"/>
        <v>14800.781481262211</v>
      </c>
      <c r="M74" s="122">
        <f t="shared" ca="1" si="59"/>
        <v>4223566.3879002426</v>
      </c>
      <c r="N74" s="122">
        <f t="shared" ca="1" si="38"/>
        <v>4223566.3879002426</v>
      </c>
      <c r="O74" s="121">
        <f ca="1">'Scenarios-AST wBalancing'!O74</f>
        <v>285.36103943209196</v>
      </c>
      <c r="P74" s="136">
        <f t="shared" si="57"/>
        <v>2.4909462128061262</v>
      </c>
      <c r="Q74" s="136">
        <f t="shared" ca="1" si="39"/>
        <v>1.7366686719458682</v>
      </c>
      <c r="R74" s="114">
        <f t="shared" ca="1" si="68"/>
        <v>0.10875309461069116</v>
      </c>
      <c r="S74" s="112">
        <f t="shared" si="69"/>
        <v>55874003.779188201</v>
      </c>
      <c r="T74" s="122">
        <f t="shared" ca="1" si="60"/>
        <v>97034631.939501196</v>
      </c>
      <c r="U74" s="2"/>
      <c r="V74" s="139">
        <f t="shared" ca="1" si="61"/>
        <v>0.78236809356202153</v>
      </c>
      <c r="W74" s="139">
        <f t="shared" ca="1" si="62"/>
        <v>0.21763190643797856</v>
      </c>
      <c r="X74" s="139">
        <f t="shared" ca="1" si="63"/>
        <v>0.78236809356202153</v>
      </c>
      <c r="Y74" s="139">
        <f t="shared" ca="1" si="64"/>
        <v>0.21763190643797856</v>
      </c>
      <c r="Z74" s="2"/>
      <c r="AA74" s="148">
        <f t="shared" ca="1" si="70"/>
        <v>2244884.8457888588</v>
      </c>
      <c r="AB74" s="126">
        <f t="shared" si="71"/>
        <v>2714170</v>
      </c>
      <c r="AC74" s="126">
        <f t="shared" ca="1" si="72"/>
        <v>-469285.15421113744</v>
      </c>
      <c r="AD74" s="126">
        <f t="shared" ca="1" si="45"/>
        <v>-1591727.5771055706</v>
      </c>
      <c r="AE74" s="126">
        <f t="shared" ca="1" si="46"/>
        <v>1591727.5771055669</v>
      </c>
      <c r="AF74" s="145">
        <f t="shared" si="78"/>
        <v>1.2176701132952501</v>
      </c>
      <c r="AG74" s="128">
        <f t="shared" si="32"/>
        <v>1.0198891337288138</v>
      </c>
      <c r="AH74" s="128">
        <f t="shared" si="73"/>
        <v>1</v>
      </c>
      <c r="AI74" s="128">
        <f t="shared" si="33"/>
        <v>1</v>
      </c>
      <c r="AJ74" s="128">
        <f t="shared" si="49"/>
        <v>1.9889133728813846E-2</v>
      </c>
      <c r="AK74" s="145">
        <f t="shared" si="74"/>
        <v>1.2176701132952501</v>
      </c>
      <c r="AL74" s="128">
        <f t="shared" si="51"/>
        <v>1.0198891337288138</v>
      </c>
      <c r="AM74" s="128">
        <f t="shared" ca="1" si="75"/>
        <v>0.90000000000000013</v>
      </c>
      <c r="AN74" s="128">
        <f t="shared" ca="1" si="53"/>
        <v>0.98951925820621445</v>
      </c>
      <c r="AO74" s="150">
        <f t="shared" ca="1" si="54"/>
        <v>1.0091999390599145</v>
      </c>
    </row>
    <row r="75" spans="1:41" s="175" customFormat="1" ht="15" customHeight="1" x14ac:dyDescent="0.15">
      <c r="A75" s="155" t="s">
        <v>98</v>
      </c>
      <c r="B75" s="168"/>
      <c r="C75" s="183"/>
      <c r="D75" s="157"/>
      <c r="E75" s="158">
        <f t="shared" ca="1" si="76"/>
        <v>0</v>
      </c>
      <c r="F75" s="159">
        <f t="shared" si="66"/>
        <v>0</v>
      </c>
      <c r="G75" s="160">
        <f t="shared" si="77"/>
        <v>15183360</v>
      </c>
      <c r="H75" s="161"/>
      <c r="I75" s="161">
        <f t="shared" si="55"/>
        <v>15183360</v>
      </c>
      <c r="J75" s="162">
        <f t="shared" si="67"/>
        <v>14800.781481262211</v>
      </c>
      <c r="K75" s="162"/>
      <c r="L75" s="162">
        <f t="shared" si="56"/>
        <v>14800.781481262211</v>
      </c>
      <c r="M75" s="160">
        <f t="shared" ca="1" si="59"/>
        <v>4223566.3879002426</v>
      </c>
      <c r="N75" s="160">
        <f t="shared" ca="1" si="38"/>
        <v>4223566.3879002426</v>
      </c>
      <c r="O75" s="121">
        <f ca="1">'Scenarios-AST wBalancing'!O75</f>
        <v>285.36103943209196</v>
      </c>
      <c r="P75" s="163">
        <f t="shared" si="57"/>
        <v>0</v>
      </c>
      <c r="Q75" s="164">
        <f t="shared" ca="1" si="39"/>
        <v>1.7366686719458682</v>
      </c>
      <c r="R75" s="165">
        <f t="shared" ca="1" si="68"/>
        <v>0</v>
      </c>
      <c r="S75" s="166">
        <f t="shared" si="69"/>
        <v>55874003.779188201</v>
      </c>
      <c r="T75" s="167">
        <f t="shared" ca="1" si="60"/>
        <v>97034631.939501196</v>
      </c>
      <c r="U75" s="168"/>
      <c r="V75" s="169">
        <f t="shared" ca="1" si="61"/>
        <v>0.78236809356202153</v>
      </c>
      <c r="W75" s="169">
        <f t="shared" ca="1" si="62"/>
        <v>0.21763190643797856</v>
      </c>
      <c r="X75" s="169">
        <f t="shared" ca="1" si="63"/>
        <v>0.78236809356202153</v>
      </c>
      <c r="Y75" s="169">
        <f t="shared" ca="1" si="64"/>
        <v>0.21763190643797856</v>
      </c>
      <c r="Z75" s="168"/>
      <c r="AA75" s="170">
        <f t="shared" ca="1" si="70"/>
        <v>0</v>
      </c>
      <c r="AB75" s="171">
        <f t="shared" si="71"/>
        <v>0</v>
      </c>
      <c r="AC75" s="171">
        <f t="shared" ca="1" si="72"/>
        <v>0</v>
      </c>
      <c r="AD75" s="171">
        <f t="shared" ca="1" si="45"/>
        <v>0</v>
      </c>
      <c r="AE75" s="171">
        <f t="shared" ca="1" si="46"/>
        <v>0</v>
      </c>
      <c r="AF75" s="172">
        <f t="shared" si="78"/>
        <v>1</v>
      </c>
      <c r="AG75" s="173">
        <f t="shared" si="32"/>
        <v>1</v>
      </c>
      <c r="AH75" s="173">
        <f t="shared" si="73"/>
        <v>1</v>
      </c>
      <c r="AI75" s="173">
        <f t="shared" si="33"/>
        <v>1</v>
      </c>
      <c r="AJ75" s="173">
        <f t="shared" si="49"/>
        <v>0</v>
      </c>
      <c r="AK75" s="172">
        <f t="shared" si="74"/>
        <v>1</v>
      </c>
      <c r="AL75" s="173">
        <f t="shared" si="51"/>
        <v>1</v>
      </c>
      <c r="AM75" s="173">
        <f t="shared" ca="1" si="75"/>
        <v>1</v>
      </c>
      <c r="AN75" s="173">
        <f t="shared" ca="1" si="53"/>
        <v>1</v>
      </c>
      <c r="AO75" s="174">
        <f t="shared" ca="1" si="54"/>
        <v>1</v>
      </c>
    </row>
    <row r="76" spans="1:41" ht="15" customHeight="1" x14ac:dyDescent="0.15">
      <c r="A76" s="117"/>
      <c r="B76" s="117"/>
      <c r="C76" s="179">
        <f t="shared" ref="C76:E76" si="80">SUM(C51:C75)</f>
        <v>10183360</v>
      </c>
      <c r="D76" s="108">
        <f t="shared" si="80"/>
        <v>0</v>
      </c>
      <c r="E76" s="133">
        <f t="shared" ca="1" si="80"/>
        <v>10183360</v>
      </c>
      <c r="F76" s="154">
        <f>SUM(F51:F75)</f>
        <v>5874003.7791882176</v>
      </c>
      <c r="G76" s="103"/>
      <c r="H76" s="103"/>
      <c r="I76" s="103"/>
      <c r="J76" s="103"/>
      <c r="K76" s="121"/>
      <c r="L76" s="95"/>
      <c r="M76" s="95"/>
      <c r="N76" s="95"/>
      <c r="O76" s="103"/>
      <c r="P76" s="104"/>
      <c r="Q76" s="105"/>
      <c r="R76" s="95"/>
      <c r="S76" s="85"/>
      <c r="T76" s="2"/>
      <c r="U76" s="2"/>
      <c r="V76" s="2"/>
      <c r="W76" s="2"/>
      <c r="X76" s="2"/>
      <c r="Y76" s="2"/>
      <c r="Z76" s="2"/>
      <c r="AB76" s="2"/>
      <c r="AC76" s="2"/>
      <c r="AD76" s="2"/>
      <c r="AE76" s="2"/>
      <c r="AF76" s="128"/>
      <c r="AG76" s="129"/>
      <c r="AH76" s="128"/>
      <c r="AI76" s="129"/>
      <c r="AJ76" s="128"/>
      <c r="AK76" s="2"/>
      <c r="AL76" s="2"/>
    </row>
    <row r="77" spans="1:41" ht="15" customHeight="1" x14ac:dyDescent="0.15">
      <c r="A77" s="2"/>
      <c r="B77" s="2"/>
      <c r="C77" s="73"/>
      <c r="D77" s="73"/>
      <c r="E77" s="74"/>
      <c r="F77" s="75"/>
      <c r="G77" s="75"/>
      <c r="H77" s="75"/>
      <c r="I77" s="75"/>
      <c r="J77" s="75"/>
      <c r="K77" s="75"/>
      <c r="L77" s="2"/>
      <c r="M77" s="2"/>
      <c r="N77" s="2"/>
      <c r="O77" s="75"/>
      <c r="P77" s="76"/>
      <c r="Q77" s="77"/>
      <c r="R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41" ht="15" customHeight="1" x14ac:dyDescent="0.15">
      <c r="A78" s="2"/>
      <c r="B78" s="2"/>
      <c r="C78" s="73"/>
      <c r="D78" s="73"/>
      <c r="E78" s="74"/>
      <c r="F78" s="75"/>
      <c r="G78" s="75"/>
      <c r="H78" s="75"/>
      <c r="I78" s="75"/>
      <c r="J78" s="75"/>
      <c r="K78" s="75"/>
      <c r="L78" s="2"/>
      <c r="M78" s="2"/>
      <c r="N78" s="2"/>
      <c r="O78" s="75"/>
      <c r="P78" s="76"/>
      <c r="Q78" s="77"/>
      <c r="R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41" ht="15" customHeight="1" x14ac:dyDescent="0.15">
      <c r="A79" s="2"/>
      <c r="B79" s="2"/>
      <c r="C79" s="73"/>
      <c r="D79" s="73"/>
      <c r="E79" s="74"/>
      <c r="F79" s="75"/>
      <c r="G79" s="75"/>
      <c r="H79" s="75"/>
      <c r="I79" s="75"/>
      <c r="J79" s="75"/>
      <c r="K79" s="75"/>
      <c r="L79" s="2"/>
      <c r="M79" s="2"/>
      <c r="N79" s="2"/>
      <c r="O79" s="75"/>
      <c r="P79" s="76"/>
      <c r="Q79" s="77"/>
      <c r="R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41" ht="15" customHeight="1" x14ac:dyDescent="0.15">
      <c r="A80" s="2"/>
      <c r="B80" s="2"/>
      <c r="C80" s="73"/>
      <c r="D80" s="73"/>
      <c r="E80" s="74"/>
      <c r="F80" s="75"/>
      <c r="G80" s="75"/>
      <c r="H80" s="75"/>
      <c r="I80" s="75"/>
      <c r="J80" s="75"/>
      <c r="K80" s="75"/>
      <c r="L80" s="2"/>
      <c r="M80" s="2"/>
      <c r="N80" s="2"/>
      <c r="O80" s="75"/>
      <c r="P80" s="76"/>
      <c r="Q80" s="77"/>
      <c r="R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41" ht="15" customHeight="1" x14ac:dyDescent="0.15">
      <c r="A81" s="2"/>
      <c r="B81" s="2"/>
      <c r="C81" s="73"/>
      <c r="D81" s="73"/>
      <c r="E81" s="74"/>
      <c r="F81" s="75"/>
      <c r="G81" s="75"/>
      <c r="H81" s="75"/>
      <c r="I81" s="75"/>
      <c r="J81" s="75"/>
      <c r="K81" s="75"/>
      <c r="L81" s="2"/>
      <c r="M81" s="2"/>
      <c r="N81" s="2"/>
      <c r="O81" s="75"/>
      <c r="P81" s="76"/>
      <c r="Q81" s="77"/>
      <c r="R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41" ht="15" customHeight="1" x14ac:dyDescent="0.15">
      <c r="A82" s="2"/>
      <c r="B82" s="2"/>
      <c r="C82" s="73"/>
      <c r="D82" s="73"/>
      <c r="E82" s="74"/>
      <c r="F82" s="75"/>
      <c r="G82" s="75"/>
      <c r="H82" s="75"/>
      <c r="I82" s="75"/>
      <c r="J82" s="75"/>
      <c r="K82" s="75"/>
      <c r="L82" s="2"/>
      <c r="M82" s="2"/>
      <c r="N82" s="2"/>
      <c r="O82" s="75"/>
      <c r="P82" s="76"/>
      <c r="Q82" s="77"/>
      <c r="R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41" ht="15" customHeight="1" x14ac:dyDescent="0.15">
      <c r="B83" s="93" t="s">
        <v>86</v>
      </c>
      <c r="G83" s="93" t="s">
        <v>9</v>
      </c>
      <c r="H83" s="137"/>
      <c r="I83" s="137"/>
      <c r="O83" s="138"/>
      <c r="P83" s="94" t="s">
        <v>66</v>
      </c>
      <c r="U83" s="2"/>
      <c r="V83" s="2"/>
      <c r="W83" s="2"/>
      <c r="X83" s="2"/>
      <c r="Y83" s="2"/>
      <c r="Z83" s="2"/>
      <c r="AA83" s="141" t="s">
        <v>80</v>
      </c>
      <c r="AB83" s="2"/>
      <c r="AC83" s="2"/>
      <c r="AD83" s="2"/>
      <c r="AE83" s="2"/>
      <c r="AG83" s="137"/>
      <c r="AH83" s="2"/>
      <c r="AI83" s="2"/>
      <c r="AJ83" s="2"/>
      <c r="AK83" s="2"/>
      <c r="AL83" s="2"/>
    </row>
    <row r="84" spans="1:41" ht="15" customHeight="1" x14ac:dyDescent="0.15">
      <c r="A84" s="177" t="s">
        <v>49</v>
      </c>
      <c r="B84" s="177"/>
      <c r="C84" s="119" t="s">
        <v>68</v>
      </c>
      <c r="D84" s="119" t="s">
        <v>69</v>
      </c>
      <c r="E84" s="119" t="s">
        <v>89</v>
      </c>
      <c r="F84" s="119" t="s">
        <v>75</v>
      </c>
      <c r="G84" s="119" t="s">
        <v>112</v>
      </c>
      <c r="H84" s="119" t="s">
        <v>103</v>
      </c>
      <c r="I84" s="119" t="s">
        <v>94</v>
      </c>
      <c r="J84" s="119" t="s">
        <v>108</v>
      </c>
      <c r="K84" s="119" t="s">
        <v>104</v>
      </c>
      <c r="L84" s="119" t="s">
        <v>70</v>
      </c>
      <c r="M84" s="119" t="s">
        <v>109</v>
      </c>
      <c r="N84" s="119" t="s">
        <v>71</v>
      </c>
      <c r="O84" s="119" t="s">
        <v>73</v>
      </c>
      <c r="P84" s="119"/>
      <c r="Q84" s="119" t="s">
        <v>53</v>
      </c>
      <c r="R84" s="119" t="s">
        <v>77</v>
      </c>
      <c r="S84" s="119" t="s">
        <v>56</v>
      </c>
      <c r="T84" s="119"/>
      <c r="U84" s="120"/>
      <c r="V84" s="2" t="s">
        <v>100</v>
      </c>
      <c r="W84" s="120"/>
      <c r="X84" s="2" t="s">
        <v>110</v>
      </c>
      <c r="Y84" s="120"/>
      <c r="Z84" s="120"/>
      <c r="AA84" s="147"/>
      <c r="AB84" s="120"/>
      <c r="AC84" s="120"/>
      <c r="AD84" s="120"/>
      <c r="AE84" s="120"/>
      <c r="AF84" s="143" t="s">
        <v>83</v>
      </c>
      <c r="AG84" s="119" t="s">
        <v>81</v>
      </c>
      <c r="AH84" s="120" t="s">
        <v>84</v>
      </c>
      <c r="AI84" s="119" t="s">
        <v>82</v>
      </c>
      <c r="AJ84" s="119" t="s">
        <v>88</v>
      </c>
      <c r="AK84" s="143" t="s">
        <v>113</v>
      </c>
      <c r="AL84" s="119" t="s">
        <v>81</v>
      </c>
      <c r="AM84" s="119" t="s">
        <v>114</v>
      </c>
      <c r="AN84" s="119" t="s">
        <v>82</v>
      </c>
      <c r="AO84" s="119" t="s">
        <v>87</v>
      </c>
    </row>
    <row r="85" spans="1:41" ht="15" customHeight="1" x14ac:dyDescent="0.15">
      <c r="A85" s="178" t="s">
        <v>122</v>
      </c>
      <c r="B85" s="182" t="s">
        <v>127</v>
      </c>
      <c r="C85" s="132" t="s">
        <v>61</v>
      </c>
      <c r="D85" s="132" t="s">
        <v>62</v>
      </c>
      <c r="E85" s="132" t="s">
        <v>91</v>
      </c>
      <c r="F85" s="132" t="s">
        <v>90</v>
      </c>
      <c r="G85" s="118" t="s">
        <v>67</v>
      </c>
      <c r="H85" s="118"/>
      <c r="I85" s="118"/>
      <c r="J85" s="109" t="s">
        <v>13</v>
      </c>
      <c r="K85" s="109"/>
      <c r="L85" s="109"/>
      <c r="M85" s="109" t="s">
        <v>79</v>
      </c>
      <c r="N85" s="109"/>
      <c r="O85" s="109" t="s">
        <v>74</v>
      </c>
      <c r="P85" s="135" t="s">
        <v>93</v>
      </c>
      <c r="Q85" s="142" t="s">
        <v>111</v>
      </c>
      <c r="R85" s="109" t="s">
        <v>16</v>
      </c>
      <c r="S85" s="110" t="s">
        <v>76</v>
      </c>
      <c r="T85" s="124" t="s">
        <v>78</v>
      </c>
      <c r="U85" s="2"/>
      <c r="V85" s="78" t="s">
        <v>101</v>
      </c>
      <c r="W85" s="78" t="s">
        <v>102</v>
      </c>
      <c r="X85" s="78" t="s">
        <v>101</v>
      </c>
      <c r="Y85" s="78" t="s">
        <v>102</v>
      </c>
      <c r="Z85" s="2"/>
      <c r="AA85" s="143" t="s">
        <v>107</v>
      </c>
      <c r="AB85" s="119" t="s">
        <v>105</v>
      </c>
      <c r="AC85" s="119" t="s">
        <v>106</v>
      </c>
      <c r="AD85" s="120" t="s">
        <v>103</v>
      </c>
      <c r="AE85" s="120" t="s">
        <v>104</v>
      </c>
      <c r="AF85" s="144"/>
      <c r="AG85" s="2"/>
      <c r="AH85" s="2"/>
      <c r="AI85" s="2"/>
      <c r="AJ85" s="2"/>
      <c r="AK85" s="144"/>
      <c r="AL85" s="2"/>
    </row>
    <row r="86" spans="1:41" ht="15" customHeight="1" x14ac:dyDescent="0.15">
      <c r="A86" s="107" t="s">
        <v>20</v>
      </c>
      <c r="B86" s="107"/>
      <c r="C86" s="107"/>
      <c r="D86" s="111"/>
      <c r="E86" s="133">
        <f>D86*O86</f>
        <v>0</v>
      </c>
      <c r="F86" s="131"/>
      <c r="G86" s="123">
        <f>$C$11</f>
        <v>5000000</v>
      </c>
      <c r="H86" s="123"/>
      <c r="I86" s="123">
        <f>G86+H86</f>
        <v>5000000</v>
      </c>
      <c r="J86" s="121">
        <f>$D$11</f>
        <v>14800.781481262211</v>
      </c>
      <c r="K86" s="121"/>
      <c r="L86" s="121">
        <f>J86+K86</f>
        <v>14800.781481262211</v>
      </c>
      <c r="M86" s="122">
        <f>J86*O86</f>
        <v>5000000</v>
      </c>
      <c r="N86" s="122">
        <f>L86*O86</f>
        <v>5000000</v>
      </c>
      <c r="O86" s="121">
        <f>'Scenarios-AST wBalancing'!O86</f>
        <v>337.82</v>
      </c>
      <c r="P86" s="122"/>
      <c r="Q86" s="136">
        <f>$C$2</f>
        <v>1</v>
      </c>
      <c r="R86" s="108"/>
      <c r="S86" s="112">
        <f>$C$4</f>
        <v>50000000</v>
      </c>
      <c r="T86" s="122">
        <f>Q86*S86</f>
        <v>50000000</v>
      </c>
      <c r="U86" s="2"/>
      <c r="V86" s="139">
        <f>G86/(G86+M86)</f>
        <v>0.5</v>
      </c>
      <c r="W86" s="139">
        <f>M86/(G86+M86)</f>
        <v>0.5</v>
      </c>
      <c r="X86" s="139">
        <f>I86/(I86+N86)</f>
        <v>0.5</v>
      </c>
      <c r="Y86" s="139">
        <f>N86/(I86+N86)</f>
        <v>0.5</v>
      </c>
      <c r="Z86" s="2"/>
      <c r="AA86" s="148"/>
      <c r="AB86" s="2"/>
      <c r="AC86" s="2"/>
      <c r="AD86" s="2"/>
      <c r="AE86" s="2"/>
      <c r="AF86" s="146">
        <f>1+C86/G86</f>
        <v>1</v>
      </c>
      <c r="AG86" s="128">
        <f t="shared" ref="AG86:AG124" si="81">AF86^Fu</f>
        <v>1</v>
      </c>
      <c r="AH86" s="130">
        <f>1+D86/J86</f>
        <v>1</v>
      </c>
      <c r="AI86" s="128">
        <f t="shared" ref="AI86:AI124" si="82">AH86^Fh</f>
        <v>1</v>
      </c>
      <c r="AJ86" s="128">
        <f>AI86*AG86-1</f>
        <v>0</v>
      </c>
      <c r="AK86" s="145"/>
      <c r="AL86" s="130">
        <v>1</v>
      </c>
      <c r="AM86" s="149"/>
      <c r="AN86" s="130">
        <v>1</v>
      </c>
      <c r="AO86" s="150">
        <f>AL86*AN86</f>
        <v>1</v>
      </c>
    </row>
    <row r="87" spans="1:41" ht="15" customHeight="1" x14ac:dyDescent="0.15">
      <c r="A87" s="117" t="s">
        <v>118</v>
      </c>
      <c r="B87" s="117"/>
      <c r="C87" s="122"/>
      <c r="D87" s="113">
        <v>3000</v>
      </c>
      <c r="E87" s="133">
        <f ca="1">IF(C87=0,D87*O87,C87)</f>
        <v>932383.2</v>
      </c>
      <c r="F87" s="131">
        <f>S86*AJ87</f>
        <v>931380.33847890433</v>
      </c>
      <c r="G87" s="122">
        <f>I86+C87</f>
        <v>5000000</v>
      </c>
      <c r="H87" s="123"/>
      <c r="I87" s="123">
        <f>G87+H87</f>
        <v>5000000</v>
      </c>
      <c r="J87" s="121">
        <f>L86+D87</f>
        <v>17800.781481262209</v>
      </c>
      <c r="K87" s="121"/>
      <c r="L87" s="121">
        <f>J87+K87</f>
        <v>17800.781481262209</v>
      </c>
      <c r="M87" s="122">
        <f ca="1">J87*O87</f>
        <v>5532383.1999999993</v>
      </c>
      <c r="N87" s="122">
        <f t="shared" ref="N87:N124" ca="1" si="83">L87*O87</f>
        <v>5532383.1999999993</v>
      </c>
      <c r="O87" s="121">
        <f ca="1">'Scenarios-AST wBalancing'!O87</f>
        <v>310.7944</v>
      </c>
      <c r="P87" s="136">
        <f ca="1">IF(F87&lt;&gt;0,E87/F87,0)</f>
        <v>1.0010767475752531</v>
      </c>
      <c r="Q87" s="136">
        <f t="shared" ref="Q87:Q124" ca="1" si="84">G87/(S87*Fu/Gu)+M87/(S87*Fh/Gh)</f>
        <v>1.0339777883501355</v>
      </c>
      <c r="R87" s="114">
        <f t="shared" ref="R87:R124" ca="1" si="85">(Q87-Q86)/Q86</f>
        <v>3.397778835013554E-2</v>
      </c>
      <c r="S87" s="112">
        <f>S86+F87</f>
        <v>50931380.338478908</v>
      </c>
      <c r="T87" s="122">
        <f ca="1">Q87*S87</f>
        <v>52661916</v>
      </c>
      <c r="U87" s="2"/>
      <c r="V87" s="139">
        <f ca="1">G87/(G87+M87)</f>
        <v>0.47472636582383371</v>
      </c>
      <c r="W87" s="139">
        <f ca="1">M87/(G87+M87)</f>
        <v>0.52527363417616624</v>
      </c>
      <c r="X87" s="139">
        <f ca="1">I87/(I87+N87)</f>
        <v>0.47472636582383371</v>
      </c>
      <c r="Y87" s="139">
        <f ca="1">N87/(I87+N87)</f>
        <v>0.52527363417616624</v>
      </c>
      <c r="Z87" s="2"/>
      <c r="AA87" s="148">
        <f ca="1">(G87+M87)-(I86+N86)</f>
        <v>532383.19999999925</v>
      </c>
      <c r="AB87" s="126">
        <f>G87-I86</f>
        <v>0</v>
      </c>
      <c r="AC87" s="126">
        <f ca="1">M87-N86</f>
        <v>532383.19999999925</v>
      </c>
      <c r="AD87" s="126">
        <f t="shared" ref="AD87:AD124" ca="1" si="86">AA87*Gu-AB87</f>
        <v>266191.59999999963</v>
      </c>
      <c r="AE87" s="126">
        <f t="shared" ref="AE87:AE124" ca="1" si="87">AA87*Gh-AC87</f>
        <v>-266191.59999999963</v>
      </c>
      <c r="AF87" s="145">
        <f>1+C87/G86</f>
        <v>1</v>
      </c>
      <c r="AG87" s="128">
        <f t="shared" si="81"/>
        <v>1</v>
      </c>
      <c r="AH87" s="128">
        <f>1+D87/J86</f>
        <v>1.2026919999999999</v>
      </c>
      <c r="AI87" s="128">
        <f t="shared" si="82"/>
        <v>1.0186276067695781</v>
      </c>
      <c r="AJ87" s="128">
        <f t="shared" ref="AJ87:AJ124" si="88">AI87*AG87-1</f>
        <v>1.8627606769578087E-2</v>
      </c>
      <c r="AK87" s="145">
        <f>I87/G86</f>
        <v>1</v>
      </c>
      <c r="AL87" s="128">
        <f t="shared" ref="AL87:AL124" si="89">AK87^Fu</f>
        <v>1</v>
      </c>
      <c r="AM87" s="128">
        <f ca="1">N87/M86</f>
        <v>1.1064766399999999</v>
      </c>
      <c r="AN87" s="128">
        <f t="shared" ref="AN87:AN124" ca="1" si="90">AM87^Fh</f>
        <v>1.010169437685116</v>
      </c>
      <c r="AO87" s="150">
        <f t="shared" ref="AO87:AO124" ca="1" si="91">AL87*AN87</f>
        <v>1.010169437685116</v>
      </c>
    </row>
    <row r="88" spans="1:41" ht="15" customHeight="1" x14ac:dyDescent="0.15">
      <c r="A88" s="140" t="s">
        <v>98</v>
      </c>
      <c r="B88" s="140"/>
      <c r="C88" s="152"/>
      <c r="D88" s="113"/>
      <c r="E88" s="133">
        <f t="shared" ref="E88:E124" ca="1" si="92">IF(C88=0,D88*O88,C88)</f>
        <v>0</v>
      </c>
      <c r="F88" s="131">
        <f>S87*AJ88</f>
        <v>0</v>
      </c>
      <c r="G88" s="122">
        <f t="shared" ref="G88:G124" si="93">I87+C88</f>
        <v>5000000</v>
      </c>
      <c r="H88" s="123"/>
      <c r="I88" s="123">
        <f t="shared" ref="I88:I124" si="94">G88+H88</f>
        <v>5000000</v>
      </c>
      <c r="J88" s="121">
        <f t="shared" ref="J88:J124" si="95">L87+D88</f>
        <v>17800.781481262209</v>
      </c>
      <c r="K88" s="121"/>
      <c r="L88" s="121">
        <f t="shared" ref="L88:L124" si="96">J88+K88</f>
        <v>17800.781481262209</v>
      </c>
      <c r="M88" s="122">
        <f ca="1">J88*O88</f>
        <v>5532383.1999999993</v>
      </c>
      <c r="N88" s="122">
        <f t="shared" ca="1" si="83"/>
        <v>5532383.1999999993</v>
      </c>
      <c r="O88" s="121">
        <f ca="1">'Scenarios-AST wBalancing'!O88</f>
        <v>310.7944</v>
      </c>
      <c r="P88" s="136">
        <f t="shared" ref="P88:P124" si="97">IF(F88&lt;&gt;0,E88/F88,0)</f>
        <v>0</v>
      </c>
      <c r="Q88" s="136">
        <f t="shared" ca="1" si="84"/>
        <v>1.0339777883501355</v>
      </c>
      <c r="R88" s="114">
        <f t="shared" ca="1" si="85"/>
        <v>0</v>
      </c>
      <c r="S88" s="112">
        <f>S87+F88</f>
        <v>50931380.338478908</v>
      </c>
      <c r="T88" s="122">
        <f ca="1">Q88*S88</f>
        <v>52661916</v>
      </c>
      <c r="U88" s="2"/>
      <c r="V88" s="139">
        <f ca="1">G88/(G88+M88)</f>
        <v>0.47472636582383371</v>
      </c>
      <c r="W88" s="139">
        <f ca="1">M88/(G88+M88)</f>
        <v>0.52527363417616624</v>
      </c>
      <c r="X88" s="139">
        <f ca="1">I88/(I88+N88)</f>
        <v>0.47472636582383371</v>
      </c>
      <c r="Y88" s="139">
        <f ca="1">N88/(I88+N88)</f>
        <v>0.52527363417616624</v>
      </c>
      <c r="Z88" s="2"/>
      <c r="AA88" s="148">
        <f ca="1">(G88+M88)-(I87+N87)</f>
        <v>0</v>
      </c>
      <c r="AB88" s="126">
        <f>G88-I87</f>
        <v>0</v>
      </c>
      <c r="AC88" s="126">
        <f ca="1">M88-N87</f>
        <v>0</v>
      </c>
      <c r="AD88" s="126">
        <f t="shared" ca="1" si="86"/>
        <v>0</v>
      </c>
      <c r="AE88" s="126">
        <f t="shared" ca="1" si="87"/>
        <v>0</v>
      </c>
      <c r="AF88" s="145">
        <f>1+C88/G87</f>
        <v>1</v>
      </c>
      <c r="AG88" s="128">
        <f t="shared" si="81"/>
        <v>1</v>
      </c>
      <c r="AH88" s="128">
        <f>1+D88/J87</f>
        <v>1</v>
      </c>
      <c r="AI88" s="128">
        <f t="shared" si="82"/>
        <v>1</v>
      </c>
      <c r="AJ88" s="128">
        <f t="shared" si="88"/>
        <v>0</v>
      </c>
      <c r="AK88" s="145">
        <f>I88/G87</f>
        <v>1</v>
      </c>
      <c r="AL88" s="128">
        <f t="shared" si="89"/>
        <v>1</v>
      </c>
      <c r="AM88" s="128">
        <f ca="1">N88/M87</f>
        <v>1</v>
      </c>
      <c r="AN88" s="128">
        <f t="shared" ca="1" si="90"/>
        <v>1</v>
      </c>
      <c r="AO88" s="150">
        <f t="shared" ca="1" si="91"/>
        <v>1</v>
      </c>
    </row>
    <row r="89" spans="1:41" ht="15" customHeight="1" x14ac:dyDescent="0.15">
      <c r="A89" s="95" t="s">
        <v>123</v>
      </c>
      <c r="B89" s="95">
        <f>$B$44</f>
        <v>10000</v>
      </c>
      <c r="C89" s="179">
        <f>B89*$B$46</f>
        <v>100000</v>
      </c>
      <c r="D89" s="101"/>
      <c r="E89" s="133">
        <f t="shared" si="92"/>
        <v>100000</v>
      </c>
      <c r="F89" s="131">
        <f t="shared" ref="F89:F111" si="98">S88*AJ89</f>
        <v>100957.44239096138</v>
      </c>
      <c r="G89" s="122">
        <f t="shared" si="93"/>
        <v>5100000</v>
      </c>
      <c r="H89" s="123"/>
      <c r="I89" s="123">
        <f t="shared" si="94"/>
        <v>5100000</v>
      </c>
      <c r="J89" s="121">
        <f t="shared" si="95"/>
        <v>17800.781481262209</v>
      </c>
      <c r="K89" s="121"/>
      <c r="L89" s="121">
        <f t="shared" si="96"/>
        <v>17800.781481262209</v>
      </c>
      <c r="M89" s="122">
        <f t="shared" ref="M89:M111" ca="1" si="99">J89*O89</f>
        <v>5421735.5359999994</v>
      </c>
      <c r="N89" s="122">
        <f t="shared" ca="1" si="83"/>
        <v>5421735.5359999994</v>
      </c>
      <c r="O89" s="121">
        <f ca="1">'Scenarios-AST wBalancing'!O89</f>
        <v>304.57851199999999</v>
      </c>
      <c r="P89" s="136">
        <f t="shared" si="97"/>
        <v>0.99051637632366263</v>
      </c>
      <c r="Q89" s="136">
        <f t="shared" ca="1" si="84"/>
        <v>1.0308890395321266</v>
      </c>
      <c r="R89" s="114">
        <f t="shared" ca="1" si="85"/>
        <v>-2.9872487134733022E-3</v>
      </c>
      <c r="S89" s="112">
        <f t="shared" ref="S89:S111" si="100">S88+F89</f>
        <v>51032337.780869871</v>
      </c>
      <c r="T89" s="122">
        <f t="shared" ref="T89:T111" ca="1" si="101">Q89*S89</f>
        <v>52608677.68</v>
      </c>
      <c r="U89" s="2"/>
      <c r="V89" s="139">
        <f t="shared" ref="V89:V111" ca="1" si="102">G89/(G89+M89)</f>
        <v>0.48471090938851369</v>
      </c>
      <c r="W89" s="139">
        <f t="shared" ref="W89:W111" ca="1" si="103">M89/(G89+M89)</f>
        <v>0.51528909061148642</v>
      </c>
      <c r="X89" s="139">
        <f t="shared" ref="X89:X111" ca="1" si="104">I89/(I89+N89)</f>
        <v>0.48471090938851369</v>
      </c>
      <c r="Y89" s="139">
        <f t="shared" ref="Y89:Y111" ca="1" si="105">N89/(I89+N89)</f>
        <v>0.51528909061148642</v>
      </c>
      <c r="Z89" s="2"/>
      <c r="AA89" s="148">
        <f t="shared" ref="AA89:AA111" ca="1" si="106">(G89+M89)-(I88+N88)</f>
        <v>-10647.664000000805</v>
      </c>
      <c r="AB89" s="126">
        <f t="shared" ref="AB89:AB111" si="107">G89-I88</f>
        <v>100000</v>
      </c>
      <c r="AC89" s="126">
        <f t="shared" ref="AC89:AC111" ca="1" si="108">M89-N88</f>
        <v>-110647.66399999987</v>
      </c>
      <c r="AD89" s="126">
        <f t="shared" ca="1" si="86"/>
        <v>-105323.8320000004</v>
      </c>
      <c r="AE89" s="126">
        <f t="shared" ca="1" si="87"/>
        <v>105323.83199999947</v>
      </c>
      <c r="AF89" s="145">
        <f t="shared" ref="AF89:AF111" si="109">1+C89/G88</f>
        <v>1.02</v>
      </c>
      <c r="AG89" s="128">
        <f t="shared" si="81"/>
        <v>1.0019822247447452</v>
      </c>
      <c r="AH89" s="128">
        <f t="shared" ref="AH89:AH111" si="110">1+D89/J88</f>
        <v>1</v>
      </c>
      <c r="AI89" s="128">
        <f t="shared" si="82"/>
        <v>1</v>
      </c>
      <c r="AJ89" s="128">
        <f t="shared" si="88"/>
        <v>1.9822247447451868E-3</v>
      </c>
      <c r="AK89" s="145">
        <f t="shared" ref="AK89:AK111" si="111">I89/G88</f>
        <v>1.02</v>
      </c>
      <c r="AL89" s="128">
        <f t="shared" si="89"/>
        <v>1.0019822247447452</v>
      </c>
      <c r="AM89" s="128">
        <f t="shared" ref="AM89:AM111" ca="1" si="112">N89/M88</f>
        <v>0.98</v>
      </c>
      <c r="AN89" s="128">
        <f t="shared" ca="1" si="90"/>
        <v>0.99798176864156962</v>
      </c>
      <c r="AO89" s="150">
        <f t="shared" ca="1" si="91"/>
        <v>0.99995999279817549</v>
      </c>
    </row>
    <row r="90" spans="1:41" ht="15" customHeight="1" x14ac:dyDescent="0.15">
      <c r="A90" s="140" t="s">
        <v>98</v>
      </c>
      <c r="B90" s="140"/>
      <c r="C90" s="152"/>
      <c r="D90" s="113"/>
      <c r="E90" s="133">
        <f t="shared" ca="1" si="92"/>
        <v>0</v>
      </c>
      <c r="F90" s="131">
        <f t="shared" si="98"/>
        <v>0</v>
      </c>
      <c r="G90" s="122">
        <f t="shared" si="93"/>
        <v>5100000</v>
      </c>
      <c r="H90" s="123"/>
      <c r="I90" s="123">
        <f t="shared" si="94"/>
        <v>5100000</v>
      </c>
      <c r="J90" s="121">
        <f t="shared" si="95"/>
        <v>17800.781481262209</v>
      </c>
      <c r="K90" s="121"/>
      <c r="L90" s="121">
        <f t="shared" si="96"/>
        <v>17800.781481262209</v>
      </c>
      <c r="M90" s="122">
        <f t="shared" ca="1" si="99"/>
        <v>5421735.5359999994</v>
      </c>
      <c r="N90" s="122">
        <f t="shared" ca="1" si="83"/>
        <v>5421735.5359999994</v>
      </c>
      <c r="O90" s="121">
        <f ca="1">'Scenarios-AST wBalancing'!O90</f>
        <v>304.57851199999999</v>
      </c>
      <c r="P90" s="136">
        <f t="shared" si="97"/>
        <v>0</v>
      </c>
      <c r="Q90" s="136">
        <f t="shared" ca="1" si="84"/>
        <v>1.0308890395321266</v>
      </c>
      <c r="R90" s="114">
        <f t="shared" ca="1" si="85"/>
        <v>0</v>
      </c>
      <c r="S90" s="112">
        <f t="shared" si="100"/>
        <v>51032337.780869871</v>
      </c>
      <c r="T90" s="122">
        <f t="shared" ca="1" si="101"/>
        <v>52608677.68</v>
      </c>
      <c r="U90" s="2"/>
      <c r="V90" s="139">
        <f t="shared" ca="1" si="102"/>
        <v>0.48471090938851369</v>
      </c>
      <c r="W90" s="139">
        <f t="shared" ca="1" si="103"/>
        <v>0.51528909061148642</v>
      </c>
      <c r="X90" s="139">
        <f t="shared" ca="1" si="104"/>
        <v>0.48471090938851369</v>
      </c>
      <c r="Y90" s="139">
        <f t="shared" ca="1" si="105"/>
        <v>0.51528909061148642</v>
      </c>
      <c r="Z90" s="2"/>
      <c r="AA90" s="148">
        <f t="shared" ca="1" si="106"/>
        <v>0</v>
      </c>
      <c r="AB90" s="126">
        <f t="shared" si="107"/>
        <v>0</v>
      </c>
      <c r="AC90" s="126">
        <f t="shared" ca="1" si="108"/>
        <v>0</v>
      </c>
      <c r="AD90" s="126">
        <f t="shared" ca="1" si="86"/>
        <v>0</v>
      </c>
      <c r="AE90" s="126">
        <f t="shared" ca="1" si="87"/>
        <v>0</v>
      </c>
      <c r="AF90" s="145">
        <f t="shared" si="109"/>
        <v>1</v>
      </c>
      <c r="AG90" s="128">
        <f t="shared" si="81"/>
        <v>1</v>
      </c>
      <c r="AH90" s="128">
        <f t="shared" si="110"/>
        <v>1</v>
      </c>
      <c r="AI90" s="128">
        <f t="shared" si="82"/>
        <v>1</v>
      </c>
      <c r="AJ90" s="128">
        <f t="shared" si="88"/>
        <v>0</v>
      </c>
      <c r="AK90" s="145">
        <f t="shared" si="111"/>
        <v>1</v>
      </c>
      <c r="AL90" s="128">
        <f t="shared" si="89"/>
        <v>1</v>
      </c>
      <c r="AM90" s="128">
        <f t="shared" ca="1" si="112"/>
        <v>1</v>
      </c>
      <c r="AN90" s="128">
        <f t="shared" ca="1" si="90"/>
        <v>1</v>
      </c>
      <c r="AO90" s="150">
        <f t="shared" ca="1" si="91"/>
        <v>1</v>
      </c>
    </row>
    <row r="91" spans="1:41" ht="15" customHeight="1" x14ac:dyDescent="0.15">
      <c r="A91" s="117" t="s">
        <v>119</v>
      </c>
      <c r="B91" s="117"/>
      <c r="C91" s="152">
        <v>10000</v>
      </c>
      <c r="D91" s="113"/>
      <c r="E91" s="133">
        <f t="shared" si="92"/>
        <v>10000</v>
      </c>
      <c r="F91" s="131">
        <f t="shared" si="98"/>
        <v>9997.5225658750878</v>
      </c>
      <c r="G91" s="122">
        <f t="shared" si="93"/>
        <v>5110000</v>
      </c>
      <c r="H91" s="123"/>
      <c r="I91" s="123">
        <f t="shared" si="94"/>
        <v>5110000</v>
      </c>
      <c r="J91" s="121">
        <f t="shared" si="95"/>
        <v>17800.781481262209</v>
      </c>
      <c r="K91" s="121"/>
      <c r="L91" s="121">
        <f t="shared" si="96"/>
        <v>17800.781481262209</v>
      </c>
      <c r="M91" s="122">
        <f t="shared" ca="1" si="99"/>
        <v>5692822.3127999995</v>
      </c>
      <c r="N91" s="122">
        <f t="shared" ca="1" si="83"/>
        <v>5692822.3127999995</v>
      </c>
      <c r="O91" s="121">
        <f ca="1">'Scenarios-AST wBalancing'!O91</f>
        <v>319.80743760000001</v>
      </c>
      <c r="P91" s="136">
        <f t="shared" si="97"/>
        <v>1.0002478048044992</v>
      </c>
      <c r="Q91" s="136">
        <f t="shared" ca="1" si="84"/>
        <v>1.0582217926138702</v>
      </c>
      <c r="R91" s="114">
        <f t="shared" ca="1" si="85"/>
        <v>2.6513768246239799E-2</v>
      </c>
      <c r="S91" s="112">
        <f t="shared" si="100"/>
        <v>51042335.303435743</v>
      </c>
      <c r="T91" s="122">
        <f t="shared" ca="1" si="101"/>
        <v>54014111.564000003</v>
      </c>
      <c r="U91" s="2"/>
      <c r="V91" s="139">
        <f t="shared" ca="1" si="102"/>
        <v>0.47302453488893231</v>
      </c>
      <c r="W91" s="139">
        <f t="shared" ca="1" si="103"/>
        <v>0.52697546511106763</v>
      </c>
      <c r="X91" s="139">
        <f t="shared" ca="1" si="104"/>
        <v>0.47302453488893231</v>
      </c>
      <c r="Y91" s="139">
        <f t="shared" ca="1" si="105"/>
        <v>0.52697546511106763</v>
      </c>
      <c r="Z91" s="2"/>
      <c r="AA91" s="148">
        <f t="shared" ca="1" si="106"/>
        <v>281086.77680000104</v>
      </c>
      <c r="AB91" s="126">
        <f t="shared" si="107"/>
        <v>10000</v>
      </c>
      <c r="AC91" s="126">
        <f t="shared" ca="1" si="108"/>
        <v>271086.77680000011</v>
      </c>
      <c r="AD91" s="126">
        <f t="shared" ca="1" si="86"/>
        <v>130543.38840000052</v>
      </c>
      <c r="AE91" s="126">
        <f t="shared" ca="1" si="87"/>
        <v>-130543.38839999959</v>
      </c>
      <c r="AF91" s="145">
        <f t="shared" si="109"/>
        <v>1.0019607843137255</v>
      </c>
      <c r="AG91" s="128">
        <f t="shared" si="81"/>
        <v>1.0001959056355365</v>
      </c>
      <c r="AH91" s="128">
        <f t="shared" si="110"/>
        <v>1</v>
      </c>
      <c r="AI91" s="128">
        <f t="shared" si="82"/>
        <v>1</v>
      </c>
      <c r="AJ91" s="128">
        <f t="shared" si="88"/>
        <v>1.9590563553650853E-4</v>
      </c>
      <c r="AK91" s="145">
        <f t="shared" si="111"/>
        <v>1.0019607843137255</v>
      </c>
      <c r="AL91" s="128">
        <f t="shared" si="89"/>
        <v>1.0001959056355365</v>
      </c>
      <c r="AM91" s="128">
        <f t="shared" ca="1" si="112"/>
        <v>1.05</v>
      </c>
      <c r="AN91" s="128">
        <f t="shared" ca="1" si="90"/>
        <v>1.0048909381985118</v>
      </c>
      <c r="AO91" s="150">
        <f t="shared" ca="1" si="91"/>
        <v>1.0050878019964045</v>
      </c>
    </row>
    <row r="92" spans="1:41" ht="15" customHeight="1" x14ac:dyDescent="0.15">
      <c r="A92" s="140" t="s">
        <v>98</v>
      </c>
      <c r="B92" s="140"/>
      <c r="C92" s="152"/>
      <c r="D92" s="113"/>
      <c r="E92" s="133">
        <f t="shared" ca="1" si="92"/>
        <v>0</v>
      </c>
      <c r="F92" s="131">
        <f t="shared" si="98"/>
        <v>0</v>
      </c>
      <c r="G92" s="122">
        <f t="shared" si="93"/>
        <v>5110000</v>
      </c>
      <c r="H92" s="123"/>
      <c r="I92" s="123">
        <f t="shared" si="94"/>
        <v>5110000</v>
      </c>
      <c r="J92" s="121">
        <f t="shared" si="95"/>
        <v>17800.781481262209</v>
      </c>
      <c r="K92" s="121"/>
      <c r="L92" s="121">
        <f t="shared" si="96"/>
        <v>17800.781481262209</v>
      </c>
      <c r="M92" s="122">
        <f t="shared" ca="1" si="99"/>
        <v>5692822.3127999995</v>
      </c>
      <c r="N92" s="122">
        <f t="shared" ca="1" si="83"/>
        <v>5692822.3127999995</v>
      </c>
      <c r="O92" s="121">
        <f ca="1">'Scenarios-AST wBalancing'!O92</f>
        <v>319.80743760000001</v>
      </c>
      <c r="P92" s="136">
        <f t="shared" si="97"/>
        <v>0</v>
      </c>
      <c r="Q92" s="136">
        <f t="shared" ca="1" si="84"/>
        <v>1.0582217926138702</v>
      </c>
      <c r="R92" s="114">
        <f t="shared" ca="1" si="85"/>
        <v>0</v>
      </c>
      <c r="S92" s="112">
        <f t="shared" si="100"/>
        <v>51042335.303435743</v>
      </c>
      <c r="T92" s="122">
        <f t="shared" ca="1" si="101"/>
        <v>54014111.564000003</v>
      </c>
      <c r="U92" s="2"/>
      <c r="V92" s="139">
        <f t="shared" ca="1" si="102"/>
        <v>0.47302453488893231</v>
      </c>
      <c r="W92" s="139">
        <f t="shared" ca="1" si="103"/>
        <v>0.52697546511106763</v>
      </c>
      <c r="X92" s="139">
        <f t="shared" ca="1" si="104"/>
        <v>0.47302453488893231</v>
      </c>
      <c r="Y92" s="139">
        <f t="shared" ca="1" si="105"/>
        <v>0.52697546511106763</v>
      </c>
      <c r="Z92" s="2"/>
      <c r="AA92" s="148">
        <f t="shared" ca="1" si="106"/>
        <v>0</v>
      </c>
      <c r="AB92" s="126">
        <f t="shared" si="107"/>
        <v>0</v>
      </c>
      <c r="AC92" s="126">
        <f t="shared" ca="1" si="108"/>
        <v>0</v>
      </c>
      <c r="AD92" s="126">
        <f t="shared" ca="1" si="86"/>
        <v>0</v>
      </c>
      <c r="AE92" s="126">
        <f t="shared" ca="1" si="87"/>
        <v>0</v>
      </c>
      <c r="AF92" s="145">
        <f t="shared" si="109"/>
        <v>1</v>
      </c>
      <c r="AG92" s="128">
        <f t="shared" si="81"/>
        <v>1</v>
      </c>
      <c r="AH92" s="128">
        <f t="shared" si="110"/>
        <v>1</v>
      </c>
      <c r="AI92" s="128">
        <f t="shared" si="82"/>
        <v>1</v>
      </c>
      <c r="AJ92" s="128">
        <f t="shared" si="88"/>
        <v>0</v>
      </c>
      <c r="AK92" s="145">
        <f t="shared" si="111"/>
        <v>1</v>
      </c>
      <c r="AL92" s="128">
        <f t="shared" si="89"/>
        <v>1</v>
      </c>
      <c r="AM92" s="128">
        <f t="shared" ca="1" si="112"/>
        <v>1</v>
      </c>
      <c r="AN92" s="128">
        <f t="shared" ca="1" si="90"/>
        <v>1</v>
      </c>
      <c r="AO92" s="150">
        <f t="shared" ca="1" si="91"/>
        <v>1</v>
      </c>
    </row>
    <row r="93" spans="1:41" ht="15" customHeight="1" x14ac:dyDescent="0.15">
      <c r="A93" s="95" t="s">
        <v>123</v>
      </c>
      <c r="B93" s="95">
        <f>INT(B89*(1+$B$45))</f>
        <v>13500</v>
      </c>
      <c r="C93" s="179">
        <f>B93*$B$46</f>
        <v>135000</v>
      </c>
      <c r="D93" s="113"/>
      <c r="E93" s="133">
        <f t="shared" si="92"/>
        <v>135000</v>
      </c>
      <c r="F93" s="131">
        <f t="shared" si="98"/>
        <v>133270.84670984783</v>
      </c>
      <c r="G93" s="122">
        <f t="shared" si="93"/>
        <v>5245000</v>
      </c>
      <c r="H93" s="123"/>
      <c r="I93" s="123">
        <f t="shared" si="94"/>
        <v>5245000</v>
      </c>
      <c r="J93" s="121">
        <f t="shared" si="95"/>
        <v>17800.781481262209</v>
      </c>
      <c r="K93" s="121"/>
      <c r="L93" s="121">
        <f t="shared" si="96"/>
        <v>17800.781481262209</v>
      </c>
      <c r="M93" s="122">
        <f t="shared" ca="1" si="99"/>
        <v>5237396.5277760001</v>
      </c>
      <c r="N93" s="122">
        <f t="shared" ca="1" si="83"/>
        <v>5237396.5277760001</v>
      </c>
      <c r="O93" s="121">
        <f ca="1">'Scenarios-AST wBalancing'!O93</f>
        <v>294.22284259200001</v>
      </c>
      <c r="P93" s="136">
        <f t="shared" si="97"/>
        <v>1.0129747302792846</v>
      </c>
      <c r="Q93" s="136">
        <f t="shared" ca="1" si="84"/>
        <v>1.0241594888999841</v>
      </c>
      <c r="R93" s="114">
        <f t="shared" ca="1" si="85"/>
        <v>-3.2188246312476874E-2</v>
      </c>
      <c r="S93" s="112">
        <f t="shared" si="100"/>
        <v>51175606.15014559</v>
      </c>
      <c r="T93" s="122">
        <f t="shared" ca="1" si="101"/>
        <v>52411982.638879992</v>
      </c>
      <c r="U93" s="2"/>
      <c r="V93" s="139">
        <f t="shared" ca="1" si="102"/>
        <v>0.50036267814348812</v>
      </c>
      <c r="W93" s="139">
        <f t="shared" ca="1" si="103"/>
        <v>0.49963732185651194</v>
      </c>
      <c r="X93" s="139">
        <f t="shared" ca="1" si="104"/>
        <v>0.50036267814348812</v>
      </c>
      <c r="Y93" s="139">
        <f t="shared" ca="1" si="105"/>
        <v>0.49963732185651194</v>
      </c>
      <c r="Z93" s="2"/>
      <c r="AA93" s="148">
        <f t="shared" ca="1" si="106"/>
        <v>-320425.78502400033</v>
      </c>
      <c r="AB93" s="126">
        <f t="shared" si="107"/>
        <v>135000</v>
      </c>
      <c r="AC93" s="126">
        <f t="shared" ca="1" si="108"/>
        <v>-455425.7850239994</v>
      </c>
      <c r="AD93" s="126">
        <f t="shared" ca="1" si="86"/>
        <v>-295212.89251200017</v>
      </c>
      <c r="AE93" s="126">
        <f t="shared" ca="1" si="87"/>
        <v>295212.89251199923</v>
      </c>
      <c r="AF93" s="145">
        <f t="shared" si="109"/>
        <v>1.0264187866927592</v>
      </c>
      <c r="AG93" s="128">
        <f t="shared" si="81"/>
        <v>1.0026109864667747</v>
      </c>
      <c r="AH93" s="128">
        <f t="shared" si="110"/>
        <v>1</v>
      </c>
      <c r="AI93" s="128">
        <f t="shared" si="82"/>
        <v>1</v>
      </c>
      <c r="AJ93" s="128">
        <f t="shared" si="88"/>
        <v>2.6109864667747118E-3</v>
      </c>
      <c r="AK93" s="145">
        <f t="shared" si="111"/>
        <v>1.0264187866927592</v>
      </c>
      <c r="AL93" s="128">
        <f t="shared" si="89"/>
        <v>1.0026109864667747</v>
      </c>
      <c r="AM93" s="128">
        <f t="shared" ca="1" si="112"/>
        <v>0.92000000000000015</v>
      </c>
      <c r="AN93" s="128">
        <f t="shared" ca="1" si="90"/>
        <v>0.99169650515237262</v>
      </c>
      <c r="AO93" s="150">
        <f t="shared" ca="1" si="91"/>
        <v>0.9942858113064732</v>
      </c>
    </row>
    <row r="94" spans="1:41" ht="15" customHeight="1" x14ac:dyDescent="0.15">
      <c r="A94" s="140" t="s">
        <v>98</v>
      </c>
      <c r="B94" s="140"/>
      <c r="C94" s="152"/>
      <c r="D94" s="113"/>
      <c r="E94" s="133">
        <f t="shared" ca="1" si="92"/>
        <v>0</v>
      </c>
      <c r="F94" s="131">
        <f t="shared" si="98"/>
        <v>0</v>
      </c>
      <c r="G94" s="122">
        <f t="shared" si="93"/>
        <v>5245000</v>
      </c>
      <c r="H94" s="123"/>
      <c r="I94" s="123">
        <f t="shared" si="94"/>
        <v>5245000</v>
      </c>
      <c r="J94" s="121">
        <f t="shared" si="95"/>
        <v>17800.781481262209</v>
      </c>
      <c r="K94" s="121"/>
      <c r="L94" s="121">
        <f t="shared" si="96"/>
        <v>17800.781481262209</v>
      </c>
      <c r="M94" s="122">
        <f t="shared" ca="1" si="99"/>
        <v>5237396.5277760001</v>
      </c>
      <c r="N94" s="122">
        <f t="shared" ca="1" si="83"/>
        <v>5237396.5277760001</v>
      </c>
      <c r="O94" s="121">
        <f ca="1">'Scenarios-AST wBalancing'!O94</f>
        <v>294.22284259200001</v>
      </c>
      <c r="P94" s="136">
        <f t="shared" si="97"/>
        <v>0</v>
      </c>
      <c r="Q94" s="136">
        <f t="shared" ca="1" si="84"/>
        <v>1.0241594888999841</v>
      </c>
      <c r="R94" s="114">
        <f t="shared" ca="1" si="85"/>
        <v>0</v>
      </c>
      <c r="S94" s="112">
        <f t="shared" si="100"/>
        <v>51175606.15014559</v>
      </c>
      <c r="T94" s="122">
        <f t="shared" ca="1" si="101"/>
        <v>52411982.638879992</v>
      </c>
      <c r="U94" s="2"/>
      <c r="V94" s="139">
        <f t="shared" ca="1" si="102"/>
        <v>0.50036267814348812</v>
      </c>
      <c r="W94" s="139">
        <f t="shared" ca="1" si="103"/>
        <v>0.49963732185651194</v>
      </c>
      <c r="X94" s="139">
        <f t="shared" ca="1" si="104"/>
        <v>0.50036267814348812</v>
      </c>
      <c r="Y94" s="139">
        <f t="shared" ca="1" si="105"/>
        <v>0.49963732185651194</v>
      </c>
      <c r="Z94" s="2"/>
      <c r="AA94" s="148">
        <f t="shared" ca="1" si="106"/>
        <v>0</v>
      </c>
      <c r="AB94" s="126">
        <f t="shared" si="107"/>
        <v>0</v>
      </c>
      <c r="AC94" s="126">
        <f t="shared" ca="1" si="108"/>
        <v>0</v>
      </c>
      <c r="AD94" s="126">
        <f t="shared" ca="1" si="86"/>
        <v>0</v>
      </c>
      <c r="AE94" s="126">
        <f t="shared" ca="1" si="87"/>
        <v>0</v>
      </c>
      <c r="AF94" s="145">
        <f t="shared" si="109"/>
        <v>1</v>
      </c>
      <c r="AG94" s="128">
        <f t="shared" si="81"/>
        <v>1</v>
      </c>
      <c r="AH94" s="128">
        <f t="shared" si="110"/>
        <v>1</v>
      </c>
      <c r="AI94" s="128">
        <f t="shared" si="82"/>
        <v>1</v>
      </c>
      <c r="AJ94" s="128">
        <f t="shared" si="88"/>
        <v>0</v>
      </c>
      <c r="AK94" s="145">
        <f t="shared" si="111"/>
        <v>1</v>
      </c>
      <c r="AL94" s="128">
        <f t="shared" si="89"/>
        <v>1</v>
      </c>
      <c r="AM94" s="128">
        <f t="shared" ca="1" si="112"/>
        <v>1</v>
      </c>
      <c r="AN94" s="128">
        <f t="shared" ca="1" si="90"/>
        <v>1</v>
      </c>
      <c r="AO94" s="150">
        <f t="shared" ca="1" si="91"/>
        <v>1</v>
      </c>
    </row>
    <row r="95" spans="1:41" ht="15" customHeight="1" x14ac:dyDescent="0.15">
      <c r="A95" s="117" t="s">
        <v>118</v>
      </c>
      <c r="B95" s="117"/>
      <c r="C95" s="152"/>
      <c r="D95" s="113">
        <v>7000</v>
      </c>
      <c r="E95" s="133">
        <f t="shared" ca="1" si="92"/>
        <v>2183133.4920326401</v>
      </c>
      <c r="F95" s="131">
        <f t="shared" si="98"/>
        <v>1725606.2095726111</v>
      </c>
      <c r="G95" s="122">
        <f t="shared" si="93"/>
        <v>5245000</v>
      </c>
      <c r="H95" s="123"/>
      <c r="I95" s="123">
        <f t="shared" si="94"/>
        <v>5245000</v>
      </c>
      <c r="J95" s="121">
        <f t="shared" si="95"/>
        <v>24800.781481262209</v>
      </c>
      <c r="K95" s="121"/>
      <c r="L95" s="121">
        <f t="shared" si="96"/>
        <v>24800.781481262209</v>
      </c>
      <c r="M95" s="122">
        <f t="shared" ca="1" si="99"/>
        <v>7734773.8114751996</v>
      </c>
      <c r="N95" s="122">
        <f t="shared" ca="1" si="83"/>
        <v>7734773.8114751996</v>
      </c>
      <c r="O95" s="121">
        <f ca="1">'Scenarios-AST wBalancing'!O95</f>
        <v>311.87621314751999</v>
      </c>
      <c r="P95" s="136">
        <f t="shared" ca="1" si="97"/>
        <v>1.2651400301656002</v>
      </c>
      <c r="Q95" s="136">
        <f t="shared" ca="1" si="84"/>
        <v>1.2267936057131545</v>
      </c>
      <c r="R95" s="114">
        <f t="shared" ca="1" si="85"/>
        <v>0.19785406375603967</v>
      </c>
      <c r="S95" s="112">
        <f t="shared" si="100"/>
        <v>52901212.359718204</v>
      </c>
      <c r="T95" s="122">
        <f t="shared" ca="1" si="101"/>
        <v>64898869.05737599</v>
      </c>
      <c r="U95" s="2"/>
      <c r="V95" s="139">
        <f t="shared" ca="1" si="102"/>
        <v>0.40409024657756243</v>
      </c>
      <c r="W95" s="139">
        <f t="shared" ca="1" si="103"/>
        <v>0.59590975342243768</v>
      </c>
      <c r="X95" s="139">
        <f t="shared" ca="1" si="104"/>
        <v>0.40409024657756243</v>
      </c>
      <c r="Y95" s="139">
        <f t="shared" ca="1" si="105"/>
        <v>0.59590975342243768</v>
      </c>
      <c r="Z95" s="2"/>
      <c r="AA95" s="148">
        <f t="shared" ca="1" si="106"/>
        <v>2497377.2836991996</v>
      </c>
      <c r="AB95" s="126">
        <f t="shared" si="107"/>
        <v>0</v>
      </c>
      <c r="AC95" s="126">
        <f t="shared" ca="1" si="108"/>
        <v>2497377.2836991996</v>
      </c>
      <c r="AD95" s="126">
        <f t="shared" ca="1" si="86"/>
        <v>1248688.6418495998</v>
      </c>
      <c r="AE95" s="126">
        <f t="shared" ca="1" si="87"/>
        <v>-1248688.6418495998</v>
      </c>
      <c r="AF95" s="145">
        <f t="shared" si="109"/>
        <v>1</v>
      </c>
      <c r="AG95" s="128">
        <f t="shared" si="81"/>
        <v>1</v>
      </c>
      <c r="AH95" s="128">
        <f t="shared" si="110"/>
        <v>1.3932411623258489</v>
      </c>
      <c r="AI95" s="128">
        <f t="shared" si="82"/>
        <v>1.0337193115897798</v>
      </c>
      <c r="AJ95" s="128">
        <f t="shared" si="88"/>
        <v>3.371931158977981E-2</v>
      </c>
      <c r="AK95" s="145">
        <f t="shared" si="111"/>
        <v>1</v>
      </c>
      <c r="AL95" s="128">
        <f t="shared" si="89"/>
        <v>1</v>
      </c>
      <c r="AM95" s="128">
        <f t="shared" ca="1" si="112"/>
        <v>1.4768356320653999</v>
      </c>
      <c r="AN95" s="128">
        <f t="shared" ca="1" si="90"/>
        <v>1.0397602640420625</v>
      </c>
      <c r="AO95" s="150">
        <f t="shared" ca="1" si="91"/>
        <v>1.0397602640420625</v>
      </c>
    </row>
    <row r="96" spans="1:41" ht="15" customHeight="1" x14ac:dyDescent="0.15">
      <c r="A96" s="140" t="s">
        <v>98</v>
      </c>
      <c r="B96" s="140"/>
      <c r="C96" s="152"/>
      <c r="D96" s="113"/>
      <c r="E96" s="133">
        <f t="shared" ca="1" si="92"/>
        <v>0</v>
      </c>
      <c r="F96" s="131">
        <f t="shared" si="98"/>
        <v>0</v>
      </c>
      <c r="G96" s="122">
        <f t="shared" si="93"/>
        <v>5245000</v>
      </c>
      <c r="H96" s="123"/>
      <c r="I96" s="123">
        <f t="shared" si="94"/>
        <v>5245000</v>
      </c>
      <c r="J96" s="121">
        <f t="shared" si="95"/>
        <v>24800.781481262209</v>
      </c>
      <c r="K96" s="121"/>
      <c r="L96" s="121">
        <f t="shared" si="96"/>
        <v>24800.781481262209</v>
      </c>
      <c r="M96" s="122">
        <f t="shared" ca="1" si="99"/>
        <v>7734773.8114751996</v>
      </c>
      <c r="N96" s="122">
        <f t="shared" ca="1" si="83"/>
        <v>7734773.8114751996</v>
      </c>
      <c r="O96" s="121">
        <f ca="1">'Scenarios-AST wBalancing'!O96</f>
        <v>311.87621314751999</v>
      </c>
      <c r="P96" s="136">
        <f t="shared" si="97"/>
        <v>0</v>
      </c>
      <c r="Q96" s="136">
        <f t="shared" ca="1" si="84"/>
        <v>1.2267936057131545</v>
      </c>
      <c r="R96" s="114">
        <f t="shared" ca="1" si="85"/>
        <v>0</v>
      </c>
      <c r="S96" s="112">
        <f t="shared" si="100"/>
        <v>52901212.359718204</v>
      </c>
      <c r="T96" s="122">
        <f t="shared" ca="1" si="101"/>
        <v>64898869.05737599</v>
      </c>
      <c r="U96" s="2"/>
      <c r="V96" s="139">
        <f t="shared" ca="1" si="102"/>
        <v>0.40409024657756243</v>
      </c>
      <c r="W96" s="139">
        <f t="shared" ca="1" si="103"/>
        <v>0.59590975342243768</v>
      </c>
      <c r="X96" s="139">
        <f t="shared" ca="1" si="104"/>
        <v>0.40409024657756243</v>
      </c>
      <c r="Y96" s="139">
        <f t="shared" ca="1" si="105"/>
        <v>0.59590975342243768</v>
      </c>
      <c r="Z96" s="2"/>
      <c r="AA96" s="148">
        <f t="shared" ca="1" si="106"/>
        <v>0</v>
      </c>
      <c r="AB96" s="126">
        <f t="shared" si="107"/>
        <v>0</v>
      </c>
      <c r="AC96" s="126">
        <f t="shared" ca="1" si="108"/>
        <v>0</v>
      </c>
      <c r="AD96" s="126">
        <f t="shared" ca="1" si="86"/>
        <v>0</v>
      </c>
      <c r="AE96" s="126">
        <f t="shared" ca="1" si="87"/>
        <v>0</v>
      </c>
      <c r="AF96" s="145">
        <f t="shared" si="109"/>
        <v>1</v>
      </c>
      <c r="AG96" s="128">
        <f t="shared" si="81"/>
        <v>1</v>
      </c>
      <c r="AH96" s="128">
        <f t="shared" si="110"/>
        <v>1</v>
      </c>
      <c r="AI96" s="128">
        <f t="shared" si="82"/>
        <v>1</v>
      </c>
      <c r="AJ96" s="128">
        <f t="shared" si="88"/>
        <v>0</v>
      </c>
      <c r="AK96" s="145">
        <f t="shared" si="111"/>
        <v>1</v>
      </c>
      <c r="AL96" s="128">
        <f t="shared" si="89"/>
        <v>1</v>
      </c>
      <c r="AM96" s="128">
        <f t="shared" ca="1" si="112"/>
        <v>1</v>
      </c>
      <c r="AN96" s="128">
        <f t="shared" ca="1" si="90"/>
        <v>1</v>
      </c>
      <c r="AO96" s="150">
        <f t="shared" ca="1" si="91"/>
        <v>1</v>
      </c>
    </row>
    <row r="97" spans="1:41" ht="15" customHeight="1" x14ac:dyDescent="0.15">
      <c r="A97" s="95" t="s">
        <v>123</v>
      </c>
      <c r="B97" s="95">
        <f>INT(B93*(1+$B$45))</f>
        <v>18225</v>
      </c>
      <c r="C97" s="179">
        <f>B97*$B$46</f>
        <v>182250</v>
      </c>
      <c r="D97" s="113"/>
      <c r="E97" s="133">
        <f t="shared" si="92"/>
        <v>182250</v>
      </c>
      <c r="F97" s="131">
        <f t="shared" si="98"/>
        <v>181005.31086179233</v>
      </c>
      <c r="G97" s="122">
        <f t="shared" si="93"/>
        <v>5427250</v>
      </c>
      <c r="H97" s="123"/>
      <c r="I97" s="123">
        <f t="shared" si="94"/>
        <v>5427250</v>
      </c>
      <c r="J97" s="121">
        <f t="shared" si="95"/>
        <v>24800.781481262209</v>
      </c>
      <c r="K97" s="121"/>
      <c r="L97" s="121">
        <f t="shared" si="96"/>
        <v>24800.781481262209</v>
      </c>
      <c r="M97" s="122">
        <f t="shared" ca="1" si="99"/>
        <v>7889469.2877047034</v>
      </c>
      <c r="N97" s="122">
        <f t="shared" ca="1" si="83"/>
        <v>7889469.2877047034</v>
      </c>
      <c r="O97" s="121">
        <f ca="1">'Scenarios-AST wBalancing'!O97</f>
        <v>318.11373741047038</v>
      </c>
      <c r="P97" s="136">
        <f t="shared" si="97"/>
        <v>1.006876533800481</v>
      </c>
      <c r="Q97" s="136">
        <f t="shared" ca="1" si="84"/>
        <v>1.2543484308008941</v>
      </c>
      <c r="R97" s="114">
        <f t="shared" ca="1" si="85"/>
        <v>2.2460848311743106E-2</v>
      </c>
      <c r="S97" s="112">
        <f t="shared" si="100"/>
        <v>53082217.670579992</v>
      </c>
      <c r="T97" s="122">
        <f t="shared" ca="1" si="101"/>
        <v>66583596.438523501</v>
      </c>
      <c r="U97" s="2"/>
      <c r="V97" s="139">
        <f t="shared" ca="1" si="102"/>
        <v>0.40755158104225925</v>
      </c>
      <c r="W97" s="139">
        <f t="shared" ca="1" si="103"/>
        <v>0.59244841895774081</v>
      </c>
      <c r="X97" s="139">
        <f t="shared" ca="1" si="104"/>
        <v>0.40755158104225925</v>
      </c>
      <c r="Y97" s="139">
        <f t="shared" ca="1" si="105"/>
        <v>0.59244841895774081</v>
      </c>
      <c r="Z97" s="2"/>
      <c r="AA97" s="148">
        <f t="shared" ca="1" si="106"/>
        <v>336945.47622950375</v>
      </c>
      <c r="AB97" s="126">
        <f t="shared" si="107"/>
        <v>182250</v>
      </c>
      <c r="AC97" s="126">
        <f t="shared" ca="1" si="108"/>
        <v>154695.47622950375</v>
      </c>
      <c r="AD97" s="126">
        <f t="shared" ca="1" si="86"/>
        <v>-13777.261885248125</v>
      </c>
      <c r="AE97" s="126">
        <f t="shared" ca="1" si="87"/>
        <v>13777.261885248125</v>
      </c>
      <c r="AF97" s="145">
        <f t="shared" si="109"/>
        <v>1.034747378455672</v>
      </c>
      <c r="AG97" s="128">
        <f t="shared" si="81"/>
        <v>1.0034215720734525</v>
      </c>
      <c r="AH97" s="128">
        <f t="shared" si="110"/>
        <v>1</v>
      </c>
      <c r="AI97" s="128">
        <f t="shared" si="82"/>
        <v>1</v>
      </c>
      <c r="AJ97" s="128">
        <f t="shared" si="88"/>
        <v>3.4215720734525057E-3</v>
      </c>
      <c r="AK97" s="145">
        <f t="shared" si="111"/>
        <v>1.034747378455672</v>
      </c>
      <c r="AL97" s="128">
        <f t="shared" si="89"/>
        <v>1.0034215720734525</v>
      </c>
      <c r="AM97" s="128">
        <f t="shared" ca="1" si="112"/>
        <v>1.02</v>
      </c>
      <c r="AN97" s="128">
        <f t="shared" ca="1" si="90"/>
        <v>1.0019822247447452</v>
      </c>
      <c r="AO97" s="150">
        <f t="shared" ca="1" si="91"/>
        <v>1.0054105791430277</v>
      </c>
    </row>
    <row r="98" spans="1:41" ht="15" customHeight="1" x14ac:dyDescent="0.15">
      <c r="A98" s="140" t="s">
        <v>98</v>
      </c>
      <c r="B98" s="140"/>
      <c r="C98" s="152"/>
      <c r="D98" s="113"/>
      <c r="E98" s="133">
        <f t="shared" ca="1" si="92"/>
        <v>0</v>
      </c>
      <c r="F98" s="131">
        <f t="shared" si="98"/>
        <v>0</v>
      </c>
      <c r="G98" s="122">
        <f t="shared" si="93"/>
        <v>5427250</v>
      </c>
      <c r="H98" s="123"/>
      <c r="I98" s="123">
        <f t="shared" si="94"/>
        <v>5427250</v>
      </c>
      <c r="J98" s="121">
        <f t="shared" si="95"/>
        <v>24800.781481262209</v>
      </c>
      <c r="K98" s="121"/>
      <c r="L98" s="121">
        <f t="shared" si="96"/>
        <v>24800.781481262209</v>
      </c>
      <c r="M98" s="122">
        <f t="shared" ca="1" si="99"/>
        <v>7889469.2877047034</v>
      </c>
      <c r="N98" s="122">
        <f t="shared" ca="1" si="83"/>
        <v>7889469.2877047034</v>
      </c>
      <c r="O98" s="121">
        <f ca="1">'Scenarios-AST wBalancing'!O98</f>
        <v>318.11373741047038</v>
      </c>
      <c r="P98" s="136">
        <f t="shared" si="97"/>
        <v>0</v>
      </c>
      <c r="Q98" s="136">
        <f t="shared" ca="1" si="84"/>
        <v>1.2543484308008941</v>
      </c>
      <c r="R98" s="114">
        <f t="shared" ca="1" si="85"/>
        <v>0</v>
      </c>
      <c r="S98" s="112">
        <f t="shared" si="100"/>
        <v>53082217.670579992</v>
      </c>
      <c r="T98" s="122">
        <f t="shared" ca="1" si="101"/>
        <v>66583596.438523501</v>
      </c>
      <c r="U98" s="2"/>
      <c r="V98" s="139">
        <f t="shared" ca="1" si="102"/>
        <v>0.40755158104225925</v>
      </c>
      <c r="W98" s="139">
        <f t="shared" ca="1" si="103"/>
        <v>0.59244841895774081</v>
      </c>
      <c r="X98" s="139">
        <f t="shared" ca="1" si="104"/>
        <v>0.40755158104225925</v>
      </c>
      <c r="Y98" s="139">
        <f t="shared" ca="1" si="105"/>
        <v>0.59244841895774081</v>
      </c>
      <c r="Z98" s="2"/>
      <c r="AA98" s="148">
        <f t="shared" ca="1" si="106"/>
        <v>0</v>
      </c>
      <c r="AB98" s="126">
        <f t="shared" si="107"/>
        <v>0</v>
      </c>
      <c r="AC98" s="126">
        <f t="shared" ca="1" si="108"/>
        <v>0</v>
      </c>
      <c r="AD98" s="126">
        <f t="shared" ca="1" si="86"/>
        <v>0</v>
      </c>
      <c r="AE98" s="126">
        <f t="shared" ca="1" si="87"/>
        <v>0</v>
      </c>
      <c r="AF98" s="145">
        <f t="shared" si="109"/>
        <v>1</v>
      </c>
      <c r="AG98" s="128">
        <f t="shared" si="81"/>
        <v>1</v>
      </c>
      <c r="AH98" s="128">
        <f t="shared" si="110"/>
        <v>1</v>
      </c>
      <c r="AI98" s="128">
        <f t="shared" si="82"/>
        <v>1</v>
      </c>
      <c r="AJ98" s="128">
        <f t="shared" si="88"/>
        <v>0</v>
      </c>
      <c r="AK98" s="145">
        <f t="shared" si="111"/>
        <v>1</v>
      </c>
      <c r="AL98" s="128">
        <f t="shared" si="89"/>
        <v>1</v>
      </c>
      <c r="AM98" s="128">
        <f t="shared" ca="1" si="112"/>
        <v>1</v>
      </c>
      <c r="AN98" s="128">
        <f t="shared" ca="1" si="90"/>
        <v>1</v>
      </c>
      <c r="AO98" s="150">
        <f t="shared" ca="1" si="91"/>
        <v>1</v>
      </c>
    </row>
    <row r="99" spans="1:41" ht="15" customHeight="1" x14ac:dyDescent="0.15">
      <c r="A99" s="117" t="s">
        <v>116</v>
      </c>
      <c r="B99" s="117"/>
      <c r="C99" s="152"/>
      <c r="D99" s="113">
        <v>-2000</v>
      </c>
      <c r="E99" s="133">
        <f t="shared" ca="1" si="92"/>
        <v>-578967.00208705617</v>
      </c>
      <c r="F99" s="131">
        <f t="shared" si="98"/>
        <v>-444446.08324219903</v>
      </c>
      <c r="G99" s="122">
        <f t="shared" si="93"/>
        <v>5427250</v>
      </c>
      <c r="H99" s="123"/>
      <c r="I99" s="123">
        <f t="shared" si="94"/>
        <v>5427250</v>
      </c>
      <c r="J99" s="121">
        <f t="shared" si="95"/>
        <v>22800.781481262209</v>
      </c>
      <c r="K99" s="121"/>
      <c r="L99" s="121">
        <f t="shared" si="96"/>
        <v>22800.781481262209</v>
      </c>
      <c r="M99" s="122">
        <f t="shared" ca="1" si="99"/>
        <v>6600450.049724224</v>
      </c>
      <c r="N99" s="122">
        <f t="shared" ca="1" si="83"/>
        <v>6600450.049724224</v>
      </c>
      <c r="O99" s="121">
        <f ca="1">'Scenarios-AST wBalancing'!O99</f>
        <v>289.48350104352807</v>
      </c>
      <c r="P99" s="136">
        <f t="shared" ca="1" si="97"/>
        <v>1.3026709513638588</v>
      </c>
      <c r="Q99" s="136">
        <f t="shared" ca="1" si="84"/>
        <v>1.1424970783354298</v>
      </c>
      <c r="R99" s="114">
        <f t="shared" ca="1" si="85"/>
        <v>-8.9170879254058505E-2</v>
      </c>
      <c r="S99" s="112">
        <f t="shared" si="100"/>
        <v>52637771.587337792</v>
      </c>
      <c r="T99" s="122">
        <f t="shared" ca="1" si="101"/>
        <v>60138500.248621128</v>
      </c>
      <c r="U99" s="2"/>
      <c r="V99" s="139">
        <f t="shared" ca="1" si="102"/>
        <v>0.45122924395877645</v>
      </c>
      <c r="W99" s="139">
        <f t="shared" ca="1" si="103"/>
        <v>0.5487707560412235</v>
      </c>
      <c r="X99" s="139">
        <f t="shared" ca="1" si="104"/>
        <v>0.45122924395877645</v>
      </c>
      <c r="Y99" s="139">
        <f t="shared" ca="1" si="105"/>
        <v>0.5487707560412235</v>
      </c>
      <c r="Z99" s="2"/>
      <c r="AA99" s="148">
        <f t="shared" ca="1" si="106"/>
        <v>-1289019.2379804775</v>
      </c>
      <c r="AB99" s="126">
        <f t="shared" si="107"/>
        <v>0</v>
      </c>
      <c r="AC99" s="126">
        <f t="shared" ca="1" si="108"/>
        <v>-1289019.2379804794</v>
      </c>
      <c r="AD99" s="126">
        <f t="shared" ca="1" si="86"/>
        <v>-644509.61899023876</v>
      </c>
      <c r="AE99" s="126">
        <f t="shared" ca="1" si="87"/>
        <v>644509.61899024062</v>
      </c>
      <c r="AF99" s="145">
        <f t="shared" si="109"/>
        <v>1</v>
      </c>
      <c r="AG99" s="128">
        <f t="shared" si="81"/>
        <v>1</v>
      </c>
      <c r="AH99" s="128">
        <f t="shared" si="110"/>
        <v>0.91935737986679711</v>
      </c>
      <c r="AI99" s="128">
        <f t="shared" si="82"/>
        <v>0.99162721335419024</v>
      </c>
      <c r="AJ99" s="128">
        <f t="shared" si="88"/>
        <v>-8.37278664580976E-3</v>
      </c>
      <c r="AK99" s="145">
        <f t="shared" si="111"/>
        <v>1</v>
      </c>
      <c r="AL99" s="128">
        <f t="shared" si="89"/>
        <v>1</v>
      </c>
      <c r="AM99" s="128">
        <f t="shared" ca="1" si="112"/>
        <v>0.83661521567878538</v>
      </c>
      <c r="AN99" s="128">
        <f t="shared" ca="1" si="90"/>
        <v>0.98231907157825793</v>
      </c>
      <c r="AO99" s="150">
        <f t="shared" ca="1" si="91"/>
        <v>0.98231907157825793</v>
      </c>
    </row>
    <row r="100" spans="1:41" ht="15" customHeight="1" x14ac:dyDescent="0.15">
      <c r="A100" s="140" t="s">
        <v>98</v>
      </c>
      <c r="B100" s="140"/>
      <c r="C100" s="152"/>
      <c r="D100" s="113"/>
      <c r="E100" s="133">
        <f t="shared" ca="1" si="92"/>
        <v>0</v>
      </c>
      <c r="F100" s="131">
        <f t="shared" si="98"/>
        <v>0</v>
      </c>
      <c r="G100" s="122">
        <f t="shared" si="93"/>
        <v>5427250</v>
      </c>
      <c r="H100" s="123"/>
      <c r="I100" s="123">
        <f t="shared" si="94"/>
        <v>5427250</v>
      </c>
      <c r="J100" s="121">
        <f t="shared" si="95"/>
        <v>22800.781481262209</v>
      </c>
      <c r="K100" s="121"/>
      <c r="L100" s="121">
        <f t="shared" si="96"/>
        <v>22800.781481262209</v>
      </c>
      <c r="M100" s="122">
        <f t="shared" ca="1" si="99"/>
        <v>6600450.049724224</v>
      </c>
      <c r="N100" s="122">
        <f t="shared" ca="1" si="83"/>
        <v>6600450.049724224</v>
      </c>
      <c r="O100" s="121">
        <f ca="1">'Scenarios-AST wBalancing'!O100</f>
        <v>289.48350104352807</v>
      </c>
      <c r="P100" s="136">
        <f t="shared" si="97"/>
        <v>0</v>
      </c>
      <c r="Q100" s="136">
        <f t="shared" ca="1" si="84"/>
        <v>1.1424970783354298</v>
      </c>
      <c r="R100" s="114">
        <f t="shared" ca="1" si="85"/>
        <v>0</v>
      </c>
      <c r="S100" s="112">
        <f t="shared" si="100"/>
        <v>52637771.587337792</v>
      </c>
      <c r="T100" s="122">
        <f t="shared" ca="1" si="101"/>
        <v>60138500.248621128</v>
      </c>
      <c r="U100" s="2"/>
      <c r="V100" s="139">
        <f t="shared" ca="1" si="102"/>
        <v>0.45122924395877645</v>
      </c>
      <c r="W100" s="139">
        <f t="shared" ca="1" si="103"/>
        <v>0.5487707560412235</v>
      </c>
      <c r="X100" s="139">
        <f t="shared" ca="1" si="104"/>
        <v>0.45122924395877645</v>
      </c>
      <c r="Y100" s="139">
        <f t="shared" ca="1" si="105"/>
        <v>0.5487707560412235</v>
      </c>
      <c r="Z100" s="2"/>
      <c r="AA100" s="148">
        <f t="shared" ca="1" si="106"/>
        <v>0</v>
      </c>
      <c r="AB100" s="126">
        <f t="shared" si="107"/>
        <v>0</v>
      </c>
      <c r="AC100" s="126">
        <f t="shared" ca="1" si="108"/>
        <v>0</v>
      </c>
      <c r="AD100" s="126">
        <f t="shared" ca="1" si="86"/>
        <v>0</v>
      </c>
      <c r="AE100" s="126">
        <f t="shared" ca="1" si="87"/>
        <v>0</v>
      </c>
      <c r="AF100" s="145">
        <f t="shared" si="109"/>
        <v>1</v>
      </c>
      <c r="AG100" s="128">
        <f t="shared" si="81"/>
        <v>1</v>
      </c>
      <c r="AH100" s="128">
        <f t="shared" si="110"/>
        <v>1</v>
      </c>
      <c r="AI100" s="128">
        <f t="shared" si="82"/>
        <v>1</v>
      </c>
      <c r="AJ100" s="128">
        <f t="shared" si="88"/>
        <v>0</v>
      </c>
      <c r="AK100" s="145">
        <f t="shared" si="111"/>
        <v>1</v>
      </c>
      <c r="AL100" s="128">
        <f t="shared" si="89"/>
        <v>1</v>
      </c>
      <c r="AM100" s="128">
        <f t="shared" ca="1" si="112"/>
        <v>1</v>
      </c>
      <c r="AN100" s="128">
        <f t="shared" ca="1" si="90"/>
        <v>1</v>
      </c>
      <c r="AO100" s="150">
        <f t="shared" ca="1" si="91"/>
        <v>1</v>
      </c>
    </row>
    <row r="101" spans="1:41" ht="15" customHeight="1" x14ac:dyDescent="0.15">
      <c r="A101" s="95" t="s">
        <v>123</v>
      </c>
      <c r="B101" s="95">
        <f>INT(B97*(1+$B$45))</f>
        <v>24603</v>
      </c>
      <c r="C101" s="179">
        <f>B101*$B$46</f>
        <v>246030</v>
      </c>
      <c r="D101" s="113"/>
      <c r="E101" s="133">
        <f t="shared" si="92"/>
        <v>246030</v>
      </c>
      <c r="F101" s="131">
        <f t="shared" si="98"/>
        <v>233886.98011762771</v>
      </c>
      <c r="G101" s="122">
        <f t="shared" si="93"/>
        <v>5673280</v>
      </c>
      <c r="H101" s="123"/>
      <c r="I101" s="123">
        <f t="shared" si="94"/>
        <v>5673280</v>
      </c>
      <c r="J101" s="121">
        <f t="shared" si="95"/>
        <v>22800.781481262209</v>
      </c>
      <c r="K101" s="121"/>
      <c r="L101" s="121">
        <f t="shared" si="96"/>
        <v>22800.781481262209</v>
      </c>
      <c r="M101" s="122">
        <f t="shared" ca="1" si="99"/>
        <v>7128486.0537021616</v>
      </c>
      <c r="N101" s="122">
        <f t="shared" ca="1" si="83"/>
        <v>7128486.0537021616</v>
      </c>
      <c r="O101" s="121">
        <f ca="1">'Scenarios-AST wBalancing'!O101</f>
        <v>312.6421811270103</v>
      </c>
      <c r="P101" s="136">
        <f t="shared" si="97"/>
        <v>1.0519183234409426</v>
      </c>
      <c r="Q101" s="136">
        <f t="shared" ca="1" si="84"/>
        <v>1.2106454006326701</v>
      </c>
      <c r="R101" s="114">
        <f t="shared" ca="1" si="85"/>
        <v>5.9648574678658757E-2</v>
      </c>
      <c r="S101" s="112">
        <f t="shared" si="100"/>
        <v>52871658.567455418</v>
      </c>
      <c r="T101" s="122">
        <f t="shared" ca="1" si="101"/>
        <v>64008830.268510811</v>
      </c>
      <c r="U101" s="2"/>
      <c r="V101" s="139">
        <f t="shared" ca="1" si="102"/>
        <v>0.44316385537754271</v>
      </c>
      <c r="W101" s="139">
        <f t="shared" ca="1" si="103"/>
        <v>0.55683614462245734</v>
      </c>
      <c r="X101" s="139">
        <f t="shared" ca="1" si="104"/>
        <v>0.44316385537754271</v>
      </c>
      <c r="Y101" s="139">
        <f t="shared" ca="1" si="105"/>
        <v>0.55683614462245734</v>
      </c>
      <c r="Z101" s="2"/>
      <c r="AA101" s="148">
        <f t="shared" ca="1" si="106"/>
        <v>774066.00397793576</v>
      </c>
      <c r="AB101" s="126">
        <f t="shared" si="107"/>
        <v>246030</v>
      </c>
      <c r="AC101" s="126">
        <f t="shared" ca="1" si="108"/>
        <v>528036.00397793762</v>
      </c>
      <c r="AD101" s="126">
        <f t="shared" ca="1" si="86"/>
        <v>141003.00198896788</v>
      </c>
      <c r="AE101" s="126">
        <f t="shared" ca="1" si="87"/>
        <v>-141003.00198896974</v>
      </c>
      <c r="AF101" s="145">
        <f t="shared" si="109"/>
        <v>1.0453323506379844</v>
      </c>
      <c r="AG101" s="128">
        <f t="shared" si="81"/>
        <v>1.00444332981934</v>
      </c>
      <c r="AH101" s="128">
        <f t="shared" si="110"/>
        <v>1</v>
      </c>
      <c r="AI101" s="128">
        <f t="shared" si="82"/>
        <v>1</v>
      </c>
      <c r="AJ101" s="128">
        <f t="shared" si="88"/>
        <v>4.4433298193400361E-3</v>
      </c>
      <c r="AK101" s="145">
        <f t="shared" si="111"/>
        <v>1.0453323506379844</v>
      </c>
      <c r="AL101" s="128">
        <f t="shared" si="89"/>
        <v>1.00444332981934</v>
      </c>
      <c r="AM101" s="128">
        <f t="shared" ca="1" si="112"/>
        <v>1.0799999999999998</v>
      </c>
      <c r="AN101" s="128">
        <f t="shared" ca="1" si="90"/>
        <v>1.0077257952426748</v>
      </c>
      <c r="AO101" s="150">
        <f t="shared" ca="1" si="91"/>
        <v>1.0122034533183948</v>
      </c>
    </row>
    <row r="102" spans="1:41" ht="15" customHeight="1" x14ac:dyDescent="0.15">
      <c r="A102" s="140" t="s">
        <v>98</v>
      </c>
      <c r="B102" s="140"/>
      <c r="C102" s="152"/>
      <c r="D102" s="113"/>
      <c r="E102" s="133">
        <f t="shared" ca="1" si="92"/>
        <v>0</v>
      </c>
      <c r="F102" s="131">
        <f t="shared" si="98"/>
        <v>0</v>
      </c>
      <c r="G102" s="122">
        <f t="shared" si="93"/>
        <v>5673280</v>
      </c>
      <c r="H102" s="123"/>
      <c r="I102" s="123">
        <f t="shared" si="94"/>
        <v>5673280</v>
      </c>
      <c r="J102" s="121">
        <f t="shared" si="95"/>
        <v>22800.781481262209</v>
      </c>
      <c r="K102" s="121"/>
      <c r="L102" s="121">
        <f t="shared" si="96"/>
        <v>22800.781481262209</v>
      </c>
      <c r="M102" s="122">
        <f t="shared" ca="1" si="99"/>
        <v>7128486.0537021616</v>
      </c>
      <c r="N102" s="122">
        <f t="shared" ca="1" si="83"/>
        <v>7128486.0537021616</v>
      </c>
      <c r="O102" s="121">
        <f ca="1">'Scenarios-AST wBalancing'!O102</f>
        <v>312.6421811270103</v>
      </c>
      <c r="P102" s="136">
        <f t="shared" si="97"/>
        <v>0</v>
      </c>
      <c r="Q102" s="136">
        <f t="shared" ca="1" si="84"/>
        <v>1.2106454006326701</v>
      </c>
      <c r="R102" s="114">
        <f t="shared" ca="1" si="85"/>
        <v>0</v>
      </c>
      <c r="S102" s="112">
        <f t="shared" si="100"/>
        <v>52871658.567455418</v>
      </c>
      <c r="T102" s="122">
        <f t="shared" ca="1" si="101"/>
        <v>64008830.268510811</v>
      </c>
      <c r="U102" s="2"/>
      <c r="V102" s="139">
        <f t="shared" ca="1" si="102"/>
        <v>0.44316385537754271</v>
      </c>
      <c r="W102" s="139">
        <f t="shared" ca="1" si="103"/>
        <v>0.55683614462245734</v>
      </c>
      <c r="X102" s="139">
        <f t="shared" ca="1" si="104"/>
        <v>0.44316385537754271</v>
      </c>
      <c r="Y102" s="139">
        <f t="shared" ca="1" si="105"/>
        <v>0.55683614462245734</v>
      </c>
      <c r="Z102" s="2"/>
      <c r="AA102" s="148">
        <f t="shared" ca="1" si="106"/>
        <v>0</v>
      </c>
      <c r="AB102" s="126">
        <f t="shared" si="107"/>
        <v>0</v>
      </c>
      <c r="AC102" s="126">
        <f t="shared" ca="1" si="108"/>
        <v>0</v>
      </c>
      <c r="AD102" s="126">
        <f t="shared" ca="1" si="86"/>
        <v>0</v>
      </c>
      <c r="AE102" s="126">
        <f t="shared" ca="1" si="87"/>
        <v>0</v>
      </c>
      <c r="AF102" s="145">
        <f t="shared" si="109"/>
        <v>1</v>
      </c>
      <c r="AG102" s="128">
        <f t="shared" si="81"/>
        <v>1</v>
      </c>
      <c r="AH102" s="128">
        <f t="shared" si="110"/>
        <v>1</v>
      </c>
      <c r="AI102" s="128">
        <f t="shared" si="82"/>
        <v>1</v>
      </c>
      <c r="AJ102" s="128">
        <f t="shared" si="88"/>
        <v>0</v>
      </c>
      <c r="AK102" s="145">
        <f t="shared" si="111"/>
        <v>1</v>
      </c>
      <c r="AL102" s="128">
        <f t="shared" si="89"/>
        <v>1</v>
      </c>
      <c r="AM102" s="128">
        <f t="shared" ca="1" si="112"/>
        <v>1</v>
      </c>
      <c r="AN102" s="128">
        <f t="shared" ca="1" si="90"/>
        <v>1</v>
      </c>
      <c r="AO102" s="150">
        <f t="shared" ca="1" si="91"/>
        <v>1</v>
      </c>
    </row>
    <row r="103" spans="1:41" ht="15" customHeight="1" x14ac:dyDescent="0.15">
      <c r="A103" s="117" t="s">
        <v>118</v>
      </c>
      <c r="B103" s="117"/>
      <c r="C103" s="152"/>
      <c r="D103" s="113">
        <v>1000</v>
      </c>
      <c r="E103" s="133">
        <f t="shared" ca="1" si="92"/>
        <v>325147.86837209074</v>
      </c>
      <c r="F103" s="131">
        <f t="shared" si="98"/>
        <v>227431.97761130825</v>
      </c>
      <c r="G103" s="122">
        <f t="shared" si="93"/>
        <v>5673280</v>
      </c>
      <c r="H103" s="123"/>
      <c r="I103" s="123">
        <f t="shared" si="94"/>
        <v>5673280</v>
      </c>
      <c r="J103" s="121">
        <f t="shared" si="95"/>
        <v>23800.781481262209</v>
      </c>
      <c r="K103" s="121"/>
      <c r="L103" s="121">
        <f t="shared" si="96"/>
        <v>23800.781481262209</v>
      </c>
      <c r="M103" s="122">
        <f t="shared" ca="1" si="99"/>
        <v>7738773.3642223394</v>
      </c>
      <c r="N103" s="122">
        <f t="shared" ca="1" si="83"/>
        <v>7738773.3642223394</v>
      </c>
      <c r="O103" s="121">
        <f ca="1">'Scenarios-AST wBalancing'!O103</f>
        <v>325.14786837209073</v>
      </c>
      <c r="P103" s="136">
        <f t="shared" ca="1" si="97"/>
        <v>1.4296488637485423</v>
      </c>
      <c r="Q103" s="136">
        <f t="shared" ca="1" si="84"/>
        <v>1.2629268436188319</v>
      </c>
      <c r="R103" s="114">
        <f t="shared" ca="1" si="85"/>
        <v>4.3184769841639888E-2</v>
      </c>
      <c r="S103" s="112">
        <f t="shared" si="100"/>
        <v>53099090.545066729</v>
      </c>
      <c r="T103" s="122">
        <f t="shared" ca="1" si="101"/>
        <v>67060266.821111687</v>
      </c>
      <c r="U103" s="2"/>
      <c r="V103" s="139">
        <f t="shared" ca="1" si="102"/>
        <v>0.42299861519593268</v>
      </c>
      <c r="W103" s="139">
        <f t="shared" ca="1" si="103"/>
        <v>0.57700138480406726</v>
      </c>
      <c r="X103" s="139">
        <f t="shared" ca="1" si="104"/>
        <v>0.42299861519593268</v>
      </c>
      <c r="Y103" s="139">
        <f t="shared" ca="1" si="105"/>
        <v>0.57700138480406726</v>
      </c>
      <c r="Z103" s="2"/>
      <c r="AA103" s="148">
        <f t="shared" ca="1" si="106"/>
        <v>610287.31052017957</v>
      </c>
      <c r="AB103" s="126">
        <f t="shared" si="107"/>
        <v>0</v>
      </c>
      <c r="AC103" s="126">
        <f t="shared" ca="1" si="108"/>
        <v>610287.31052017771</v>
      </c>
      <c r="AD103" s="126">
        <f t="shared" ca="1" si="86"/>
        <v>305143.65526008978</v>
      </c>
      <c r="AE103" s="126">
        <f t="shared" ca="1" si="87"/>
        <v>-305143.65526008792</v>
      </c>
      <c r="AF103" s="145">
        <f t="shared" si="109"/>
        <v>1</v>
      </c>
      <c r="AG103" s="128">
        <f t="shared" si="81"/>
        <v>1</v>
      </c>
      <c r="AH103" s="128">
        <f t="shared" si="110"/>
        <v>1.0438581458631935</v>
      </c>
      <c r="AI103" s="128">
        <f t="shared" si="82"/>
        <v>1.0043015858358433</v>
      </c>
      <c r="AJ103" s="128">
        <f t="shared" si="88"/>
        <v>4.3015858358432801E-3</v>
      </c>
      <c r="AK103" s="145">
        <f t="shared" si="111"/>
        <v>1</v>
      </c>
      <c r="AL103" s="128">
        <f t="shared" si="89"/>
        <v>1</v>
      </c>
      <c r="AM103" s="128">
        <f t="shared" ca="1" si="112"/>
        <v>1.0856124716977213</v>
      </c>
      <c r="AN103" s="128">
        <f t="shared" ca="1" si="90"/>
        <v>1.0082482627926377</v>
      </c>
      <c r="AO103" s="150">
        <f t="shared" ca="1" si="91"/>
        <v>1.0082482627926377</v>
      </c>
    </row>
    <row r="104" spans="1:41" ht="15" customHeight="1" x14ac:dyDescent="0.15">
      <c r="A104" s="140" t="s">
        <v>98</v>
      </c>
      <c r="B104" s="140"/>
      <c r="C104" s="152"/>
      <c r="D104" s="113"/>
      <c r="E104" s="133">
        <f t="shared" ca="1" si="92"/>
        <v>0</v>
      </c>
      <c r="F104" s="131">
        <f t="shared" si="98"/>
        <v>0</v>
      </c>
      <c r="G104" s="122">
        <f t="shared" si="93"/>
        <v>5673280</v>
      </c>
      <c r="H104" s="123"/>
      <c r="I104" s="123">
        <f t="shared" si="94"/>
        <v>5673280</v>
      </c>
      <c r="J104" s="121">
        <f t="shared" si="95"/>
        <v>23800.781481262209</v>
      </c>
      <c r="K104" s="121"/>
      <c r="L104" s="121">
        <f t="shared" si="96"/>
        <v>23800.781481262209</v>
      </c>
      <c r="M104" s="122">
        <f t="shared" ca="1" si="99"/>
        <v>7738773.3642223394</v>
      </c>
      <c r="N104" s="122">
        <f t="shared" ca="1" si="83"/>
        <v>7738773.3642223394</v>
      </c>
      <c r="O104" s="121">
        <f ca="1">'Scenarios-AST wBalancing'!O104</f>
        <v>325.14786837209073</v>
      </c>
      <c r="P104" s="136">
        <f t="shared" si="97"/>
        <v>0</v>
      </c>
      <c r="Q104" s="136">
        <f t="shared" ca="1" si="84"/>
        <v>1.2629268436188319</v>
      </c>
      <c r="R104" s="114">
        <f t="shared" ca="1" si="85"/>
        <v>0</v>
      </c>
      <c r="S104" s="112">
        <f t="shared" si="100"/>
        <v>53099090.545066729</v>
      </c>
      <c r="T104" s="122">
        <f t="shared" ca="1" si="101"/>
        <v>67060266.821111687</v>
      </c>
      <c r="U104" s="2"/>
      <c r="V104" s="139">
        <f t="shared" ca="1" si="102"/>
        <v>0.42299861519593268</v>
      </c>
      <c r="W104" s="139">
        <f t="shared" ca="1" si="103"/>
        <v>0.57700138480406726</v>
      </c>
      <c r="X104" s="139">
        <f t="shared" ca="1" si="104"/>
        <v>0.42299861519593268</v>
      </c>
      <c r="Y104" s="139">
        <f t="shared" ca="1" si="105"/>
        <v>0.57700138480406726</v>
      </c>
      <c r="Z104" s="2"/>
      <c r="AA104" s="148">
        <f t="shared" ca="1" si="106"/>
        <v>0</v>
      </c>
      <c r="AB104" s="126">
        <f t="shared" si="107"/>
        <v>0</v>
      </c>
      <c r="AC104" s="126">
        <f t="shared" ca="1" si="108"/>
        <v>0</v>
      </c>
      <c r="AD104" s="126">
        <f t="shared" ca="1" si="86"/>
        <v>0</v>
      </c>
      <c r="AE104" s="126">
        <f t="shared" ca="1" si="87"/>
        <v>0</v>
      </c>
      <c r="AF104" s="145">
        <f t="shared" si="109"/>
        <v>1</v>
      </c>
      <c r="AG104" s="128">
        <f t="shared" si="81"/>
        <v>1</v>
      </c>
      <c r="AH104" s="128">
        <f t="shared" si="110"/>
        <v>1</v>
      </c>
      <c r="AI104" s="128">
        <f t="shared" si="82"/>
        <v>1</v>
      </c>
      <c r="AJ104" s="128">
        <f t="shared" si="88"/>
        <v>0</v>
      </c>
      <c r="AK104" s="145">
        <f t="shared" si="111"/>
        <v>1</v>
      </c>
      <c r="AL104" s="128">
        <f t="shared" si="89"/>
        <v>1</v>
      </c>
      <c r="AM104" s="128">
        <f t="shared" ca="1" si="112"/>
        <v>1</v>
      </c>
      <c r="AN104" s="128">
        <f t="shared" ca="1" si="90"/>
        <v>1</v>
      </c>
      <c r="AO104" s="150">
        <f t="shared" ca="1" si="91"/>
        <v>1</v>
      </c>
    </row>
    <row r="105" spans="1:41" ht="15" customHeight="1" x14ac:dyDescent="0.15">
      <c r="A105" s="95" t="s">
        <v>123</v>
      </c>
      <c r="B105" s="95">
        <f>INT(B101*(1+$B$45))</f>
        <v>33214</v>
      </c>
      <c r="C105" s="179">
        <f>B105*$B$46</f>
        <v>332140</v>
      </c>
      <c r="D105" s="113"/>
      <c r="E105" s="133">
        <f t="shared" si="92"/>
        <v>332140</v>
      </c>
      <c r="F105" s="131">
        <f t="shared" si="98"/>
        <v>302968.11966341053</v>
      </c>
      <c r="G105" s="122">
        <f t="shared" si="93"/>
        <v>6005420</v>
      </c>
      <c r="H105" s="123"/>
      <c r="I105" s="123">
        <f t="shared" si="94"/>
        <v>6005420</v>
      </c>
      <c r="J105" s="121">
        <f t="shared" si="95"/>
        <v>23800.781481262209</v>
      </c>
      <c r="K105" s="121"/>
      <c r="L105" s="121">
        <f t="shared" si="96"/>
        <v>23800.781481262209</v>
      </c>
      <c r="M105" s="122">
        <f t="shared" ca="1" si="99"/>
        <v>8357875.2333601257</v>
      </c>
      <c r="N105" s="122">
        <f t="shared" ca="1" si="83"/>
        <v>8357875.2333601257</v>
      </c>
      <c r="O105" s="121">
        <f ca="1">'Scenarios-AST wBalancing'!O105</f>
        <v>351.15969784185796</v>
      </c>
      <c r="P105" s="136">
        <f t="shared" si="97"/>
        <v>1.0962869636877921</v>
      </c>
      <c r="Q105" s="136">
        <f t="shared" ca="1" si="84"/>
        <v>1.344825985411541</v>
      </c>
      <c r="R105" s="114">
        <f t="shared" ca="1" si="85"/>
        <v>6.4848682413014988E-2</v>
      </c>
      <c r="S105" s="112">
        <f t="shared" si="100"/>
        <v>53402058.664730139</v>
      </c>
      <c r="T105" s="122">
        <f t="shared" ca="1" si="101"/>
        <v>71816476.166800633</v>
      </c>
      <c r="U105" s="2"/>
      <c r="V105" s="139">
        <f t="shared" ca="1" si="102"/>
        <v>0.41810879066607487</v>
      </c>
      <c r="W105" s="139">
        <f t="shared" ca="1" si="103"/>
        <v>0.58189120933392513</v>
      </c>
      <c r="X105" s="139">
        <f t="shared" ca="1" si="104"/>
        <v>0.41810879066607487</v>
      </c>
      <c r="Y105" s="139">
        <f t="shared" ca="1" si="105"/>
        <v>0.58189120933392513</v>
      </c>
      <c r="Z105" s="2"/>
      <c r="AA105" s="148">
        <f t="shared" ca="1" si="106"/>
        <v>951241.86913778633</v>
      </c>
      <c r="AB105" s="126">
        <f t="shared" si="107"/>
        <v>332140</v>
      </c>
      <c r="AC105" s="126">
        <f t="shared" ca="1" si="108"/>
        <v>619101.86913778633</v>
      </c>
      <c r="AD105" s="126">
        <f t="shared" ca="1" si="86"/>
        <v>143480.93456889316</v>
      </c>
      <c r="AE105" s="126">
        <f t="shared" ca="1" si="87"/>
        <v>-143480.93456889316</v>
      </c>
      <c r="AF105" s="145">
        <f t="shared" si="109"/>
        <v>1.0585446161656045</v>
      </c>
      <c r="AG105" s="128">
        <f t="shared" si="81"/>
        <v>1.0057057120292159</v>
      </c>
      <c r="AH105" s="128">
        <f t="shared" si="110"/>
        <v>1</v>
      </c>
      <c r="AI105" s="128">
        <f t="shared" si="82"/>
        <v>1</v>
      </c>
      <c r="AJ105" s="128">
        <f t="shared" si="88"/>
        <v>5.7057120292158814E-3</v>
      </c>
      <c r="AK105" s="145">
        <f t="shared" si="111"/>
        <v>1.0585446161656045</v>
      </c>
      <c r="AL105" s="128">
        <f t="shared" si="89"/>
        <v>1.0057057120292159</v>
      </c>
      <c r="AM105" s="128">
        <f t="shared" ca="1" si="112"/>
        <v>1.0799999999999998</v>
      </c>
      <c r="AN105" s="128">
        <f t="shared" ca="1" si="90"/>
        <v>1.0077257952426748</v>
      </c>
      <c r="AO105" s="150">
        <f t="shared" ca="1" si="91"/>
        <v>1.0134755884347422</v>
      </c>
    </row>
    <row r="106" spans="1:41" ht="15" customHeight="1" x14ac:dyDescent="0.15">
      <c r="A106" s="140" t="s">
        <v>98</v>
      </c>
      <c r="B106" s="140"/>
      <c r="C106" s="152"/>
      <c r="D106" s="113"/>
      <c r="E106" s="133">
        <f t="shared" ca="1" si="92"/>
        <v>0</v>
      </c>
      <c r="F106" s="131">
        <f t="shared" si="98"/>
        <v>0</v>
      </c>
      <c r="G106" s="122">
        <f t="shared" si="93"/>
        <v>6005420</v>
      </c>
      <c r="H106" s="123"/>
      <c r="I106" s="123">
        <f t="shared" si="94"/>
        <v>6005420</v>
      </c>
      <c r="J106" s="121">
        <f t="shared" si="95"/>
        <v>23800.781481262209</v>
      </c>
      <c r="K106" s="121"/>
      <c r="L106" s="121">
        <f t="shared" si="96"/>
        <v>23800.781481262209</v>
      </c>
      <c r="M106" s="122">
        <f t="shared" ca="1" si="99"/>
        <v>8357875.2333601257</v>
      </c>
      <c r="N106" s="122">
        <f t="shared" ca="1" si="83"/>
        <v>8357875.2333601257</v>
      </c>
      <c r="O106" s="121">
        <f ca="1">'Scenarios-AST wBalancing'!O106</f>
        <v>351.15969784185796</v>
      </c>
      <c r="P106" s="136">
        <f t="shared" si="97"/>
        <v>0</v>
      </c>
      <c r="Q106" s="136">
        <f t="shared" ca="1" si="84"/>
        <v>1.344825985411541</v>
      </c>
      <c r="R106" s="114">
        <f t="shared" ca="1" si="85"/>
        <v>0</v>
      </c>
      <c r="S106" s="112">
        <f t="shared" si="100"/>
        <v>53402058.664730139</v>
      </c>
      <c r="T106" s="122">
        <f t="shared" ca="1" si="101"/>
        <v>71816476.166800633</v>
      </c>
      <c r="U106" s="2"/>
      <c r="V106" s="139">
        <f t="shared" ca="1" si="102"/>
        <v>0.41810879066607487</v>
      </c>
      <c r="W106" s="139">
        <f t="shared" ca="1" si="103"/>
        <v>0.58189120933392513</v>
      </c>
      <c r="X106" s="139">
        <f t="shared" ca="1" si="104"/>
        <v>0.41810879066607487</v>
      </c>
      <c r="Y106" s="139">
        <f t="shared" ca="1" si="105"/>
        <v>0.58189120933392513</v>
      </c>
      <c r="Z106" s="2"/>
      <c r="AA106" s="148">
        <f t="shared" ca="1" si="106"/>
        <v>0</v>
      </c>
      <c r="AB106" s="126">
        <f t="shared" si="107"/>
        <v>0</v>
      </c>
      <c r="AC106" s="126">
        <f t="shared" ca="1" si="108"/>
        <v>0</v>
      </c>
      <c r="AD106" s="126">
        <f t="shared" ca="1" si="86"/>
        <v>0</v>
      </c>
      <c r="AE106" s="126">
        <f t="shared" ca="1" si="87"/>
        <v>0</v>
      </c>
      <c r="AF106" s="145">
        <f t="shared" si="109"/>
        <v>1</v>
      </c>
      <c r="AG106" s="128">
        <f t="shared" si="81"/>
        <v>1</v>
      </c>
      <c r="AH106" s="128">
        <f t="shared" si="110"/>
        <v>1</v>
      </c>
      <c r="AI106" s="128">
        <f t="shared" si="82"/>
        <v>1</v>
      </c>
      <c r="AJ106" s="128">
        <f t="shared" si="88"/>
        <v>0</v>
      </c>
      <c r="AK106" s="145">
        <f t="shared" si="111"/>
        <v>1</v>
      </c>
      <c r="AL106" s="128">
        <f t="shared" si="89"/>
        <v>1</v>
      </c>
      <c r="AM106" s="128">
        <f t="shared" ca="1" si="112"/>
        <v>1</v>
      </c>
      <c r="AN106" s="128">
        <f t="shared" ca="1" si="90"/>
        <v>1</v>
      </c>
      <c r="AO106" s="150">
        <f t="shared" ca="1" si="91"/>
        <v>1</v>
      </c>
    </row>
    <row r="107" spans="1:41" ht="15" customHeight="1" x14ac:dyDescent="0.15">
      <c r="A107" s="117" t="s">
        <v>119</v>
      </c>
      <c r="B107" s="117"/>
      <c r="C107" s="152">
        <v>20000</v>
      </c>
      <c r="D107" s="108"/>
      <c r="E107" s="133">
        <f t="shared" si="92"/>
        <v>20000</v>
      </c>
      <c r="F107" s="131">
        <f t="shared" si="98"/>
        <v>17758.024007025724</v>
      </c>
      <c r="G107" s="122">
        <f t="shared" si="93"/>
        <v>6025420</v>
      </c>
      <c r="H107" s="123"/>
      <c r="I107" s="123">
        <f t="shared" si="94"/>
        <v>6025420</v>
      </c>
      <c r="J107" s="121">
        <f t="shared" si="95"/>
        <v>23800.781481262209</v>
      </c>
      <c r="K107" s="121"/>
      <c r="L107" s="121">
        <f t="shared" si="96"/>
        <v>23800.781481262209</v>
      </c>
      <c r="M107" s="122">
        <f t="shared" ca="1" si="99"/>
        <v>8608611.4903609287</v>
      </c>
      <c r="N107" s="122">
        <f t="shared" ca="1" si="83"/>
        <v>8608611.4903609287</v>
      </c>
      <c r="O107" s="121">
        <f ca="1">'Scenarios-AST wBalancing'!O107</f>
        <v>361.69448877711369</v>
      </c>
      <c r="P107" s="136">
        <f t="shared" si="97"/>
        <v>1.1262514338356153</v>
      </c>
      <c r="Q107" s="136">
        <f t="shared" ca="1" si="84"/>
        <v>1.3697193660949341</v>
      </c>
      <c r="R107" s="114">
        <f t="shared" ca="1" si="85"/>
        <v>1.8510484593123967E-2</v>
      </c>
      <c r="S107" s="112">
        <f t="shared" si="100"/>
        <v>53419816.688737161</v>
      </c>
      <c r="T107" s="122">
        <f t="shared" ca="1" si="101"/>
        <v>73170157.451804638</v>
      </c>
      <c r="U107" s="2"/>
      <c r="V107" s="139">
        <f t="shared" ca="1" si="102"/>
        <v>0.41174026473626174</v>
      </c>
      <c r="W107" s="139">
        <f t="shared" ca="1" si="103"/>
        <v>0.5882597352637382</v>
      </c>
      <c r="X107" s="139">
        <f t="shared" ca="1" si="104"/>
        <v>0.41174026473626174</v>
      </c>
      <c r="Y107" s="139">
        <f t="shared" ca="1" si="105"/>
        <v>0.5882597352637382</v>
      </c>
      <c r="Z107" s="2"/>
      <c r="AA107" s="148">
        <f t="shared" ca="1" si="106"/>
        <v>270736.25700080208</v>
      </c>
      <c r="AB107" s="126">
        <f t="shared" si="107"/>
        <v>20000</v>
      </c>
      <c r="AC107" s="126">
        <f t="shared" ca="1" si="108"/>
        <v>250736.25700080302</v>
      </c>
      <c r="AD107" s="126">
        <f t="shared" ca="1" si="86"/>
        <v>115368.12850040104</v>
      </c>
      <c r="AE107" s="126">
        <f t="shared" ca="1" si="87"/>
        <v>-115368.12850040197</v>
      </c>
      <c r="AF107" s="145">
        <f t="shared" si="109"/>
        <v>1.0033303249398045</v>
      </c>
      <c r="AG107" s="128">
        <f t="shared" si="81"/>
        <v>1.0003325344462564</v>
      </c>
      <c r="AH107" s="128">
        <f t="shared" si="110"/>
        <v>1</v>
      </c>
      <c r="AI107" s="128">
        <f t="shared" si="82"/>
        <v>1</v>
      </c>
      <c r="AJ107" s="128">
        <f t="shared" si="88"/>
        <v>3.3253444625636064E-4</v>
      </c>
      <c r="AK107" s="145">
        <f t="shared" si="111"/>
        <v>1.0033303249398045</v>
      </c>
      <c r="AL107" s="128">
        <f t="shared" si="89"/>
        <v>1.0003325344462564</v>
      </c>
      <c r="AM107" s="128">
        <f t="shared" ca="1" si="112"/>
        <v>1.0299999999999998</v>
      </c>
      <c r="AN107" s="128">
        <f t="shared" ca="1" si="90"/>
        <v>1.0029602531456534</v>
      </c>
      <c r="AO107" s="150">
        <f t="shared" ca="1" si="91"/>
        <v>1.0032937719780504</v>
      </c>
    </row>
    <row r="108" spans="1:41" ht="15" customHeight="1" x14ac:dyDescent="0.15">
      <c r="A108" s="140" t="s">
        <v>98</v>
      </c>
      <c r="B108" s="140"/>
      <c r="C108" s="153"/>
      <c r="D108" s="108"/>
      <c r="E108" s="133">
        <f t="shared" ca="1" si="92"/>
        <v>0</v>
      </c>
      <c r="F108" s="131">
        <f t="shared" si="98"/>
        <v>0</v>
      </c>
      <c r="G108" s="122">
        <f t="shared" si="93"/>
        <v>6025420</v>
      </c>
      <c r="H108" s="123"/>
      <c r="I108" s="123">
        <f t="shared" si="94"/>
        <v>6025420</v>
      </c>
      <c r="J108" s="121">
        <f t="shared" si="95"/>
        <v>23800.781481262209</v>
      </c>
      <c r="K108" s="121"/>
      <c r="L108" s="121">
        <f t="shared" si="96"/>
        <v>23800.781481262209</v>
      </c>
      <c r="M108" s="122">
        <f t="shared" ca="1" si="99"/>
        <v>8608611.4903609287</v>
      </c>
      <c r="N108" s="122">
        <f t="shared" ca="1" si="83"/>
        <v>8608611.4903609287</v>
      </c>
      <c r="O108" s="121">
        <f ca="1">'Scenarios-AST wBalancing'!O108</f>
        <v>361.69448877711369</v>
      </c>
      <c r="P108" s="136">
        <f t="shared" si="97"/>
        <v>0</v>
      </c>
      <c r="Q108" s="136">
        <f t="shared" ca="1" si="84"/>
        <v>1.3697193660949341</v>
      </c>
      <c r="R108" s="114">
        <f t="shared" ca="1" si="85"/>
        <v>0</v>
      </c>
      <c r="S108" s="112">
        <f t="shared" si="100"/>
        <v>53419816.688737161</v>
      </c>
      <c r="T108" s="122">
        <f t="shared" ca="1" si="101"/>
        <v>73170157.451804638</v>
      </c>
      <c r="U108" s="2"/>
      <c r="V108" s="139">
        <f t="shared" ca="1" si="102"/>
        <v>0.41174026473626174</v>
      </c>
      <c r="W108" s="139">
        <f t="shared" ca="1" si="103"/>
        <v>0.5882597352637382</v>
      </c>
      <c r="X108" s="139">
        <f t="shared" ca="1" si="104"/>
        <v>0.41174026473626174</v>
      </c>
      <c r="Y108" s="139">
        <f t="shared" ca="1" si="105"/>
        <v>0.5882597352637382</v>
      </c>
      <c r="Z108" s="2"/>
      <c r="AA108" s="148">
        <f t="shared" ca="1" si="106"/>
        <v>0</v>
      </c>
      <c r="AB108" s="126">
        <f t="shared" si="107"/>
        <v>0</v>
      </c>
      <c r="AC108" s="126">
        <f t="shared" ca="1" si="108"/>
        <v>0</v>
      </c>
      <c r="AD108" s="126">
        <f t="shared" ca="1" si="86"/>
        <v>0</v>
      </c>
      <c r="AE108" s="126">
        <f t="shared" ca="1" si="87"/>
        <v>0</v>
      </c>
      <c r="AF108" s="145">
        <f t="shared" si="109"/>
        <v>1</v>
      </c>
      <c r="AG108" s="128">
        <f t="shared" si="81"/>
        <v>1</v>
      </c>
      <c r="AH108" s="128">
        <f t="shared" si="110"/>
        <v>1</v>
      </c>
      <c r="AI108" s="128">
        <f t="shared" si="82"/>
        <v>1</v>
      </c>
      <c r="AJ108" s="128">
        <f t="shared" si="88"/>
        <v>0</v>
      </c>
      <c r="AK108" s="145">
        <f t="shared" si="111"/>
        <v>1</v>
      </c>
      <c r="AL108" s="128">
        <f t="shared" si="89"/>
        <v>1</v>
      </c>
      <c r="AM108" s="128">
        <f t="shared" ca="1" si="112"/>
        <v>1</v>
      </c>
      <c r="AN108" s="128">
        <f t="shared" ca="1" si="90"/>
        <v>1</v>
      </c>
      <c r="AO108" s="150">
        <f t="shared" ca="1" si="91"/>
        <v>1</v>
      </c>
    </row>
    <row r="109" spans="1:41" ht="15" customHeight="1" x14ac:dyDescent="0.15">
      <c r="A109" s="95" t="s">
        <v>123</v>
      </c>
      <c r="B109" s="95">
        <f>INT(B105*(1+$B$45))</f>
        <v>44838</v>
      </c>
      <c r="C109" s="179">
        <f>B109*$B$46</f>
        <v>448380</v>
      </c>
      <c r="D109" s="108"/>
      <c r="E109" s="133">
        <f t="shared" si="92"/>
        <v>448380</v>
      </c>
      <c r="F109" s="131">
        <f t="shared" si="98"/>
        <v>384805.82138897548</v>
      </c>
      <c r="G109" s="122">
        <f t="shared" si="93"/>
        <v>6473800</v>
      </c>
      <c r="H109" s="123"/>
      <c r="I109" s="123">
        <f t="shared" si="94"/>
        <v>6473800</v>
      </c>
      <c r="J109" s="121">
        <f t="shared" si="95"/>
        <v>23800.781481262209</v>
      </c>
      <c r="K109" s="121"/>
      <c r="L109" s="121">
        <f t="shared" si="96"/>
        <v>23800.781481262209</v>
      </c>
      <c r="M109" s="122">
        <f t="shared" ca="1" si="99"/>
        <v>7919922.5711320555</v>
      </c>
      <c r="N109" s="122">
        <f t="shared" ca="1" si="83"/>
        <v>7919922.5711320555</v>
      </c>
      <c r="O109" s="121">
        <f ca="1">'Scenarios-AST wBalancing'!O109</f>
        <v>332.75892967494462</v>
      </c>
      <c r="P109" s="136">
        <f t="shared" si="97"/>
        <v>1.1652110625082293</v>
      </c>
      <c r="Q109" s="136">
        <f t="shared" ca="1" si="84"/>
        <v>1.3375916324311286</v>
      </c>
      <c r="R109" s="114">
        <f t="shared" ca="1" si="85"/>
        <v>-2.3455705204345308E-2</v>
      </c>
      <c r="S109" s="112">
        <f t="shared" si="100"/>
        <v>53804622.510126136</v>
      </c>
      <c r="T109" s="122">
        <f t="shared" ca="1" si="101"/>
        <v>71968612.85566026</v>
      </c>
      <c r="U109" s="2"/>
      <c r="V109" s="139">
        <f t="shared" ca="1" si="102"/>
        <v>0.44976551187555924</v>
      </c>
      <c r="W109" s="139">
        <f t="shared" ca="1" si="103"/>
        <v>0.55023448812444065</v>
      </c>
      <c r="X109" s="139">
        <f t="shared" ca="1" si="104"/>
        <v>0.44976551187555924</v>
      </c>
      <c r="Y109" s="139">
        <f t="shared" ca="1" si="105"/>
        <v>0.55023448812444065</v>
      </c>
      <c r="Z109" s="2"/>
      <c r="AA109" s="148">
        <f t="shared" ca="1" si="106"/>
        <v>-240308.91922887228</v>
      </c>
      <c r="AB109" s="126">
        <f t="shared" si="107"/>
        <v>448380</v>
      </c>
      <c r="AC109" s="126">
        <f t="shared" ca="1" si="108"/>
        <v>-688688.91922887322</v>
      </c>
      <c r="AD109" s="126">
        <f t="shared" ca="1" si="86"/>
        <v>-568534.45961443614</v>
      </c>
      <c r="AE109" s="126">
        <f t="shared" ca="1" si="87"/>
        <v>568534.45961443707</v>
      </c>
      <c r="AF109" s="145">
        <f t="shared" si="109"/>
        <v>1.0744147295956132</v>
      </c>
      <c r="AG109" s="128">
        <f t="shared" si="81"/>
        <v>1.0072034283387967</v>
      </c>
      <c r="AH109" s="128">
        <f t="shared" si="110"/>
        <v>1</v>
      </c>
      <c r="AI109" s="128">
        <f t="shared" si="82"/>
        <v>1</v>
      </c>
      <c r="AJ109" s="128">
        <f t="shared" si="88"/>
        <v>7.2034283387967246E-3</v>
      </c>
      <c r="AK109" s="145">
        <f t="shared" si="111"/>
        <v>1.0744147295956132</v>
      </c>
      <c r="AL109" s="128">
        <f t="shared" si="89"/>
        <v>1.0072034283387967</v>
      </c>
      <c r="AM109" s="128">
        <f t="shared" ca="1" si="112"/>
        <v>0.92000000000000015</v>
      </c>
      <c r="AN109" s="128">
        <f t="shared" ca="1" si="90"/>
        <v>0.99169650515237262</v>
      </c>
      <c r="AO109" s="150">
        <f t="shared" ca="1" si="91"/>
        <v>0.99884011986107291</v>
      </c>
    </row>
    <row r="110" spans="1:41" ht="15" customHeight="1" x14ac:dyDescent="0.15">
      <c r="A110" s="140" t="s">
        <v>98</v>
      </c>
      <c r="B110" s="140"/>
      <c r="C110" s="152"/>
      <c r="D110" s="113"/>
      <c r="E110" s="133">
        <f t="shared" ca="1" si="92"/>
        <v>0</v>
      </c>
      <c r="F110" s="131">
        <f t="shared" si="98"/>
        <v>0</v>
      </c>
      <c r="G110" s="122">
        <f t="shared" si="93"/>
        <v>6473800</v>
      </c>
      <c r="H110" s="123"/>
      <c r="I110" s="123">
        <f t="shared" si="94"/>
        <v>6473800</v>
      </c>
      <c r="J110" s="121">
        <f t="shared" si="95"/>
        <v>23800.781481262209</v>
      </c>
      <c r="K110" s="121"/>
      <c r="L110" s="121">
        <f t="shared" si="96"/>
        <v>23800.781481262209</v>
      </c>
      <c r="M110" s="122">
        <f t="shared" ca="1" si="99"/>
        <v>7919922.5711320555</v>
      </c>
      <c r="N110" s="122">
        <f t="shared" ca="1" si="83"/>
        <v>7919922.5711320555</v>
      </c>
      <c r="O110" s="121">
        <f ca="1">'Scenarios-AST wBalancing'!O110</f>
        <v>332.75892967494462</v>
      </c>
      <c r="P110" s="136">
        <f t="shared" si="97"/>
        <v>0</v>
      </c>
      <c r="Q110" s="136">
        <f t="shared" ca="1" si="84"/>
        <v>1.3375916324311286</v>
      </c>
      <c r="R110" s="114">
        <f t="shared" ca="1" si="85"/>
        <v>0</v>
      </c>
      <c r="S110" s="112">
        <f t="shared" si="100"/>
        <v>53804622.510126136</v>
      </c>
      <c r="T110" s="122">
        <f t="shared" ca="1" si="101"/>
        <v>71968612.85566026</v>
      </c>
      <c r="U110" s="2"/>
      <c r="V110" s="139">
        <f t="shared" ca="1" si="102"/>
        <v>0.44976551187555924</v>
      </c>
      <c r="W110" s="139">
        <f t="shared" ca="1" si="103"/>
        <v>0.55023448812444065</v>
      </c>
      <c r="X110" s="139">
        <f t="shared" ca="1" si="104"/>
        <v>0.44976551187555924</v>
      </c>
      <c r="Y110" s="139">
        <f t="shared" ca="1" si="105"/>
        <v>0.55023448812444065</v>
      </c>
      <c r="Z110" s="2"/>
      <c r="AA110" s="148">
        <f t="shared" ca="1" si="106"/>
        <v>0</v>
      </c>
      <c r="AB110" s="126">
        <f t="shared" si="107"/>
        <v>0</v>
      </c>
      <c r="AC110" s="126">
        <f t="shared" ca="1" si="108"/>
        <v>0</v>
      </c>
      <c r="AD110" s="126">
        <f t="shared" ca="1" si="86"/>
        <v>0</v>
      </c>
      <c r="AE110" s="126">
        <f t="shared" ca="1" si="87"/>
        <v>0</v>
      </c>
      <c r="AF110" s="145">
        <f t="shared" si="109"/>
        <v>1</v>
      </c>
      <c r="AG110" s="128">
        <f t="shared" si="81"/>
        <v>1</v>
      </c>
      <c r="AH110" s="128">
        <f t="shared" si="110"/>
        <v>1</v>
      </c>
      <c r="AI110" s="128">
        <f t="shared" si="82"/>
        <v>1</v>
      </c>
      <c r="AJ110" s="128">
        <f t="shared" si="88"/>
        <v>0</v>
      </c>
      <c r="AK110" s="145">
        <f t="shared" si="111"/>
        <v>1</v>
      </c>
      <c r="AL110" s="128">
        <f t="shared" si="89"/>
        <v>1</v>
      </c>
      <c r="AM110" s="128">
        <f t="shared" ca="1" si="112"/>
        <v>1</v>
      </c>
      <c r="AN110" s="128">
        <f t="shared" ca="1" si="90"/>
        <v>1</v>
      </c>
      <c r="AO110" s="150">
        <f t="shared" ca="1" si="91"/>
        <v>1</v>
      </c>
    </row>
    <row r="111" spans="1:41" ht="15" customHeight="1" x14ac:dyDescent="0.15">
      <c r="A111" s="117" t="s">
        <v>118</v>
      </c>
      <c r="B111" s="117"/>
      <c r="C111" s="153"/>
      <c r="D111" s="113">
        <v>3000</v>
      </c>
      <c r="E111" s="133">
        <f t="shared" ca="1" si="92"/>
        <v>1018242.3248053305</v>
      </c>
      <c r="F111" s="131">
        <f t="shared" si="98"/>
        <v>642535.13771399879</v>
      </c>
      <c r="G111" s="122">
        <f t="shared" si="93"/>
        <v>6473800</v>
      </c>
      <c r="H111" s="123"/>
      <c r="I111" s="123">
        <f t="shared" si="94"/>
        <v>6473800</v>
      </c>
      <c r="J111" s="121">
        <f t="shared" si="95"/>
        <v>26800.781481262209</v>
      </c>
      <c r="K111" s="121"/>
      <c r="L111" s="121">
        <f t="shared" si="96"/>
        <v>26800.781481262209</v>
      </c>
      <c r="M111" s="122">
        <f t="shared" ca="1" si="99"/>
        <v>9096563.3473600261</v>
      </c>
      <c r="N111" s="122">
        <f t="shared" ca="1" si="83"/>
        <v>9096563.3473600261</v>
      </c>
      <c r="O111" s="121">
        <f ca="1">'Scenarios-AST wBalancing'!O111</f>
        <v>339.4141082684435</v>
      </c>
      <c r="P111" s="136">
        <f t="shared" ca="1" si="97"/>
        <v>1.5847262897217056</v>
      </c>
      <c r="Q111" s="136">
        <f t="shared" ca="1" si="84"/>
        <v>1.4298600716742544</v>
      </c>
      <c r="R111" s="114">
        <f t="shared" ca="1" si="85"/>
        <v>6.8981023061144717E-2</v>
      </c>
      <c r="S111" s="112">
        <f t="shared" si="100"/>
        <v>54447157.647840135</v>
      </c>
      <c r="T111" s="122">
        <f t="shared" ca="1" si="101"/>
        <v>77851816.736800119</v>
      </c>
      <c r="U111" s="2"/>
      <c r="V111" s="139">
        <f t="shared" ca="1" si="102"/>
        <v>0.41577706669880898</v>
      </c>
      <c r="W111" s="139">
        <f t="shared" ca="1" si="103"/>
        <v>0.58422293330119102</v>
      </c>
      <c r="X111" s="139">
        <f t="shared" ca="1" si="104"/>
        <v>0.41577706669880898</v>
      </c>
      <c r="Y111" s="139">
        <f t="shared" ca="1" si="105"/>
        <v>0.58422293330119102</v>
      </c>
      <c r="Z111" s="2"/>
      <c r="AA111" s="148">
        <f t="shared" ca="1" si="106"/>
        <v>1176640.7762279697</v>
      </c>
      <c r="AB111" s="126">
        <f t="shared" si="107"/>
        <v>0</v>
      </c>
      <c r="AC111" s="126">
        <f t="shared" ca="1" si="108"/>
        <v>1176640.7762279706</v>
      </c>
      <c r="AD111" s="126">
        <f t="shared" ca="1" si="86"/>
        <v>588320.38811398484</v>
      </c>
      <c r="AE111" s="126">
        <f t="shared" ca="1" si="87"/>
        <v>-588320.38811398577</v>
      </c>
      <c r="AF111" s="145">
        <f t="shared" si="109"/>
        <v>1</v>
      </c>
      <c r="AG111" s="128">
        <f t="shared" si="81"/>
        <v>1</v>
      </c>
      <c r="AH111" s="128">
        <f t="shared" si="110"/>
        <v>1.1260462813946606</v>
      </c>
      <c r="AI111" s="128">
        <f t="shared" si="82"/>
        <v>1.011942006239205</v>
      </c>
      <c r="AJ111" s="128">
        <f t="shared" si="88"/>
        <v>1.194200623920505E-2</v>
      </c>
      <c r="AK111" s="145">
        <f t="shared" si="111"/>
        <v>1</v>
      </c>
      <c r="AL111" s="128">
        <f t="shared" si="89"/>
        <v>1</v>
      </c>
      <c r="AM111" s="128">
        <f t="shared" ca="1" si="112"/>
        <v>1.1485672070225534</v>
      </c>
      <c r="AN111" s="128">
        <f t="shared" ca="1" si="90"/>
        <v>1.0139479027242195</v>
      </c>
      <c r="AO111" s="150">
        <f t="shared" ca="1" si="91"/>
        <v>1.0139479027242195</v>
      </c>
    </row>
    <row r="112" spans="1:41" ht="15" customHeight="1" x14ac:dyDescent="0.15">
      <c r="A112" s="140" t="s">
        <v>98</v>
      </c>
      <c r="B112" s="140"/>
      <c r="C112" s="152"/>
      <c r="D112" s="113"/>
      <c r="E112" s="133">
        <f t="shared" ca="1" si="92"/>
        <v>0</v>
      </c>
      <c r="F112" s="131">
        <f>S111*AJ112</f>
        <v>0</v>
      </c>
      <c r="G112" s="122">
        <f t="shared" si="93"/>
        <v>6473800</v>
      </c>
      <c r="H112" s="123"/>
      <c r="I112" s="123">
        <f t="shared" si="94"/>
        <v>6473800</v>
      </c>
      <c r="J112" s="121">
        <f t="shared" si="95"/>
        <v>26800.781481262209</v>
      </c>
      <c r="K112" s="121"/>
      <c r="L112" s="121">
        <f t="shared" si="96"/>
        <v>26800.781481262209</v>
      </c>
      <c r="M112" s="122">
        <f ca="1">J112*O112</f>
        <v>9096563.3473600261</v>
      </c>
      <c r="N112" s="122">
        <f t="shared" ca="1" si="83"/>
        <v>9096563.3473600261</v>
      </c>
      <c r="O112" s="121">
        <f ca="1">'Scenarios-AST wBalancing'!O112</f>
        <v>339.4141082684435</v>
      </c>
      <c r="P112" s="136">
        <f t="shared" si="97"/>
        <v>0</v>
      </c>
      <c r="Q112" s="136">
        <f t="shared" ca="1" si="84"/>
        <v>1.4298600716742544</v>
      </c>
      <c r="R112" s="114">
        <f t="shared" ca="1" si="85"/>
        <v>0</v>
      </c>
      <c r="S112" s="112">
        <f>S111+F112</f>
        <v>54447157.647840135</v>
      </c>
      <c r="T112" s="122">
        <f ca="1">Q112*S112</f>
        <v>77851816.736800119</v>
      </c>
      <c r="U112" s="2"/>
      <c r="V112" s="139">
        <f ca="1">G112/(G112+M112)</f>
        <v>0.41577706669880898</v>
      </c>
      <c r="W112" s="139">
        <f ca="1">M112/(G112+M112)</f>
        <v>0.58422293330119102</v>
      </c>
      <c r="X112" s="139">
        <f ca="1">I112/(I112+N112)</f>
        <v>0.41577706669880898</v>
      </c>
      <c r="Y112" s="139">
        <f ca="1">N112/(I112+N112)</f>
        <v>0.58422293330119102</v>
      </c>
      <c r="Z112" s="2"/>
      <c r="AA112" s="148">
        <f ca="1">(G112+M112)-(I111+N111)</f>
        <v>0</v>
      </c>
      <c r="AB112" s="126">
        <f>G112-I111</f>
        <v>0</v>
      </c>
      <c r="AC112" s="126">
        <f ca="1">M112-N111</f>
        <v>0</v>
      </c>
      <c r="AD112" s="126">
        <f t="shared" ca="1" si="86"/>
        <v>0</v>
      </c>
      <c r="AE112" s="126">
        <f t="shared" ca="1" si="87"/>
        <v>0</v>
      </c>
      <c r="AF112" s="145">
        <f>1+C112/G111</f>
        <v>1</v>
      </c>
      <c r="AG112" s="128">
        <f t="shared" si="81"/>
        <v>1</v>
      </c>
      <c r="AH112" s="128">
        <f>1+D112/J111</f>
        <v>1</v>
      </c>
      <c r="AI112" s="128">
        <f t="shared" si="82"/>
        <v>1</v>
      </c>
      <c r="AJ112" s="128">
        <f t="shared" si="88"/>
        <v>0</v>
      </c>
      <c r="AK112" s="145">
        <f>I112/G111</f>
        <v>1</v>
      </c>
      <c r="AL112" s="128">
        <f t="shared" si="89"/>
        <v>1</v>
      </c>
      <c r="AM112" s="128">
        <f ca="1">N112/M111</f>
        <v>1</v>
      </c>
      <c r="AN112" s="128">
        <f t="shared" ca="1" si="90"/>
        <v>1</v>
      </c>
      <c r="AO112" s="150">
        <f t="shared" ca="1" si="91"/>
        <v>1</v>
      </c>
    </row>
    <row r="113" spans="1:41" ht="15" customHeight="1" x14ac:dyDescent="0.15">
      <c r="A113" s="95" t="s">
        <v>123</v>
      </c>
      <c r="B113" s="95">
        <f>INT(B109*(1+$B$45))</f>
        <v>60531</v>
      </c>
      <c r="C113" s="179">
        <f>B113*$B$46</f>
        <v>605310</v>
      </c>
      <c r="D113" s="113"/>
      <c r="E113" s="133">
        <f t="shared" si="92"/>
        <v>605310</v>
      </c>
      <c r="F113" s="131">
        <f t="shared" ref="F113:F124" si="113">S112*AJ113</f>
        <v>488857.11307548295</v>
      </c>
      <c r="G113" s="122">
        <f t="shared" si="93"/>
        <v>7079110</v>
      </c>
      <c r="H113" s="123"/>
      <c r="I113" s="123">
        <f t="shared" si="94"/>
        <v>7079110</v>
      </c>
      <c r="J113" s="121">
        <f t="shared" si="95"/>
        <v>26800.781481262209</v>
      </c>
      <c r="K113" s="121"/>
      <c r="L113" s="121">
        <f t="shared" si="96"/>
        <v>26800.781481262209</v>
      </c>
      <c r="M113" s="122">
        <f t="shared" ref="M113:M124" ca="1" si="114">J113*O113</f>
        <v>9278494.6143072266</v>
      </c>
      <c r="N113" s="122">
        <f t="shared" ca="1" si="83"/>
        <v>9278494.6143072266</v>
      </c>
      <c r="O113" s="121">
        <f ca="1">'Scenarios-AST wBalancing'!O113</f>
        <v>346.20239043381235</v>
      </c>
      <c r="P113" s="136">
        <f t="shared" si="97"/>
        <v>1.2382145698809457</v>
      </c>
      <c r="Q113" s="136">
        <f t="shared" ca="1" si="84"/>
        <v>1.4887869720343176</v>
      </c>
      <c r="R113" s="114">
        <f t="shared" ca="1" si="85"/>
        <v>4.1211655271319245E-2</v>
      </c>
      <c r="S113" s="112">
        <f t="shared" ref="S113:S124" si="115">S112+F113</f>
        <v>54936014.760915615</v>
      </c>
      <c r="T113" s="122">
        <f t="shared" ref="T113:T124" ca="1" si="116">Q113*S113</f>
        <v>81788023.071536139</v>
      </c>
      <c r="U113" s="2"/>
      <c r="V113" s="139">
        <f t="shared" ref="V113:V124" ca="1" si="117">G113/(G113+M113)</f>
        <v>0.43277180045104136</v>
      </c>
      <c r="W113" s="139">
        <f t="shared" ref="W113:W124" ca="1" si="118">M113/(G113+M113)</f>
        <v>0.56722819954895864</v>
      </c>
      <c r="X113" s="139">
        <f t="shared" ref="X113:X124" ca="1" si="119">I113/(I113+N113)</f>
        <v>0.43277180045104136</v>
      </c>
      <c r="Y113" s="139">
        <f t="shared" ref="Y113:Y124" ca="1" si="120">N113/(I113+N113)</f>
        <v>0.56722819954895864</v>
      </c>
      <c r="Z113" s="2"/>
      <c r="AA113" s="148">
        <f t="shared" ref="AA113:AA124" ca="1" si="121">(G113+M113)-(I112+N112)</f>
        <v>787241.26694720052</v>
      </c>
      <c r="AB113" s="126">
        <f t="shared" ref="AB113:AB124" si="122">G113-I112</f>
        <v>605310</v>
      </c>
      <c r="AC113" s="126">
        <f t="shared" ref="AC113:AC124" ca="1" si="123">M113-N112</f>
        <v>181931.26694720052</v>
      </c>
      <c r="AD113" s="126">
        <f t="shared" ca="1" si="86"/>
        <v>-211689.36652639974</v>
      </c>
      <c r="AE113" s="126">
        <f t="shared" ca="1" si="87"/>
        <v>211689.36652639974</v>
      </c>
      <c r="AF113" s="145">
        <f t="shared" ref="AF113:AF124" si="124">1+C113/G112</f>
        <v>1.093501498347184</v>
      </c>
      <c r="AG113" s="128">
        <f t="shared" si="81"/>
        <v>1.0089785607586235</v>
      </c>
      <c r="AH113" s="128">
        <f t="shared" ref="AH113:AH124" si="125">1+D113/J112</f>
        <v>1</v>
      </c>
      <c r="AI113" s="128">
        <f t="shared" si="82"/>
        <v>1</v>
      </c>
      <c r="AJ113" s="128">
        <f t="shared" si="88"/>
        <v>8.9785607586234661E-3</v>
      </c>
      <c r="AK113" s="145">
        <f t="shared" ref="AK113:AK124" si="126">I113/G112</f>
        <v>1.093501498347184</v>
      </c>
      <c r="AL113" s="128">
        <f t="shared" si="89"/>
        <v>1.0089785607586235</v>
      </c>
      <c r="AM113" s="128">
        <f t="shared" ref="AM113:AM124" ca="1" si="127">N113/M112</f>
        <v>1.02</v>
      </c>
      <c r="AN113" s="128">
        <f t="shared" ca="1" si="90"/>
        <v>1.0019822247447452</v>
      </c>
      <c r="AO113" s="150">
        <f t="shared" ca="1" si="91"/>
        <v>1.0109785830286766</v>
      </c>
    </row>
    <row r="114" spans="1:41" ht="15" customHeight="1" x14ac:dyDescent="0.15">
      <c r="A114" s="140" t="s">
        <v>98</v>
      </c>
      <c r="B114" s="140"/>
      <c r="C114" s="152"/>
      <c r="D114" s="113"/>
      <c r="E114" s="133">
        <f t="shared" ca="1" si="92"/>
        <v>0</v>
      </c>
      <c r="F114" s="131">
        <f t="shared" si="113"/>
        <v>0</v>
      </c>
      <c r="G114" s="122">
        <f t="shared" si="93"/>
        <v>7079110</v>
      </c>
      <c r="H114" s="123"/>
      <c r="I114" s="123">
        <f t="shared" si="94"/>
        <v>7079110</v>
      </c>
      <c r="J114" s="121">
        <f t="shared" si="95"/>
        <v>26800.781481262209</v>
      </c>
      <c r="K114" s="121"/>
      <c r="L114" s="121">
        <f t="shared" si="96"/>
        <v>26800.781481262209</v>
      </c>
      <c r="M114" s="122">
        <f t="shared" ca="1" si="114"/>
        <v>9278494.6143072266</v>
      </c>
      <c r="N114" s="122">
        <f t="shared" ca="1" si="83"/>
        <v>9278494.6143072266</v>
      </c>
      <c r="O114" s="121">
        <f ca="1">'Scenarios-AST wBalancing'!O114</f>
        <v>346.20239043381235</v>
      </c>
      <c r="P114" s="136">
        <f t="shared" si="97"/>
        <v>0</v>
      </c>
      <c r="Q114" s="136">
        <f t="shared" ca="1" si="84"/>
        <v>1.4887869720343176</v>
      </c>
      <c r="R114" s="114">
        <f t="shared" ca="1" si="85"/>
        <v>0</v>
      </c>
      <c r="S114" s="112">
        <f t="shared" si="115"/>
        <v>54936014.760915615</v>
      </c>
      <c r="T114" s="122">
        <f t="shared" ca="1" si="116"/>
        <v>81788023.071536139</v>
      </c>
      <c r="U114" s="2"/>
      <c r="V114" s="139">
        <f t="shared" ca="1" si="117"/>
        <v>0.43277180045104136</v>
      </c>
      <c r="W114" s="139">
        <f t="shared" ca="1" si="118"/>
        <v>0.56722819954895864</v>
      </c>
      <c r="X114" s="139">
        <f t="shared" ca="1" si="119"/>
        <v>0.43277180045104136</v>
      </c>
      <c r="Y114" s="139">
        <f t="shared" ca="1" si="120"/>
        <v>0.56722819954895864</v>
      </c>
      <c r="Z114" s="2"/>
      <c r="AA114" s="148">
        <f t="shared" ca="1" si="121"/>
        <v>0</v>
      </c>
      <c r="AB114" s="126">
        <f t="shared" si="122"/>
        <v>0</v>
      </c>
      <c r="AC114" s="126">
        <f t="shared" ca="1" si="123"/>
        <v>0</v>
      </c>
      <c r="AD114" s="126">
        <f t="shared" ca="1" si="86"/>
        <v>0</v>
      </c>
      <c r="AE114" s="126">
        <f t="shared" ca="1" si="87"/>
        <v>0</v>
      </c>
      <c r="AF114" s="145">
        <f t="shared" si="124"/>
        <v>1</v>
      </c>
      <c r="AG114" s="128">
        <f t="shared" si="81"/>
        <v>1</v>
      </c>
      <c r="AH114" s="128">
        <f t="shared" si="125"/>
        <v>1</v>
      </c>
      <c r="AI114" s="128">
        <f t="shared" si="82"/>
        <v>1</v>
      </c>
      <c r="AJ114" s="128">
        <f t="shared" si="88"/>
        <v>0</v>
      </c>
      <c r="AK114" s="145">
        <f t="shared" si="126"/>
        <v>1</v>
      </c>
      <c r="AL114" s="128">
        <f t="shared" si="89"/>
        <v>1</v>
      </c>
      <c r="AM114" s="128">
        <f t="shared" ca="1" si="127"/>
        <v>1</v>
      </c>
      <c r="AN114" s="128">
        <f t="shared" ca="1" si="90"/>
        <v>1</v>
      </c>
      <c r="AO114" s="150">
        <f t="shared" ca="1" si="91"/>
        <v>1</v>
      </c>
    </row>
    <row r="115" spans="1:41" ht="15" customHeight="1" x14ac:dyDescent="0.15">
      <c r="A115" s="117" t="s">
        <v>117</v>
      </c>
      <c r="B115" s="117"/>
      <c r="C115" s="152">
        <v>-50000</v>
      </c>
      <c r="D115" s="113"/>
      <c r="E115" s="133">
        <f t="shared" si="92"/>
        <v>-50000</v>
      </c>
      <c r="F115" s="131">
        <f t="shared" si="113"/>
        <v>-38925.37803835755</v>
      </c>
      <c r="G115" s="122">
        <f t="shared" si="93"/>
        <v>7029110</v>
      </c>
      <c r="H115" s="123"/>
      <c r="I115" s="123">
        <f t="shared" si="94"/>
        <v>7029110</v>
      </c>
      <c r="J115" s="121">
        <f t="shared" si="95"/>
        <v>26800.781481262209</v>
      </c>
      <c r="K115" s="121"/>
      <c r="L115" s="121">
        <f t="shared" si="96"/>
        <v>26800.781481262209</v>
      </c>
      <c r="M115" s="122">
        <f t="shared" ca="1" si="114"/>
        <v>10020774.183451805</v>
      </c>
      <c r="N115" s="122">
        <f t="shared" ca="1" si="83"/>
        <v>10020774.183451805</v>
      </c>
      <c r="O115" s="121">
        <f ca="1">'Scenarios-AST wBalancing'!O115</f>
        <v>373.89858166851735</v>
      </c>
      <c r="P115" s="136">
        <f t="shared" si="97"/>
        <v>1.2845090406245863</v>
      </c>
      <c r="Q115" s="136">
        <f t="shared" ca="1" si="84"/>
        <v>1.5528950965449333</v>
      </c>
      <c r="R115" s="114">
        <f t="shared" ca="1" si="85"/>
        <v>4.3060643137558238E-2</v>
      </c>
      <c r="S115" s="112">
        <f t="shared" si="115"/>
        <v>54897089.38287726</v>
      </c>
      <c r="T115" s="122">
        <f t="shared" ca="1" si="116"/>
        <v>85249420.917259023</v>
      </c>
      <c r="U115" s="2"/>
      <c r="V115" s="139">
        <f t="shared" ca="1" si="117"/>
        <v>0.41226731656173243</v>
      </c>
      <c r="W115" s="139">
        <f t="shared" ca="1" si="118"/>
        <v>0.58773268343826757</v>
      </c>
      <c r="X115" s="139">
        <f t="shared" ca="1" si="119"/>
        <v>0.41226731656173243</v>
      </c>
      <c r="Y115" s="139">
        <f t="shared" ca="1" si="120"/>
        <v>0.58773268343826757</v>
      </c>
      <c r="Z115" s="2"/>
      <c r="AA115" s="148">
        <f t="shared" ca="1" si="121"/>
        <v>692279.56914457865</v>
      </c>
      <c r="AB115" s="126">
        <f t="shared" si="122"/>
        <v>-50000</v>
      </c>
      <c r="AC115" s="126">
        <f t="shared" ca="1" si="123"/>
        <v>742279.56914457865</v>
      </c>
      <c r="AD115" s="126">
        <f t="shared" ca="1" si="86"/>
        <v>396139.78457228933</v>
      </c>
      <c r="AE115" s="126">
        <f t="shared" ca="1" si="87"/>
        <v>-396139.78457228933</v>
      </c>
      <c r="AF115" s="145">
        <f t="shared" si="124"/>
        <v>0.99293696523998076</v>
      </c>
      <c r="AG115" s="128">
        <f t="shared" si="81"/>
        <v>0.99929144153962091</v>
      </c>
      <c r="AH115" s="128">
        <f t="shared" si="125"/>
        <v>1</v>
      </c>
      <c r="AI115" s="128">
        <f t="shared" si="82"/>
        <v>1</v>
      </c>
      <c r="AJ115" s="128">
        <f t="shared" si="88"/>
        <v>-7.0855846037909398E-4</v>
      </c>
      <c r="AK115" s="145">
        <f t="shared" si="126"/>
        <v>0.99293696523998076</v>
      </c>
      <c r="AL115" s="128">
        <f t="shared" si="89"/>
        <v>0.99929144153962091</v>
      </c>
      <c r="AM115" s="128">
        <f t="shared" ca="1" si="127"/>
        <v>1.08</v>
      </c>
      <c r="AN115" s="128">
        <f t="shared" ca="1" si="90"/>
        <v>1.0077257952426748</v>
      </c>
      <c r="AO115" s="150">
        <f t="shared" ca="1" si="91"/>
        <v>1.0070117626047133</v>
      </c>
    </row>
    <row r="116" spans="1:41" ht="15" customHeight="1" x14ac:dyDescent="0.15">
      <c r="A116" s="140" t="s">
        <v>98</v>
      </c>
      <c r="B116" s="140"/>
      <c r="C116" s="152"/>
      <c r="D116" s="113"/>
      <c r="E116" s="133">
        <f t="shared" ca="1" si="92"/>
        <v>0</v>
      </c>
      <c r="F116" s="131">
        <f t="shared" si="113"/>
        <v>0</v>
      </c>
      <c r="G116" s="122">
        <f t="shared" si="93"/>
        <v>7029110</v>
      </c>
      <c r="H116" s="123"/>
      <c r="I116" s="123">
        <f t="shared" si="94"/>
        <v>7029110</v>
      </c>
      <c r="J116" s="121">
        <f t="shared" si="95"/>
        <v>26800.781481262209</v>
      </c>
      <c r="K116" s="121"/>
      <c r="L116" s="121">
        <f t="shared" si="96"/>
        <v>26800.781481262209</v>
      </c>
      <c r="M116" s="122">
        <f t="shared" ca="1" si="114"/>
        <v>10020774.183451805</v>
      </c>
      <c r="N116" s="122">
        <f t="shared" ca="1" si="83"/>
        <v>10020774.183451805</v>
      </c>
      <c r="O116" s="121">
        <f ca="1">'Scenarios-AST wBalancing'!O116</f>
        <v>373.89858166851735</v>
      </c>
      <c r="P116" s="136">
        <f t="shared" si="97"/>
        <v>0</v>
      </c>
      <c r="Q116" s="136">
        <f t="shared" ca="1" si="84"/>
        <v>1.5528950965449333</v>
      </c>
      <c r="R116" s="114">
        <f t="shared" ca="1" si="85"/>
        <v>0</v>
      </c>
      <c r="S116" s="112">
        <f t="shared" si="115"/>
        <v>54897089.38287726</v>
      </c>
      <c r="T116" s="122">
        <f t="shared" ca="1" si="116"/>
        <v>85249420.917259023</v>
      </c>
      <c r="U116" s="2"/>
      <c r="V116" s="139">
        <f t="shared" ca="1" si="117"/>
        <v>0.41226731656173243</v>
      </c>
      <c r="W116" s="139">
        <f t="shared" ca="1" si="118"/>
        <v>0.58773268343826757</v>
      </c>
      <c r="X116" s="139">
        <f t="shared" ca="1" si="119"/>
        <v>0.41226731656173243</v>
      </c>
      <c r="Y116" s="139">
        <f t="shared" ca="1" si="120"/>
        <v>0.58773268343826757</v>
      </c>
      <c r="Z116" s="2"/>
      <c r="AA116" s="148">
        <f t="shared" ca="1" si="121"/>
        <v>0</v>
      </c>
      <c r="AB116" s="126">
        <f t="shared" si="122"/>
        <v>0</v>
      </c>
      <c r="AC116" s="126">
        <f t="shared" ca="1" si="123"/>
        <v>0</v>
      </c>
      <c r="AD116" s="126">
        <f t="shared" ca="1" si="86"/>
        <v>0</v>
      </c>
      <c r="AE116" s="126">
        <f t="shared" ca="1" si="87"/>
        <v>0</v>
      </c>
      <c r="AF116" s="145">
        <f t="shared" si="124"/>
        <v>1</v>
      </c>
      <c r="AG116" s="128">
        <f t="shared" si="81"/>
        <v>1</v>
      </c>
      <c r="AH116" s="128">
        <f t="shared" si="125"/>
        <v>1</v>
      </c>
      <c r="AI116" s="128">
        <f t="shared" si="82"/>
        <v>1</v>
      </c>
      <c r="AJ116" s="128">
        <f t="shared" si="88"/>
        <v>0</v>
      </c>
      <c r="AK116" s="145">
        <f t="shared" si="126"/>
        <v>1</v>
      </c>
      <c r="AL116" s="128">
        <f t="shared" si="89"/>
        <v>1</v>
      </c>
      <c r="AM116" s="128">
        <f t="shared" ca="1" si="127"/>
        <v>1</v>
      </c>
      <c r="AN116" s="128">
        <f t="shared" ca="1" si="90"/>
        <v>1</v>
      </c>
      <c r="AO116" s="150">
        <f t="shared" ca="1" si="91"/>
        <v>1</v>
      </c>
    </row>
    <row r="117" spans="1:41" ht="15" customHeight="1" x14ac:dyDescent="0.15">
      <c r="A117" s="95" t="s">
        <v>123</v>
      </c>
      <c r="B117" s="95">
        <f>INT(B113*(1+$B$45))</f>
        <v>81716</v>
      </c>
      <c r="C117" s="179">
        <f>B117*$B$46</f>
        <v>817160</v>
      </c>
      <c r="D117" s="113"/>
      <c r="E117" s="133">
        <f t="shared" si="92"/>
        <v>817160</v>
      </c>
      <c r="F117" s="131">
        <f t="shared" si="113"/>
        <v>607080.25916582835</v>
      </c>
      <c r="G117" s="122">
        <f t="shared" si="93"/>
        <v>7846270</v>
      </c>
      <c r="H117" s="123"/>
      <c r="I117" s="123">
        <f t="shared" si="94"/>
        <v>7846270</v>
      </c>
      <c r="J117" s="121">
        <f t="shared" si="95"/>
        <v>26800.781481262209</v>
      </c>
      <c r="K117" s="121"/>
      <c r="L117" s="121">
        <f t="shared" si="96"/>
        <v>26800.781481262209</v>
      </c>
      <c r="M117" s="122">
        <f t="shared" ca="1" si="114"/>
        <v>9920566.4416172877</v>
      </c>
      <c r="N117" s="122">
        <f t="shared" ca="1" si="83"/>
        <v>9920566.4416172877</v>
      </c>
      <c r="O117" s="121">
        <f ca="1">'Scenarios-AST wBalancing'!O117</f>
        <v>370.15959585183219</v>
      </c>
      <c r="P117" s="136">
        <f t="shared" si="97"/>
        <v>1.3460493693582398</v>
      </c>
      <c r="Q117" s="136">
        <f t="shared" ca="1" si="84"/>
        <v>1.600495652506738</v>
      </c>
      <c r="R117" s="114">
        <f t="shared" ca="1" si="85"/>
        <v>3.0652782707416677E-2</v>
      </c>
      <c r="S117" s="112">
        <f t="shared" si="115"/>
        <v>55504169.642043091</v>
      </c>
      <c r="T117" s="122">
        <f t="shared" ca="1" si="116"/>
        <v>88834182.208086431</v>
      </c>
      <c r="U117" s="2"/>
      <c r="V117" s="139">
        <f t="shared" ca="1" si="117"/>
        <v>0.44162448535974513</v>
      </c>
      <c r="W117" s="139">
        <f t="shared" ca="1" si="118"/>
        <v>0.55837551464025492</v>
      </c>
      <c r="X117" s="139">
        <f t="shared" ca="1" si="119"/>
        <v>0.44162448535974513</v>
      </c>
      <c r="Y117" s="139">
        <f t="shared" ca="1" si="120"/>
        <v>0.55837551464025492</v>
      </c>
      <c r="Z117" s="2"/>
      <c r="AA117" s="148">
        <f t="shared" ca="1" si="121"/>
        <v>716952.25816548243</v>
      </c>
      <c r="AB117" s="126">
        <f t="shared" si="122"/>
        <v>817160</v>
      </c>
      <c r="AC117" s="126">
        <f t="shared" ca="1" si="123"/>
        <v>-100207.74183451757</v>
      </c>
      <c r="AD117" s="126">
        <f t="shared" ca="1" si="86"/>
        <v>-458683.87091725878</v>
      </c>
      <c r="AE117" s="126">
        <f t="shared" ca="1" si="87"/>
        <v>458683.87091725878</v>
      </c>
      <c r="AF117" s="145">
        <f t="shared" si="124"/>
        <v>1.1162536935686025</v>
      </c>
      <c r="AG117" s="128">
        <f t="shared" si="81"/>
        <v>1.0110585145039617</v>
      </c>
      <c r="AH117" s="128">
        <f t="shared" si="125"/>
        <v>1</v>
      </c>
      <c r="AI117" s="128">
        <f t="shared" si="82"/>
        <v>1</v>
      </c>
      <c r="AJ117" s="128">
        <f t="shared" si="88"/>
        <v>1.1058514503961669E-2</v>
      </c>
      <c r="AK117" s="145">
        <f t="shared" si="126"/>
        <v>1.1162536935686025</v>
      </c>
      <c r="AL117" s="128">
        <f t="shared" si="89"/>
        <v>1.0110585145039617</v>
      </c>
      <c r="AM117" s="128">
        <f t="shared" ca="1" si="127"/>
        <v>0.9900000000000001</v>
      </c>
      <c r="AN117" s="128">
        <f t="shared" ca="1" si="90"/>
        <v>0.99899547129175004</v>
      </c>
      <c r="AO117" s="150">
        <f t="shared" ca="1" si="91"/>
        <v>1.010042877200422</v>
      </c>
    </row>
    <row r="118" spans="1:41" ht="15" customHeight="1" x14ac:dyDescent="0.15">
      <c r="A118" s="140" t="s">
        <v>98</v>
      </c>
      <c r="B118" s="140"/>
      <c r="C118" s="152"/>
      <c r="D118" s="113"/>
      <c r="E118" s="133">
        <f t="shared" ca="1" si="92"/>
        <v>0</v>
      </c>
      <c r="F118" s="131">
        <f t="shared" si="113"/>
        <v>0</v>
      </c>
      <c r="G118" s="122">
        <f t="shared" si="93"/>
        <v>7846270</v>
      </c>
      <c r="H118" s="123"/>
      <c r="I118" s="123">
        <f t="shared" si="94"/>
        <v>7846270</v>
      </c>
      <c r="J118" s="121">
        <f t="shared" si="95"/>
        <v>26800.781481262209</v>
      </c>
      <c r="K118" s="121"/>
      <c r="L118" s="121">
        <f t="shared" si="96"/>
        <v>26800.781481262209</v>
      </c>
      <c r="M118" s="122">
        <f t="shared" ca="1" si="114"/>
        <v>9920566.4416172877</v>
      </c>
      <c r="N118" s="122">
        <f t="shared" ca="1" si="83"/>
        <v>9920566.4416172877</v>
      </c>
      <c r="O118" s="121">
        <f ca="1">'Scenarios-AST wBalancing'!O118</f>
        <v>370.15959585183219</v>
      </c>
      <c r="P118" s="136">
        <f t="shared" si="97"/>
        <v>0</v>
      </c>
      <c r="Q118" s="136">
        <f t="shared" ca="1" si="84"/>
        <v>1.600495652506738</v>
      </c>
      <c r="R118" s="114">
        <f t="shared" ca="1" si="85"/>
        <v>0</v>
      </c>
      <c r="S118" s="112">
        <f t="shared" si="115"/>
        <v>55504169.642043091</v>
      </c>
      <c r="T118" s="122">
        <f t="shared" ca="1" si="116"/>
        <v>88834182.208086431</v>
      </c>
      <c r="U118" s="2"/>
      <c r="V118" s="139">
        <f t="shared" ca="1" si="117"/>
        <v>0.44162448535974513</v>
      </c>
      <c r="W118" s="139">
        <f t="shared" ca="1" si="118"/>
        <v>0.55837551464025492</v>
      </c>
      <c r="X118" s="139">
        <f t="shared" ca="1" si="119"/>
        <v>0.44162448535974513</v>
      </c>
      <c r="Y118" s="139">
        <f t="shared" ca="1" si="120"/>
        <v>0.55837551464025492</v>
      </c>
      <c r="Z118" s="2"/>
      <c r="AA118" s="148">
        <f t="shared" ca="1" si="121"/>
        <v>0</v>
      </c>
      <c r="AB118" s="126">
        <f t="shared" si="122"/>
        <v>0</v>
      </c>
      <c r="AC118" s="126">
        <f t="shared" ca="1" si="123"/>
        <v>0</v>
      </c>
      <c r="AD118" s="126">
        <f t="shared" ca="1" si="86"/>
        <v>0</v>
      </c>
      <c r="AE118" s="126">
        <f t="shared" ca="1" si="87"/>
        <v>0</v>
      </c>
      <c r="AF118" s="145">
        <f t="shared" si="124"/>
        <v>1</v>
      </c>
      <c r="AG118" s="128">
        <f t="shared" si="81"/>
        <v>1</v>
      </c>
      <c r="AH118" s="128">
        <f t="shared" si="125"/>
        <v>1</v>
      </c>
      <c r="AI118" s="128">
        <f t="shared" si="82"/>
        <v>1</v>
      </c>
      <c r="AJ118" s="128">
        <f t="shared" si="88"/>
        <v>0</v>
      </c>
      <c r="AK118" s="145">
        <f t="shared" si="126"/>
        <v>1</v>
      </c>
      <c r="AL118" s="128">
        <f t="shared" si="89"/>
        <v>1</v>
      </c>
      <c r="AM118" s="128">
        <f t="shared" ca="1" si="127"/>
        <v>1</v>
      </c>
      <c r="AN118" s="128">
        <f t="shared" ca="1" si="90"/>
        <v>1</v>
      </c>
      <c r="AO118" s="150">
        <f t="shared" ca="1" si="91"/>
        <v>1</v>
      </c>
    </row>
    <row r="119" spans="1:41" ht="15" customHeight="1" x14ac:dyDescent="0.15">
      <c r="A119" s="117" t="s">
        <v>118</v>
      </c>
      <c r="B119" s="117"/>
      <c r="C119" s="152"/>
      <c r="D119" s="113">
        <v>7000</v>
      </c>
      <c r="E119" s="133">
        <f t="shared" ca="1" si="92"/>
        <v>2539294.8275435688</v>
      </c>
      <c r="F119" s="131">
        <f t="shared" si="113"/>
        <v>1303050.5797143679</v>
      </c>
      <c r="G119" s="122">
        <f t="shared" si="93"/>
        <v>7846270</v>
      </c>
      <c r="H119" s="123"/>
      <c r="I119" s="123">
        <f t="shared" si="94"/>
        <v>7846270</v>
      </c>
      <c r="J119" s="121">
        <f t="shared" si="95"/>
        <v>33800.781481262209</v>
      </c>
      <c r="K119" s="121"/>
      <c r="L119" s="121">
        <f t="shared" si="96"/>
        <v>33800.781481262209</v>
      </c>
      <c r="M119" s="122">
        <f t="shared" ca="1" si="114"/>
        <v>12261449.940328512</v>
      </c>
      <c r="N119" s="122">
        <f t="shared" ca="1" si="83"/>
        <v>12261449.940328512</v>
      </c>
      <c r="O119" s="121">
        <f ca="1">'Scenarios-AST wBalancing'!O119</f>
        <v>362.75640393479557</v>
      </c>
      <c r="P119" s="136">
        <f t="shared" ca="1" si="97"/>
        <v>1.9487308221759043</v>
      </c>
      <c r="Q119" s="136">
        <f t="shared" ca="1" si="84"/>
        <v>1.7698207958279175</v>
      </c>
      <c r="R119" s="114">
        <f t="shared" ca="1" si="85"/>
        <v>0.10579544096603954</v>
      </c>
      <c r="S119" s="112">
        <f t="shared" si="115"/>
        <v>56807220.221757457</v>
      </c>
      <c r="T119" s="122">
        <f t="shared" ca="1" si="116"/>
        <v>100538599.70164256</v>
      </c>
      <c r="U119" s="2"/>
      <c r="V119" s="139">
        <f t="shared" ca="1" si="117"/>
        <v>0.39021182030008972</v>
      </c>
      <c r="W119" s="139">
        <f t="shared" ca="1" si="118"/>
        <v>0.60978817969991028</v>
      </c>
      <c r="X119" s="139">
        <f t="shared" ca="1" si="119"/>
        <v>0.39021182030008972</v>
      </c>
      <c r="Y119" s="139">
        <f t="shared" ca="1" si="120"/>
        <v>0.60978817969991028</v>
      </c>
      <c r="Z119" s="2"/>
      <c r="AA119" s="148">
        <f t="shared" ca="1" si="121"/>
        <v>2340883.4987112246</v>
      </c>
      <c r="AB119" s="126">
        <f t="shared" si="122"/>
        <v>0</v>
      </c>
      <c r="AC119" s="126">
        <f t="shared" ca="1" si="123"/>
        <v>2340883.4987112246</v>
      </c>
      <c r="AD119" s="126">
        <f t="shared" ca="1" si="86"/>
        <v>1170441.7493556123</v>
      </c>
      <c r="AE119" s="126">
        <f t="shared" ca="1" si="87"/>
        <v>-1170441.7493556123</v>
      </c>
      <c r="AF119" s="145">
        <f t="shared" si="124"/>
        <v>1</v>
      </c>
      <c r="AG119" s="128">
        <f t="shared" si="81"/>
        <v>1</v>
      </c>
      <c r="AH119" s="128">
        <f t="shared" si="125"/>
        <v>1.261186413720587</v>
      </c>
      <c r="AI119" s="128">
        <f t="shared" si="82"/>
        <v>1.0234766250557028</v>
      </c>
      <c r="AJ119" s="128">
        <f t="shared" si="88"/>
        <v>2.3476625055702804E-2</v>
      </c>
      <c r="AK119" s="145">
        <f t="shared" si="126"/>
        <v>1</v>
      </c>
      <c r="AL119" s="128">
        <f t="shared" si="89"/>
        <v>1</v>
      </c>
      <c r="AM119" s="128">
        <f t="shared" ca="1" si="127"/>
        <v>1.2359626854461756</v>
      </c>
      <c r="AN119" s="128">
        <f t="shared" ca="1" si="90"/>
        <v>1.0214110124363949</v>
      </c>
      <c r="AO119" s="150">
        <f t="shared" ca="1" si="91"/>
        <v>1.0214110124363949</v>
      </c>
    </row>
    <row r="120" spans="1:41" ht="15" customHeight="1" x14ac:dyDescent="0.15">
      <c r="A120" s="140" t="s">
        <v>98</v>
      </c>
      <c r="B120" s="140"/>
      <c r="C120" s="152"/>
      <c r="D120" s="113"/>
      <c r="E120" s="133">
        <f t="shared" ca="1" si="92"/>
        <v>0</v>
      </c>
      <c r="F120" s="131">
        <f t="shared" si="113"/>
        <v>0</v>
      </c>
      <c r="G120" s="122">
        <f t="shared" si="93"/>
        <v>7846270</v>
      </c>
      <c r="H120" s="123"/>
      <c r="I120" s="123">
        <f t="shared" si="94"/>
        <v>7846270</v>
      </c>
      <c r="J120" s="121">
        <f t="shared" si="95"/>
        <v>33800.781481262209</v>
      </c>
      <c r="K120" s="121"/>
      <c r="L120" s="121">
        <f t="shared" si="96"/>
        <v>33800.781481262209</v>
      </c>
      <c r="M120" s="122">
        <f t="shared" ca="1" si="114"/>
        <v>12261449.940328512</v>
      </c>
      <c r="N120" s="122">
        <f t="shared" ca="1" si="83"/>
        <v>12261449.940328512</v>
      </c>
      <c r="O120" s="121">
        <f ca="1">'Scenarios-AST wBalancing'!O120</f>
        <v>362.75640393479557</v>
      </c>
      <c r="P120" s="136">
        <f t="shared" si="97"/>
        <v>0</v>
      </c>
      <c r="Q120" s="136">
        <f t="shared" ca="1" si="84"/>
        <v>1.7698207958279175</v>
      </c>
      <c r="R120" s="114">
        <f t="shared" ca="1" si="85"/>
        <v>0</v>
      </c>
      <c r="S120" s="112">
        <f t="shared" si="115"/>
        <v>56807220.221757457</v>
      </c>
      <c r="T120" s="122">
        <f t="shared" ca="1" si="116"/>
        <v>100538599.70164256</v>
      </c>
      <c r="U120" s="2"/>
      <c r="V120" s="139">
        <f t="shared" ca="1" si="117"/>
        <v>0.39021182030008972</v>
      </c>
      <c r="W120" s="139">
        <f t="shared" ca="1" si="118"/>
        <v>0.60978817969991028</v>
      </c>
      <c r="X120" s="139">
        <f t="shared" ca="1" si="119"/>
        <v>0.39021182030008972</v>
      </c>
      <c r="Y120" s="139">
        <f t="shared" ca="1" si="120"/>
        <v>0.60978817969991028</v>
      </c>
      <c r="Z120" s="2"/>
      <c r="AA120" s="148">
        <f t="shared" ca="1" si="121"/>
        <v>0</v>
      </c>
      <c r="AB120" s="126">
        <f t="shared" si="122"/>
        <v>0</v>
      </c>
      <c r="AC120" s="126">
        <f t="shared" ca="1" si="123"/>
        <v>0</v>
      </c>
      <c r="AD120" s="126">
        <f t="shared" ca="1" si="86"/>
        <v>0</v>
      </c>
      <c r="AE120" s="126">
        <f t="shared" ca="1" si="87"/>
        <v>0</v>
      </c>
      <c r="AF120" s="145">
        <f t="shared" si="124"/>
        <v>1</v>
      </c>
      <c r="AG120" s="128">
        <f t="shared" si="81"/>
        <v>1</v>
      </c>
      <c r="AH120" s="128">
        <f t="shared" si="125"/>
        <v>1</v>
      </c>
      <c r="AI120" s="128">
        <f t="shared" si="82"/>
        <v>1</v>
      </c>
      <c r="AJ120" s="128">
        <f t="shared" si="88"/>
        <v>0</v>
      </c>
      <c r="AK120" s="145">
        <f t="shared" si="126"/>
        <v>1</v>
      </c>
      <c r="AL120" s="128">
        <f t="shared" si="89"/>
        <v>1</v>
      </c>
      <c r="AM120" s="128">
        <f t="shared" ca="1" si="127"/>
        <v>1</v>
      </c>
      <c r="AN120" s="128">
        <f t="shared" ca="1" si="90"/>
        <v>1</v>
      </c>
      <c r="AO120" s="150">
        <f t="shared" ca="1" si="91"/>
        <v>1</v>
      </c>
    </row>
    <row r="121" spans="1:41" ht="15" customHeight="1" x14ac:dyDescent="0.15">
      <c r="A121" s="95" t="s">
        <v>123</v>
      </c>
      <c r="B121" s="95">
        <f>INT(B117*(1+$B$45))</f>
        <v>110316</v>
      </c>
      <c r="C121" s="179">
        <f>B121*$B$46</f>
        <v>1103160</v>
      </c>
      <c r="D121" s="113"/>
      <c r="E121" s="133">
        <f t="shared" si="92"/>
        <v>1103160</v>
      </c>
      <c r="F121" s="131">
        <f t="shared" si="113"/>
        <v>752245.08037872741</v>
      </c>
      <c r="G121" s="122">
        <f t="shared" si="93"/>
        <v>8949430</v>
      </c>
      <c r="H121" s="123"/>
      <c r="I121" s="123">
        <f t="shared" si="94"/>
        <v>8949430</v>
      </c>
      <c r="J121" s="121">
        <f t="shared" si="95"/>
        <v>33800.781481262209</v>
      </c>
      <c r="K121" s="121"/>
      <c r="L121" s="121">
        <f t="shared" si="96"/>
        <v>33800.781481262209</v>
      </c>
      <c r="M121" s="122">
        <f t="shared" ca="1" si="114"/>
        <v>12997136.936748223</v>
      </c>
      <c r="N121" s="122">
        <f t="shared" ca="1" si="83"/>
        <v>12997136.936748223</v>
      </c>
      <c r="O121" s="121">
        <f ca="1">'Scenarios-AST wBalancing'!O121</f>
        <v>384.52178817088333</v>
      </c>
      <c r="P121" s="136">
        <f t="shared" si="97"/>
        <v>1.4664901489878803</v>
      </c>
      <c r="Q121" s="136">
        <f t="shared" ca="1" si="84"/>
        <v>1.9064255393572713</v>
      </c>
      <c r="R121" s="114">
        <f t="shared" ca="1" si="85"/>
        <v>7.7185635885496803E-2</v>
      </c>
      <c r="S121" s="112">
        <f t="shared" si="115"/>
        <v>57559465.302136183</v>
      </c>
      <c r="T121" s="122">
        <f t="shared" ca="1" si="116"/>
        <v>109732834.68374112</v>
      </c>
      <c r="U121" s="2"/>
      <c r="V121" s="139">
        <f t="shared" ca="1" si="117"/>
        <v>0.40778268536454837</v>
      </c>
      <c r="W121" s="139">
        <f t="shared" ca="1" si="118"/>
        <v>0.59221731463545169</v>
      </c>
      <c r="X121" s="139">
        <f t="shared" ca="1" si="119"/>
        <v>0.40778268536454837</v>
      </c>
      <c r="Y121" s="139">
        <f t="shared" ca="1" si="120"/>
        <v>0.59221731463545169</v>
      </c>
      <c r="Z121" s="2"/>
      <c r="AA121" s="148">
        <f t="shared" ca="1" si="121"/>
        <v>1838846.9964197092</v>
      </c>
      <c r="AB121" s="126">
        <f t="shared" si="122"/>
        <v>1103160</v>
      </c>
      <c r="AC121" s="126">
        <f t="shared" ca="1" si="123"/>
        <v>735686.99641971104</v>
      </c>
      <c r="AD121" s="126">
        <f t="shared" ca="1" si="86"/>
        <v>-183736.50179014541</v>
      </c>
      <c r="AE121" s="126">
        <f t="shared" ca="1" si="87"/>
        <v>183736.50179014355</v>
      </c>
      <c r="AF121" s="145">
        <f t="shared" si="124"/>
        <v>1.1405967421462682</v>
      </c>
      <c r="AG121" s="128">
        <f t="shared" si="81"/>
        <v>1.0132420681287027</v>
      </c>
      <c r="AH121" s="128">
        <f t="shared" si="125"/>
        <v>1</v>
      </c>
      <c r="AI121" s="128">
        <f t="shared" si="82"/>
        <v>1</v>
      </c>
      <c r="AJ121" s="128">
        <f t="shared" si="88"/>
        <v>1.3242068128702655E-2</v>
      </c>
      <c r="AK121" s="145">
        <f t="shared" si="126"/>
        <v>1.1405967421462682</v>
      </c>
      <c r="AL121" s="128">
        <f t="shared" si="89"/>
        <v>1.0132420681287027</v>
      </c>
      <c r="AM121" s="128">
        <f t="shared" ca="1" si="127"/>
        <v>1.06</v>
      </c>
      <c r="AN121" s="128">
        <f t="shared" ca="1" si="90"/>
        <v>1.0058439001618265</v>
      </c>
      <c r="AO121" s="150">
        <f t="shared" ca="1" si="91"/>
        <v>1.0191633536146094</v>
      </c>
    </row>
    <row r="122" spans="1:41" ht="15" customHeight="1" x14ac:dyDescent="0.15">
      <c r="A122" s="140" t="s">
        <v>98</v>
      </c>
      <c r="B122" s="140"/>
      <c r="C122" s="152"/>
      <c r="D122" s="113"/>
      <c r="E122" s="133">
        <f t="shared" ca="1" si="92"/>
        <v>0</v>
      </c>
      <c r="F122" s="131">
        <f t="shared" si="113"/>
        <v>0</v>
      </c>
      <c r="G122" s="122">
        <f t="shared" si="93"/>
        <v>8949430</v>
      </c>
      <c r="H122" s="123"/>
      <c r="I122" s="123">
        <f t="shared" si="94"/>
        <v>8949430</v>
      </c>
      <c r="J122" s="121">
        <f t="shared" si="95"/>
        <v>33800.781481262209</v>
      </c>
      <c r="K122" s="121"/>
      <c r="L122" s="121">
        <f t="shared" si="96"/>
        <v>33800.781481262209</v>
      </c>
      <c r="M122" s="122">
        <f t="shared" ca="1" si="114"/>
        <v>12997136.936748223</v>
      </c>
      <c r="N122" s="122">
        <f t="shared" ca="1" si="83"/>
        <v>12997136.936748223</v>
      </c>
      <c r="O122" s="121">
        <f ca="1">'Scenarios-AST wBalancing'!O122</f>
        <v>384.52178817088333</v>
      </c>
      <c r="P122" s="136">
        <f t="shared" si="97"/>
        <v>0</v>
      </c>
      <c r="Q122" s="136">
        <f t="shared" ca="1" si="84"/>
        <v>1.9064255393572713</v>
      </c>
      <c r="R122" s="114">
        <f t="shared" ca="1" si="85"/>
        <v>0</v>
      </c>
      <c r="S122" s="112">
        <f t="shared" si="115"/>
        <v>57559465.302136183</v>
      </c>
      <c r="T122" s="122">
        <f t="shared" ca="1" si="116"/>
        <v>109732834.68374112</v>
      </c>
      <c r="U122" s="2"/>
      <c r="V122" s="139">
        <f t="shared" ca="1" si="117"/>
        <v>0.40778268536454837</v>
      </c>
      <c r="W122" s="139">
        <f t="shared" ca="1" si="118"/>
        <v>0.59221731463545169</v>
      </c>
      <c r="X122" s="139">
        <f t="shared" ca="1" si="119"/>
        <v>0.40778268536454837</v>
      </c>
      <c r="Y122" s="139">
        <f t="shared" ca="1" si="120"/>
        <v>0.59221731463545169</v>
      </c>
      <c r="Z122" s="2"/>
      <c r="AA122" s="148">
        <f t="shared" ca="1" si="121"/>
        <v>0</v>
      </c>
      <c r="AB122" s="126">
        <f t="shared" si="122"/>
        <v>0</v>
      </c>
      <c r="AC122" s="126">
        <f t="shared" ca="1" si="123"/>
        <v>0</v>
      </c>
      <c r="AD122" s="126">
        <f t="shared" ca="1" si="86"/>
        <v>0</v>
      </c>
      <c r="AE122" s="126">
        <f t="shared" ca="1" si="87"/>
        <v>0</v>
      </c>
      <c r="AF122" s="145">
        <f t="shared" si="124"/>
        <v>1</v>
      </c>
      <c r="AG122" s="128">
        <f t="shared" si="81"/>
        <v>1</v>
      </c>
      <c r="AH122" s="128">
        <f t="shared" si="125"/>
        <v>1</v>
      </c>
      <c r="AI122" s="128">
        <f t="shared" si="82"/>
        <v>1</v>
      </c>
      <c r="AJ122" s="128">
        <f t="shared" si="88"/>
        <v>0</v>
      </c>
      <c r="AK122" s="145">
        <f t="shared" si="126"/>
        <v>1</v>
      </c>
      <c r="AL122" s="128">
        <f t="shared" si="89"/>
        <v>1</v>
      </c>
      <c r="AM122" s="128">
        <f t="shared" ca="1" si="127"/>
        <v>1</v>
      </c>
      <c r="AN122" s="128">
        <f t="shared" ca="1" si="90"/>
        <v>1</v>
      </c>
      <c r="AO122" s="150">
        <f t="shared" ca="1" si="91"/>
        <v>1</v>
      </c>
    </row>
    <row r="123" spans="1:41" ht="15" customHeight="1" x14ac:dyDescent="0.15">
      <c r="A123" s="117" t="s">
        <v>116</v>
      </c>
      <c r="B123" s="117"/>
      <c r="C123" s="152"/>
      <c r="D123" s="113">
        <v>-1000</v>
      </c>
      <c r="E123" s="133">
        <f t="shared" ca="1" si="92"/>
        <v>-392212.223934301</v>
      </c>
      <c r="F123" s="131">
        <f t="shared" si="113"/>
        <v>-172600.87784886188</v>
      </c>
      <c r="G123" s="122">
        <f t="shared" si="93"/>
        <v>8949430</v>
      </c>
      <c r="H123" s="123"/>
      <c r="I123" s="123">
        <f t="shared" si="94"/>
        <v>8949430</v>
      </c>
      <c r="J123" s="121">
        <f t="shared" si="95"/>
        <v>32800.781481262209</v>
      </c>
      <c r="K123" s="121"/>
      <c r="L123" s="121">
        <f t="shared" si="96"/>
        <v>32800.781481262209</v>
      </c>
      <c r="M123" s="122">
        <f t="shared" ca="1" si="114"/>
        <v>12864867.451548887</v>
      </c>
      <c r="N123" s="122">
        <f t="shared" ca="1" si="83"/>
        <v>12864867.451548887</v>
      </c>
      <c r="O123" s="121">
        <f ca="1">'Scenarios-AST wBalancing'!O123</f>
        <v>392.21222393430099</v>
      </c>
      <c r="P123" s="136">
        <f t="shared" ca="1" si="97"/>
        <v>2.2723651746298881</v>
      </c>
      <c r="Q123" s="136">
        <f t="shared" ca="1" si="84"/>
        <v>1.9006350730600834</v>
      </c>
      <c r="R123" s="114">
        <f t="shared" ca="1" si="85"/>
        <v>-3.0373419667573914E-3</v>
      </c>
      <c r="S123" s="112">
        <f t="shared" si="115"/>
        <v>57386864.424287319</v>
      </c>
      <c r="T123" s="122">
        <f t="shared" ca="1" si="116"/>
        <v>109071487.25774443</v>
      </c>
      <c r="U123" s="2"/>
      <c r="V123" s="139">
        <f t="shared" ca="1" si="117"/>
        <v>0.41025524749890857</v>
      </c>
      <c r="W123" s="139">
        <f t="shared" ca="1" si="118"/>
        <v>0.58974475250109137</v>
      </c>
      <c r="X123" s="139">
        <f t="shared" ca="1" si="119"/>
        <v>0.41025524749890857</v>
      </c>
      <c r="Y123" s="139">
        <f t="shared" ca="1" si="120"/>
        <v>0.58974475250109137</v>
      </c>
      <c r="Z123" s="2"/>
      <c r="AA123" s="148">
        <f t="shared" ca="1" si="121"/>
        <v>-132269.48519933224</v>
      </c>
      <c r="AB123" s="126">
        <f t="shared" si="122"/>
        <v>0</v>
      </c>
      <c r="AC123" s="126">
        <f t="shared" ca="1" si="123"/>
        <v>-132269.48519933596</v>
      </c>
      <c r="AD123" s="126">
        <f t="shared" ca="1" si="86"/>
        <v>-66134.742599666119</v>
      </c>
      <c r="AE123" s="126">
        <f t="shared" ca="1" si="87"/>
        <v>66134.742599669844</v>
      </c>
      <c r="AF123" s="145">
        <f t="shared" si="124"/>
        <v>1</v>
      </c>
      <c r="AG123" s="128">
        <f t="shared" si="81"/>
        <v>1</v>
      </c>
      <c r="AH123" s="128">
        <f t="shared" si="125"/>
        <v>0.9704148852133978</v>
      </c>
      <c r="AI123" s="128">
        <f t="shared" si="82"/>
        <v>0.99700134674735319</v>
      </c>
      <c r="AJ123" s="128">
        <f t="shared" si="88"/>
        <v>-2.9986532526468102E-3</v>
      </c>
      <c r="AK123" s="145">
        <f t="shared" si="126"/>
        <v>1</v>
      </c>
      <c r="AL123" s="128">
        <f t="shared" si="89"/>
        <v>1</v>
      </c>
      <c r="AM123" s="128">
        <f t="shared" ca="1" si="127"/>
        <v>0.9898231829176658</v>
      </c>
      <c r="AN123" s="128">
        <f t="shared" ca="1" si="90"/>
        <v>0.99897762748742014</v>
      </c>
      <c r="AO123" s="150">
        <f t="shared" ca="1" si="91"/>
        <v>0.99897762748742014</v>
      </c>
    </row>
    <row r="124" spans="1:41" s="175" customFormat="1" ht="15" customHeight="1" x14ac:dyDescent="0.15">
      <c r="A124" s="155" t="s">
        <v>98</v>
      </c>
      <c r="B124" s="155"/>
      <c r="C124" s="156"/>
      <c r="D124" s="157"/>
      <c r="E124" s="158">
        <f t="shared" ca="1" si="92"/>
        <v>0</v>
      </c>
      <c r="F124" s="159">
        <f t="shared" si="113"/>
        <v>0</v>
      </c>
      <c r="G124" s="160">
        <f t="shared" si="93"/>
        <v>8949430</v>
      </c>
      <c r="H124" s="161"/>
      <c r="I124" s="161">
        <f t="shared" si="94"/>
        <v>8949430</v>
      </c>
      <c r="J124" s="162">
        <f t="shared" si="95"/>
        <v>32800.781481262209</v>
      </c>
      <c r="K124" s="162"/>
      <c r="L124" s="162">
        <f t="shared" si="96"/>
        <v>32800.781481262209</v>
      </c>
      <c r="M124" s="160">
        <f t="shared" ca="1" si="114"/>
        <v>12864867.451548887</v>
      </c>
      <c r="N124" s="160">
        <f t="shared" ca="1" si="83"/>
        <v>12864867.451548887</v>
      </c>
      <c r="O124" s="121">
        <f ca="1">'Scenarios-AST wBalancing'!O124</f>
        <v>392.21222393430099</v>
      </c>
      <c r="P124" s="163">
        <f t="shared" si="97"/>
        <v>0</v>
      </c>
      <c r="Q124" s="164">
        <f t="shared" ca="1" si="84"/>
        <v>1.9006350730600834</v>
      </c>
      <c r="R124" s="165">
        <f t="shared" ca="1" si="85"/>
        <v>0</v>
      </c>
      <c r="S124" s="166">
        <f t="shared" si="115"/>
        <v>57386864.424287319</v>
      </c>
      <c r="T124" s="167">
        <f t="shared" ca="1" si="116"/>
        <v>109071487.25774443</v>
      </c>
      <c r="U124" s="168"/>
      <c r="V124" s="169">
        <f t="shared" ca="1" si="117"/>
        <v>0.41025524749890857</v>
      </c>
      <c r="W124" s="169">
        <f t="shared" ca="1" si="118"/>
        <v>0.58974475250109137</v>
      </c>
      <c r="X124" s="169">
        <f t="shared" ca="1" si="119"/>
        <v>0.41025524749890857</v>
      </c>
      <c r="Y124" s="169">
        <f t="shared" ca="1" si="120"/>
        <v>0.58974475250109137</v>
      </c>
      <c r="Z124" s="168"/>
      <c r="AA124" s="170">
        <f t="shared" ca="1" si="121"/>
        <v>0</v>
      </c>
      <c r="AB124" s="171">
        <f t="shared" si="122"/>
        <v>0</v>
      </c>
      <c r="AC124" s="171">
        <f t="shared" ca="1" si="123"/>
        <v>0</v>
      </c>
      <c r="AD124" s="171">
        <f t="shared" ca="1" si="86"/>
        <v>0</v>
      </c>
      <c r="AE124" s="171">
        <f t="shared" ca="1" si="87"/>
        <v>0</v>
      </c>
      <c r="AF124" s="172">
        <f t="shared" si="124"/>
        <v>1</v>
      </c>
      <c r="AG124" s="173">
        <f t="shared" si="81"/>
        <v>1</v>
      </c>
      <c r="AH124" s="173">
        <f t="shared" si="125"/>
        <v>1</v>
      </c>
      <c r="AI124" s="173">
        <f t="shared" si="82"/>
        <v>1</v>
      </c>
      <c r="AJ124" s="173">
        <f t="shared" si="88"/>
        <v>0</v>
      </c>
      <c r="AK124" s="172">
        <f t="shared" si="126"/>
        <v>1</v>
      </c>
      <c r="AL124" s="173">
        <f t="shared" si="89"/>
        <v>1</v>
      </c>
      <c r="AM124" s="173">
        <f t="shared" ca="1" si="127"/>
        <v>1</v>
      </c>
      <c r="AN124" s="173">
        <f t="shared" ca="1" si="90"/>
        <v>1</v>
      </c>
      <c r="AO124" s="174">
        <f t="shared" ca="1" si="91"/>
        <v>1</v>
      </c>
    </row>
    <row r="125" spans="1:41" ht="15" customHeight="1" x14ac:dyDescent="0.15">
      <c r="A125" s="117"/>
      <c r="B125" s="117"/>
      <c r="C125" s="179">
        <f t="shared" ref="C125:E125" si="128">SUM(C86:C124)</f>
        <v>3949430</v>
      </c>
      <c r="D125" s="113">
        <f t="shared" si="128"/>
        <v>18000</v>
      </c>
      <c r="E125" s="133">
        <f t="shared" ca="1" si="128"/>
        <v>9976452.4867322743</v>
      </c>
      <c r="F125" s="154">
        <f>SUM(F86:F124)</f>
        <v>7386864.4242873257</v>
      </c>
      <c r="G125" s="103"/>
      <c r="H125" s="103"/>
      <c r="I125" s="103"/>
      <c r="J125" s="103"/>
      <c r="K125" s="121"/>
      <c r="L125" s="95"/>
      <c r="M125" s="95"/>
      <c r="N125" s="95"/>
      <c r="O125" s="103"/>
      <c r="P125" s="104"/>
      <c r="Q125" s="105"/>
      <c r="R125" s="95"/>
      <c r="S125" s="85"/>
      <c r="T125" s="2"/>
      <c r="U125" s="2"/>
      <c r="V125" s="2"/>
      <c r="W125" s="2"/>
      <c r="X125" s="2"/>
      <c r="Y125" s="2"/>
      <c r="Z125" s="2"/>
      <c r="AB125" s="2"/>
      <c r="AC125" s="2"/>
      <c r="AD125" s="2"/>
      <c r="AE125" s="2"/>
      <c r="AF125" s="128"/>
      <c r="AG125" s="129"/>
      <c r="AH125" s="128"/>
      <c r="AI125" s="129"/>
      <c r="AJ125" s="128"/>
      <c r="AK125" s="2"/>
      <c r="AL125" s="2"/>
    </row>
    <row r="126" spans="1:41" ht="15" customHeight="1" x14ac:dyDescent="0.15">
      <c r="A126" s="2"/>
      <c r="B126" s="2"/>
      <c r="C126" s="73"/>
      <c r="D126" s="73"/>
      <c r="E126" s="74"/>
      <c r="F126" s="75"/>
      <c r="G126" s="75"/>
      <c r="H126" s="75"/>
      <c r="I126" s="75"/>
      <c r="J126" s="75"/>
      <c r="K126" s="75"/>
      <c r="L126" s="2"/>
      <c r="M126" s="2"/>
      <c r="N126" s="2"/>
      <c r="O126" s="75"/>
      <c r="P126" s="76"/>
      <c r="Q126" s="77"/>
      <c r="R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41" ht="15" customHeight="1" x14ac:dyDescent="0.15">
      <c r="A127" s="2"/>
      <c r="B127" s="2"/>
      <c r="C127" s="73"/>
      <c r="D127" s="73"/>
      <c r="E127" s="74"/>
      <c r="F127" s="75"/>
      <c r="G127" s="75"/>
      <c r="H127" s="75"/>
      <c r="I127" s="75"/>
      <c r="J127" s="75"/>
      <c r="K127" s="75"/>
      <c r="L127" s="2"/>
      <c r="M127" s="2"/>
      <c r="N127" s="2"/>
      <c r="O127" s="75"/>
      <c r="P127" s="76"/>
      <c r="Q127" s="77"/>
      <c r="R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41" ht="15" customHeight="1" x14ac:dyDescent="0.15">
      <c r="A128" s="2"/>
      <c r="B128" s="2"/>
      <c r="C128" s="73"/>
      <c r="D128" s="73"/>
      <c r="E128" s="74"/>
      <c r="F128" s="75"/>
      <c r="G128" s="75"/>
      <c r="H128" s="75"/>
      <c r="I128" s="75"/>
      <c r="J128" s="75"/>
      <c r="K128" s="75"/>
      <c r="L128" s="2"/>
      <c r="M128" s="2"/>
      <c r="N128" s="2"/>
      <c r="O128" s="75"/>
      <c r="P128" s="76"/>
      <c r="Q128" s="77"/>
      <c r="R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5" customHeight="1" x14ac:dyDescent="0.15">
      <c r="A129" s="2"/>
      <c r="B129" s="2"/>
      <c r="C129" s="73"/>
      <c r="D129" s="73"/>
      <c r="E129" s="74"/>
      <c r="F129" s="75"/>
      <c r="G129" s="75"/>
      <c r="H129" s="75"/>
      <c r="I129" s="75"/>
      <c r="J129" s="75"/>
      <c r="K129" s="75"/>
      <c r="L129" s="2"/>
      <c r="M129" s="2"/>
      <c r="N129" s="2"/>
      <c r="O129" s="75"/>
      <c r="P129" s="76"/>
      <c r="Q129" s="77"/>
      <c r="R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5" customHeight="1" x14ac:dyDescent="0.15">
      <c r="A130" s="2"/>
      <c r="B130" s="2"/>
      <c r="C130" s="73"/>
      <c r="D130" s="73"/>
      <c r="E130" s="74"/>
      <c r="F130" s="75"/>
      <c r="G130" s="75"/>
      <c r="H130" s="75"/>
      <c r="I130" s="75"/>
      <c r="J130" s="75"/>
      <c r="K130" s="75"/>
      <c r="L130" s="2"/>
      <c r="M130" s="2"/>
      <c r="N130" s="2"/>
      <c r="O130" s="75"/>
      <c r="P130" s="76"/>
      <c r="Q130" s="77"/>
      <c r="R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5" customHeight="1" x14ac:dyDescent="0.15">
      <c r="A131" s="2"/>
      <c r="B131" s="2"/>
      <c r="C131" s="73"/>
      <c r="D131" s="73"/>
      <c r="E131" s="74"/>
      <c r="F131" s="75"/>
      <c r="G131" s="75"/>
      <c r="H131" s="75"/>
      <c r="I131" s="75"/>
      <c r="J131" s="75"/>
      <c r="K131" s="75"/>
      <c r="L131" s="2"/>
      <c r="M131" s="2"/>
      <c r="N131" s="2"/>
      <c r="O131" s="75"/>
      <c r="P131" s="76"/>
      <c r="Q131" s="77"/>
      <c r="R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5" customHeight="1" x14ac:dyDescent="0.15">
      <c r="A132" s="2"/>
      <c r="B132" s="2"/>
      <c r="C132" s="73"/>
      <c r="D132" s="73"/>
      <c r="E132" s="74"/>
      <c r="F132" s="75"/>
      <c r="G132" s="75"/>
      <c r="H132" s="75"/>
      <c r="I132" s="75"/>
      <c r="J132" s="75"/>
      <c r="K132" s="75"/>
      <c r="L132" s="2"/>
      <c r="M132" s="2"/>
      <c r="N132" s="2"/>
      <c r="O132" s="75"/>
      <c r="P132" s="76"/>
      <c r="Q132" s="77"/>
      <c r="R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5" customHeight="1" x14ac:dyDescent="0.15">
      <c r="A133" s="2"/>
      <c r="B133" s="2"/>
      <c r="C133" s="73"/>
      <c r="D133" s="73"/>
      <c r="E133" s="74"/>
      <c r="F133" s="75"/>
      <c r="G133" s="75"/>
      <c r="H133" s="75"/>
      <c r="I133" s="75"/>
      <c r="J133" s="75"/>
      <c r="K133" s="75"/>
      <c r="L133" s="2"/>
      <c r="M133" s="2"/>
      <c r="N133" s="2"/>
      <c r="O133" s="75"/>
      <c r="P133" s="76"/>
      <c r="Q133" s="77"/>
      <c r="R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5" customHeight="1" x14ac:dyDescent="0.15">
      <c r="A134" s="2"/>
      <c r="B134" s="2"/>
      <c r="C134" s="73"/>
      <c r="D134" s="73"/>
      <c r="E134" s="74"/>
      <c r="F134" s="75"/>
      <c r="G134" s="75"/>
      <c r="H134" s="75"/>
      <c r="I134" s="75"/>
      <c r="J134" s="75"/>
      <c r="K134" s="75"/>
      <c r="L134" s="2"/>
      <c r="M134" s="2"/>
      <c r="N134" s="2"/>
      <c r="O134" s="75"/>
      <c r="P134" s="76"/>
      <c r="Q134" s="77"/>
      <c r="R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5" customHeight="1" x14ac:dyDescent="0.15">
      <c r="A135" s="2"/>
      <c r="B135" s="2"/>
      <c r="C135" s="73"/>
      <c r="D135" s="73"/>
      <c r="E135" s="74"/>
      <c r="F135" s="75"/>
      <c r="G135" s="75"/>
      <c r="H135" s="75"/>
      <c r="I135" s="75"/>
      <c r="J135" s="75"/>
      <c r="K135" s="75"/>
      <c r="L135" s="2"/>
      <c r="M135" s="2"/>
      <c r="N135" s="2"/>
      <c r="O135" s="75"/>
      <c r="P135" s="76"/>
      <c r="Q135" s="77"/>
      <c r="R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5" customHeight="1" x14ac:dyDescent="0.15">
      <c r="A136" s="2"/>
      <c r="B136" s="2"/>
      <c r="C136" s="73"/>
      <c r="D136" s="73"/>
      <c r="E136" s="74"/>
      <c r="F136" s="75"/>
      <c r="G136" s="75"/>
      <c r="H136" s="75"/>
      <c r="I136" s="75"/>
      <c r="J136" s="75"/>
      <c r="K136" s="75"/>
      <c r="L136" s="2"/>
      <c r="M136" s="2"/>
      <c r="N136" s="2"/>
      <c r="O136" s="75"/>
      <c r="P136" s="76"/>
      <c r="Q136" s="77"/>
      <c r="R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5" customHeight="1" x14ac:dyDescent="0.15">
      <c r="A137" s="2"/>
      <c r="B137" s="2"/>
      <c r="C137" s="73"/>
      <c r="D137" s="73"/>
      <c r="E137" s="74"/>
      <c r="F137" s="75"/>
      <c r="G137" s="75"/>
      <c r="H137" s="75"/>
      <c r="I137" s="75"/>
      <c r="J137" s="75"/>
      <c r="K137" s="75"/>
      <c r="L137" s="2"/>
      <c r="M137" s="2"/>
      <c r="N137" s="2"/>
      <c r="O137" s="75"/>
      <c r="P137" s="76"/>
      <c r="Q137" s="77"/>
      <c r="R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5" customHeight="1" x14ac:dyDescent="0.15">
      <c r="A138" s="2"/>
      <c r="B138" s="2"/>
      <c r="C138" s="73"/>
      <c r="D138" s="73"/>
      <c r="E138" s="74"/>
      <c r="F138" s="75"/>
      <c r="G138" s="75"/>
      <c r="H138" s="75"/>
      <c r="I138" s="75"/>
      <c r="J138" s="75"/>
      <c r="K138" s="75"/>
      <c r="L138" s="2"/>
      <c r="M138" s="2"/>
      <c r="N138" s="2"/>
      <c r="O138" s="75"/>
      <c r="P138" s="76"/>
      <c r="Q138" s="77"/>
      <c r="R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5" customHeight="1" x14ac:dyDescent="0.15">
      <c r="A139" s="2"/>
      <c r="B139" s="2"/>
      <c r="C139" s="73"/>
      <c r="D139" s="73"/>
      <c r="E139" s="74"/>
      <c r="F139" s="75"/>
      <c r="G139" s="75"/>
      <c r="H139" s="75"/>
      <c r="I139" s="75"/>
      <c r="J139" s="75"/>
      <c r="K139" s="75"/>
      <c r="L139" s="2"/>
      <c r="M139" s="2"/>
      <c r="N139" s="2"/>
      <c r="O139" s="75"/>
      <c r="P139" s="76"/>
      <c r="Q139" s="77"/>
      <c r="R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5" customHeight="1" x14ac:dyDescent="0.15">
      <c r="A140" s="2"/>
      <c r="B140" s="2"/>
      <c r="C140" s="73"/>
      <c r="D140" s="73"/>
      <c r="E140" s="74"/>
      <c r="F140" s="75"/>
      <c r="G140" s="75"/>
      <c r="H140" s="75"/>
      <c r="I140" s="75"/>
      <c r="J140" s="75"/>
      <c r="K140" s="75"/>
      <c r="L140" s="2"/>
      <c r="M140" s="2"/>
      <c r="N140" s="2"/>
      <c r="O140" s="75"/>
      <c r="P140" s="76"/>
      <c r="Q140" s="77"/>
      <c r="R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5" customHeight="1" x14ac:dyDescent="0.15">
      <c r="A141" s="2"/>
      <c r="B141" s="2"/>
      <c r="C141" s="73"/>
      <c r="D141" s="73"/>
      <c r="E141" s="74"/>
      <c r="F141" s="75"/>
      <c r="G141" s="75"/>
      <c r="H141" s="75"/>
      <c r="I141" s="75"/>
      <c r="J141" s="75"/>
      <c r="K141" s="75"/>
      <c r="L141" s="2"/>
      <c r="M141" s="2"/>
      <c r="N141" s="2"/>
      <c r="O141" s="75"/>
      <c r="P141" s="76"/>
      <c r="Q141" s="77"/>
      <c r="R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5" customHeight="1" x14ac:dyDescent="0.15">
      <c r="A142" s="2"/>
      <c r="B142" s="2"/>
      <c r="C142" s="73"/>
      <c r="D142" s="73"/>
      <c r="E142" s="74"/>
      <c r="F142" s="75"/>
      <c r="G142" s="75"/>
      <c r="H142" s="75"/>
      <c r="I142" s="75"/>
      <c r="J142" s="75"/>
      <c r="K142" s="75"/>
      <c r="L142" s="2"/>
      <c r="M142" s="2"/>
      <c r="N142" s="2"/>
      <c r="O142" s="75"/>
      <c r="P142" s="76"/>
      <c r="Q142" s="77"/>
      <c r="R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5" customHeight="1" x14ac:dyDescent="0.15">
      <c r="A143" s="2"/>
      <c r="B143" s="2"/>
      <c r="C143" s="73"/>
      <c r="D143" s="73"/>
      <c r="E143" s="74"/>
      <c r="F143" s="75"/>
      <c r="G143" s="75"/>
      <c r="H143" s="75"/>
      <c r="I143" s="75"/>
      <c r="J143" s="75"/>
      <c r="K143" s="75"/>
      <c r="L143" s="2"/>
      <c r="M143" s="2"/>
      <c r="N143" s="2"/>
      <c r="O143" s="75"/>
      <c r="P143" s="76"/>
      <c r="Q143" s="77"/>
      <c r="R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5" customHeight="1" x14ac:dyDescent="0.15">
      <c r="A144" s="2"/>
      <c r="B144" s="2"/>
      <c r="C144" s="73"/>
      <c r="D144" s="73"/>
      <c r="E144" s="74"/>
      <c r="F144" s="75"/>
      <c r="G144" s="75"/>
      <c r="H144" s="75"/>
      <c r="I144" s="75"/>
      <c r="J144" s="75"/>
      <c r="K144" s="75"/>
      <c r="L144" s="2"/>
      <c r="M144" s="2"/>
      <c r="N144" s="2"/>
      <c r="O144" s="75"/>
      <c r="P144" s="76"/>
      <c r="Q144" s="77"/>
      <c r="R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5" customHeight="1" x14ac:dyDescent="0.15">
      <c r="A145" s="2"/>
      <c r="B145" s="2"/>
      <c r="C145" s="73"/>
      <c r="D145" s="73"/>
      <c r="E145" s="74"/>
      <c r="F145" s="75"/>
      <c r="G145" s="75"/>
      <c r="H145" s="75"/>
      <c r="I145" s="75"/>
      <c r="J145" s="75"/>
      <c r="K145" s="75"/>
      <c r="L145" s="2"/>
      <c r="M145" s="2"/>
      <c r="N145" s="2"/>
      <c r="O145" s="75"/>
      <c r="P145" s="76"/>
      <c r="Q145" s="77"/>
      <c r="R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5" customHeight="1" x14ac:dyDescent="0.15">
      <c r="A146" s="2"/>
      <c r="B146" s="2"/>
      <c r="C146" s="73"/>
      <c r="D146" s="73"/>
      <c r="E146" s="74"/>
      <c r="F146" s="75"/>
      <c r="G146" s="75"/>
      <c r="H146" s="75"/>
      <c r="I146" s="75"/>
      <c r="J146" s="75"/>
      <c r="K146" s="75"/>
      <c r="L146" s="2"/>
      <c r="M146" s="2"/>
      <c r="N146" s="2"/>
      <c r="O146" s="75"/>
      <c r="P146" s="76"/>
      <c r="Q146" s="77"/>
      <c r="R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5" customHeight="1" x14ac:dyDescent="0.15">
      <c r="A147" s="2"/>
      <c r="B147" s="2"/>
      <c r="C147" s="73"/>
      <c r="D147" s="73"/>
      <c r="E147" s="74"/>
      <c r="F147" s="75"/>
      <c r="G147" s="75"/>
      <c r="H147" s="75"/>
      <c r="I147" s="75"/>
      <c r="J147" s="75"/>
      <c r="K147" s="75"/>
      <c r="L147" s="2"/>
      <c r="M147" s="2"/>
      <c r="N147" s="2"/>
      <c r="O147" s="75"/>
      <c r="P147" s="76"/>
      <c r="Q147" s="77"/>
      <c r="R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5" customHeight="1" x14ac:dyDescent="0.15">
      <c r="A148" s="2"/>
      <c r="B148" s="2"/>
      <c r="C148" s="73"/>
      <c r="D148" s="73"/>
      <c r="E148" s="74"/>
      <c r="F148" s="75"/>
      <c r="G148" s="75"/>
      <c r="H148" s="75"/>
      <c r="I148" s="75"/>
      <c r="J148" s="75"/>
      <c r="K148" s="75"/>
      <c r="L148" s="2"/>
      <c r="M148" s="2"/>
      <c r="N148" s="2"/>
      <c r="O148" s="75"/>
      <c r="P148" s="76"/>
      <c r="Q148" s="77"/>
      <c r="R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5" customHeight="1" x14ac:dyDescent="0.15">
      <c r="A149" s="2"/>
      <c r="B149" s="2"/>
      <c r="C149" s="73"/>
      <c r="D149" s="73"/>
      <c r="E149" s="74"/>
      <c r="F149" s="75"/>
      <c r="G149" s="75"/>
      <c r="H149" s="75"/>
      <c r="I149" s="75"/>
      <c r="J149" s="75"/>
      <c r="K149" s="75"/>
      <c r="L149" s="2"/>
      <c r="M149" s="2"/>
      <c r="N149" s="2"/>
      <c r="O149" s="75"/>
      <c r="P149" s="76"/>
      <c r="Q149" s="77"/>
      <c r="R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5" customHeight="1" x14ac:dyDescent="0.15">
      <c r="A150" s="2"/>
      <c r="B150" s="2"/>
      <c r="C150" s="73"/>
      <c r="D150" s="73"/>
      <c r="E150" s="74"/>
      <c r="F150" s="75"/>
      <c r="G150" s="75"/>
      <c r="H150" s="75"/>
      <c r="I150" s="75"/>
      <c r="J150" s="75"/>
      <c r="K150" s="75"/>
      <c r="L150" s="2"/>
      <c r="M150" s="2"/>
      <c r="N150" s="2"/>
      <c r="O150" s="75"/>
      <c r="P150" s="76"/>
      <c r="Q150" s="77"/>
      <c r="R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5" customHeight="1" x14ac:dyDescent="0.15">
      <c r="A151" s="2"/>
      <c r="B151" s="2"/>
      <c r="C151" s="73"/>
      <c r="D151" s="73"/>
      <c r="E151" s="74"/>
      <c r="F151" s="75"/>
      <c r="G151" s="75"/>
      <c r="H151" s="75"/>
      <c r="I151" s="75"/>
      <c r="J151" s="75"/>
      <c r="K151" s="75"/>
      <c r="L151" s="2"/>
      <c r="M151" s="2"/>
      <c r="N151" s="2"/>
      <c r="O151" s="75"/>
      <c r="P151" s="76"/>
      <c r="Q151" s="77"/>
      <c r="R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5" customHeight="1" x14ac:dyDescent="0.15">
      <c r="A152" s="2"/>
      <c r="B152" s="2"/>
      <c r="C152" s="73"/>
      <c r="D152" s="73"/>
      <c r="E152" s="74"/>
      <c r="F152" s="75"/>
      <c r="G152" s="75"/>
      <c r="H152" s="75"/>
      <c r="I152" s="75"/>
      <c r="J152" s="75"/>
      <c r="K152" s="75"/>
      <c r="L152" s="2"/>
      <c r="M152" s="2"/>
      <c r="N152" s="2"/>
      <c r="O152" s="75"/>
      <c r="P152" s="76"/>
      <c r="Q152" s="77"/>
      <c r="R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5" customHeight="1" x14ac:dyDescent="0.15">
      <c r="A153" s="2"/>
      <c r="B153" s="2"/>
      <c r="C153" s="73"/>
      <c r="D153" s="73"/>
      <c r="E153" s="74"/>
      <c r="F153" s="75"/>
      <c r="G153" s="75"/>
      <c r="H153" s="75"/>
      <c r="I153" s="75"/>
      <c r="J153" s="75"/>
      <c r="K153" s="75"/>
      <c r="L153" s="2"/>
      <c r="M153" s="2"/>
      <c r="N153" s="2"/>
      <c r="O153" s="75"/>
      <c r="P153" s="76"/>
      <c r="Q153" s="77"/>
      <c r="R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5" customHeight="1" x14ac:dyDescent="0.15">
      <c r="A154" s="2"/>
      <c r="B154" s="2"/>
      <c r="C154" s="73"/>
      <c r="D154" s="73"/>
      <c r="E154" s="74"/>
      <c r="F154" s="75"/>
      <c r="G154" s="75"/>
      <c r="H154" s="75"/>
      <c r="I154" s="75"/>
      <c r="J154" s="75"/>
      <c r="K154" s="75"/>
      <c r="L154" s="2"/>
      <c r="M154" s="2"/>
      <c r="N154" s="2"/>
      <c r="O154" s="75"/>
      <c r="P154" s="76"/>
      <c r="Q154" s="77"/>
      <c r="R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5" customHeight="1" x14ac:dyDescent="0.15">
      <c r="A155" s="2"/>
      <c r="B155" s="2"/>
      <c r="C155" s="73"/>
      <c r="D155" s="73"/>
      <c r="E155" s="74"/>
      <c r="F155" s="75"/>
      <c r="G155" s="75"/>
      <c r="H155" s="75"/>
      <c r="I155" s="75"/>
      <c r="J155" s="75"/>
      <c r="K155" s="75"/>
      <c r="L155" s="2"/>
      <c r="M155" s="2"/>
      <c r="N155" s="2"/>
      <c r="O155" s="75"/>
      <c r="P155" s="76"/>
      <c r="Q155" s="77"/>
      <c r="R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5" customHeight="1" x14ac:dyDescent="0.15">
      <c r="A156" s="2"/>
      <c r="B156" s="2"/>
      <c r="C156" s="73"/>
      <c r="D156" s="73"/>
      <c r="E156" s="74"/>
      <c r="F156" s="75"/>
      <c r="G156" s="75"/>
      <c r="H156" s="75"/>
      <c r="I156" s="75"/>
      <c r="J156" s="75"/>
      <c r="K156" s="75"/>
      <c r="L156" s="2"/>
      <c r="M156" s="2"/>
      <c r="N156" s="2"/>
      <c r="O156" s="75"/>
      <c r="P156" s="76"/>
      <c r="Q156" s="77"/>
      <c r="R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5" customHeight="1" x14ac:dyDescent="0.15">
      <c r="A157" s="2"/>
      <c r="B157" s="2"/>
      <c r="C157" s="73"/>
      <c r="D157" s="73"/>
      <c r="E157" s="74"/>
      <c r="F157" s="75"/>
      <c r="G157" s="75"/>
      <c r="H157" s="75"/>
      <c r="I157" s="75"/>
      <c r="J157" s="75"/>
      <c r="K157" s="75"/>
      <c r="L157" s="2"/>
      <c r="M157" s="2"/>
      <c r="N157" s="2"/>
      <c r="O157" s="75"/>
      <c r="P157" s="76"/>
      <c r="Q157" s="77"/>
      <c r="R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5" customHeight="1" x14ac:dyDescent="0.15">
      <c r="A158" s="2"/>
      <c r="B158" s="2"/>
      <c r="C158" s="73"/>
      <c r="D158" s="73"/>
      <c r="E158" s="74"/>
      <c r="F158" s="75"/>
      <c r="G158" s="75"/>
      <c r="H158" s="75"/>
      <c r="I158" s="75"/>
      <c r="J158" s="75"/>
      <c r="K158" s="75"/>
      <c r="L158" s="2"/>
      <c r="M158" s="2"/>
      <c r="N158" s="2"/>
      <c r="O158" s="75"/>
      <c r="P158" s="76"/>
      <c r="Q158" s="77"/>
      <c r="R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5" customHeight="1" x14ac:dyDescent="0.15">
      <c r="A159" s="2"/>
      <c r="B159" s="2"/>
      <c r="C159" s="73"/>
      <c r="D159" s="73"/>
      <c r="E159" s="74"/>
      <c r="F159" s="75"/>
      <c r="G159" s="75"/>
      <c r="H159" s="75"/>
      <c r="I159" s="75"/>
      <c r="J159" s="75"/>
      <c r="K159" s="75"/>
      <c r="L159" s="2"/>
      <c r="M159" s="2"/>
      <c r="N159" s="2"/>
      <c r="O159" s="75"/>
      <c r="P159" s="76"/>
      <c r="Q159" s="77"/>
      <c r="R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5" customHeight="1" x14ac:dyDescent="0.15">
      <c r="A160" s="2"/>
      <c r="B160" s="2"/>
      <c r="C160" s="73"/>
      <c r="D160" s="73"/>
      <c r="E160" s="74"/>
      <c r="F160" s="75"/>
      <c r="G160" s="75"/>
      <c r="H160" s="75"/>
      <c r="I160" s="75"/>
      <c r="J160" s="75"/>
      <c r="K160" s="75"/>
      <c r="L160" s="2"/>
      <c r="M160" s="2"/>
      <c r="N160" s="2"/>
      <c r="O160" s="75"/>
      <c r="P160" s="76"/>
      <c r="Q160" s="77"/>
      <c r="R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5" customHeight="1" x14ac:dyDescent="0.15">
      <c r="A161" s="2"/>
      <c r="B161" s="2"/>
      <c r="C161" s="73"/>
      <c r="D161" s="73"/>
      <c r="E161" s="74"/>
      <c r="F161" s="75"/>
      <c r="G161" s="75"/>
      <c r="H161" s="75"/>
      <c r="I161" s="75"/>
      <c r="J161" s="75"/>
      <c r="K161" s="75"/>
      <c r="L161" s="2"/>
      <c r="M161" s="2"/>
      <c r="N161" s="2"/>
      <c r="O161" s="75"/>
      <c r="P161" s="76"/>
      <c r="Q161" s="77"/>
      <c r="R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5" customHeight="1" x14ac:dyDescent="0.15">
      <c r="A162" s="2"/>
      <c r="B162" s="2"/>
      <c r="C162" s="73"/>
      <c r="D162" s="73"/>
      <c r="E162" s="74"/>
      <c r="F162" s="75"/>
      <c r="G162" s="75"/>
      <c r="H162" s="75"/>
      <c r="I162" s="75"/>
      <c r="J162" s="75"/>
      <c r="K162" s="75"/>
      <c r="L162" s="2"/>
      <c r="M162" s="2"/>
      <c r="N162" s="2"/>
      <c r="O162" s="75"/>
      <c r="P162" s="76"/>
      <c r="Q162" s="77"/>
      <c r="R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5" customHeight="1" x14ac:dyDescent="0.15">
      <c r="A163" s="2"/>
      <c r="B163" s="2"/>
      <c r="C163" s="73"/>
      <c r="D163" s="73"/>
      <c r="E163" s="74"/>
      <c r="F163" s="75"/>
      <c r="G163" s="75"/>
      <c r="H163" s="75"/>
      <c r="I163" s="75"/>
      <c r="J163" s="75"/>
      <c r="K163" s="75"/>
      <c r="L163" s="2"/>
      <c r="M163" s="2"/>
      <c r="N163" s="2"/>
      <c r="O163" s="75"/>
      <c r="P163" s="76"/>
      <c r="Q163" s="77"/>
      <c r="R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5" customHeight="1" x14ac:dyDescent="0.15">
      <c r="A164" s="2"/>
      <c r="B164" s="2"/>
      <c r="C164" s="73"/>
      <c r="D164" s="73"/>
      <c r="E164" s="74"/>
      <c r="F164" s="75"/>
      <c r="G164" s="75"/>
      <c r="H164" s="75"/>
      <c r="I164" s="75"/>
      <c r="J164" s="75"/>
      <c r="K164" s="75"/>
      <c r="L164" s="2"/>
      <c r="M164" s="2"/>
      <c r="N164" s="2"/>
      <c r="O164" s="75"/>
      <c r="P164" s="76"/>
      <c r="Q164" s="77"/>
      <c r="R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5" customHeight="1" x14ac:dyDescent="0.15">
      <c r="A165" s="2"/>
      <c r="B165" s="2"/>
      <c r="C165" s="73"/>
      <c r="D165" s="73"/>
      <c r="E165" s="74"/>
      <c r="F165" s="75"/>
      <c r="G165" s="75"/>
      <c r="H165" s="75"/>
      <c r="I165" s="75"/>
      <c r="J165" s="75"/>
      <c r="K165" s="75"/>
      <c r="L165" s="2"/>
      <c r="M165" s="2"/>
      <c r="N165" s="2"/>
      <c r="O165" s="75"/>
      <c r="P165" s="76"/>
      <c r="Q165" s="77"/>
      <c r="R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5" customHeight="1" x14ac:dyDescent="0.15">
      <c r="A166" s="2"/>
      <c r="B166" s="2"/>
      <c r="C166" s="73"/>
      <c r="D166" s="73"/>
      <c r="E166" s="74"/>
      <c r="F166" s="75"/>
      <c r="G166" s="75"/>
      <c r="H166" s="75"/>
      <c r="I166" s="75"/>
      <c r="J166" s="75"/>
      <c r="K166" s="75"/>
      <c r="L166" s="2"/>
      <c r="M166" s="2"/>
      <c r="N166" s="2"/>
      <c r="O166" s="75"/>
      <c r="P166" s="76"/>
      <c r="Q166" s="77"/>
      <c r="R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5" customHeight="1" x14ac:dyDescent="0.15">
      <c r="A167" s="2"/>
      <c r="B167" s="2"/>
      <c r="C167" s="73"/>
      <c r="D167" s="73"/>
      <c r="E167" s="74"/>
      <c r="F167" s="75"/>
      <c r="G167" s="75"/>
      <c r="H167" s="75"/>
      <c r="I167" s="75"/>
      <c r="J167" s="75"/>
      <c r="K167" s="75"/>
      <c r="L167" s="2"/>
      <c r="M167" s="2"/>
      <c r="N167" s="2"/>
      <c r="O167" s="75"/>
      <c r="P167" s="76"/>
      <c r="Q167" s="77"/>
      <c r="R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5" customHeight="1" x14ac:dyDescent="0.15">
      <c r="A168" s="2"/>
      <c r="B168" s="2"/>
      <c r="C168" s="73"/>
      <c r="D168" s="73"/>
      <c r="E168" s="74"/>
      <c r="F168" s="75"/>
      <c r="G168" s="75"/>
      <c r="H168" s="75"/>
      <c r="I168" s="75"/>
      <c r="J168" s="75"/>
      <c r="K168" s="75"/>
      <c r="L168" s="2"/>
      <c r="M168" s="2"/>
      <c r="N168" s="2"/>
      <c r="O168" s="75"/>
      <c r="P168" s="76"/>
      <c r="Q168" s="77"/>
      <c r="R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5" customHeight="1" x14ac:dyDescent="0.15">
      <c r="A169" s="2"/>
      <c r="B169" s="2"/>
      <c r="C169" s="73"/>
      <c r="D169" s="73"/>
      <c r="E169" s="74"/>
      <c r="F169" s="75"/>
      <c r="G169" s="75"/>
      <c r="H169" s="75"/>
      <c r="I169" s="75"/>
      <c r="J169" s="75"/>
      <c r="K169" s="75"/>
      <c r="L169" s="2"/>
      <c r="M169" s="2"/>
      <c r="N169" s="2"/>
      <c r="O169" s="75"/>
      <c r="P169" s="76"/>
      <c r="Q169" s="77"/>
      <c r="R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5" customHeight="1" x14ac:dyDescent="0.15">
      <c r="A170" s="2"/>
      <c r="B170" s="2"/>
      <c r="C170" s="73"/>
      <c r="D170" s="73"/>
      <c r="E170" s="74"/>
      <c r="F170" s="75"/>
      <c r="G170" s="75"/>
      <c r="H170" s="75"/>
      <c r="I170" s="75"/>
      <c r="J170" s="75"/>
      <c r="K170" s="75"/>
      <c r="L170" s="2"/>
      <c r="M170" s="2"/>
      <c r="N170" s="2"/>
      <c r="O170" s="75"/>
      <c r="P170" s="76"/>
      <c r="Q170" s="77"/>
      <c r="R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5" customHeight="1" x14ac:dyDescent="0.15">
      <c r="A171" s="2"/>
      <c r="B171" s="2"/>
      <c r="C171" s="73"/>
      <c r="D171" s="73"/>
      <c r="E171" s="74"/>
      <c r="F171" s="75"/>
      <c r="G171" s="75"/>
      <c r="H171" s="75"/>
      <c r="I171" s="75"/>
      <c r="J171" s="75"/>
      <c r="K171" s="75"/>
      <c r="L171" s="2"/>
      <c r="M171" s="2"/>
      <c r="N171" s="2"/>
      <c r="O171" s="75"/>
      <c r="P171" s="76"/>
      <c r="Q171" s="77"/>
      <c r="R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5" customHeight="1" x14ac:dyDescent="0.15">
      <c r="A172" s="2"/>
      <c r="B172" s="2"/>
      <c r="C172" s="73"/>
      <c r="D172" s="73"/>
      <c r="E172" s="74"/>
      <c r="F172" s="75"/>
      <c r="G172" s="75"/>
      <c r="H172" s="75"/>
      <c r="I172" s="75"/>
      <c r="J172" s="75"/>
      <c r="K172" s="75"/>
      <c r="L172" s="2"/>
      <c r="M172" s="2"/>
      <c r="N172" s="2"/>
      <c r="O172" s="75"/>
      <c r="P172" s="76"/>
      <c r="Q172" s="77"/>
      <c r="R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5" customHeight="1" x14ac:dyDescent="0.15">
      <c r="A173" s="2"/>
      <c r="B173" s="2"/>
      <c r="C173" s="73"/>
      <c r="D173" s="73"/>
      <c r="E173" s="74"/>
      <c r="F173" s="75"/>
      <c r="G173" s="75"/>
      <c r="H173" s="75"/>
      <c r="I173" s="75"/>
      <c r="J173" s="75"/>
      <c r="K173" s="75"/>
      <c r="L173" s="2"/>
      <c r="M173" s="2"/>
      <c r="N173" s="2"/>
      <c r="O173" s="75"/>
      <c r="P173" s="76"/>
      <c r="Q173" s="77"/>
      <c r="R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5" customHeight="1" x14ac:dyDescent="0.15">
      <c r="A174" s="2"/>
      <c r="B174" s="2"/>
      <c r="C174" s="73"/>
      <c r="D174" s="73"/>
      <c r="E174" s="74"/>
      <c r="F174" s="75"/>
      <c r="G174" s="75"/>
      <c r="H174" s="75"/>
      <c r="I174" s="75"/>
      <c r="J174" s="75"/>
      <c r="K174" s="75"/>
      <c r="L174" s="2"/>
      <c r="M174" s="2"/>
      <c r="N174" s="2"/>
      <c r="O174" s="75"/>
      <c r="P174" s="76"/>
      <c r="Q174" s="77"/>
      <c r="R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5" customHeight="1" x14ac:dyDescent="0.15">
      <c r="A175" s="2"/>
      <c r="B175" s="2"/>
      <c r="C175" s="73"/>
      <c r="D175" s="73"/>
      <c r="E175" s="74"/>
      <c r="F175" s="75"/>
      <c r="G175" s="75"/>
      <c r="H175" s="75"/>
      <c r="I175" s="75"/>
      <c r="J175" s="75"/>
      <c r="K175" s="75"/>
      <c r="L175" s="2"/>
      <c r="M175" s="2"/>
      <c r="N175" s="2"/>
      <c r="O175" s="75"/>
      <c r="P175" s="76"/>
      <c r="Q175" s="77"/>
      <c r="R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5" customHeight="1" x14ac:dyDescent="0.15">
      <c r="A176" s="2"/>
      <c r="B176" s="2"/>
      <c r="C176" s="73"/>
      <c r="D176" s="73"/>
      <c r="E176" s="74"/>
      <c r="F176" s="75"/>
      <c r="G176" s="75"/>
      <c r="H176" s="75"/>
      <c r="I176" s="75"/>
      <c r="J176" s="75"/>
      <c r="K176" s="75"/>
      <c r="L176" s="2"/>
      <c r="M176" s="2"/>
      <c r="N176" s="2"/>
      <c r="O176" s="75"/>
      <c r="P176" s="76"/>
      <c r="Q176" s="77"/>
      <c r="R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5" customHeight="1" x14ac:dyDescent="0.15">
      <c r="A177" s="2"/>
      <c r="B177" s="2"/>
      <c r="C177" s="73"/>
      <c r="D177" s="73"/>
      <c r="E177" s="74"/>
      <c r="F177" s="75"/>
      <c r="G177" s="75"/>
      <c r="H177" s="75"/>
      <c r="I177" s="75"/>
      <c r="J177" s="75"/>
      <c r="K177" s="75"/>
      <c r="L177" s="2"/>
      <c r="M177" s="2"/>
      <c r="N177" s="2"/>
      <c r="O177" s="75"/>
      <c r="P177" s="76"/>
      <c r="Q177" s="77"/>
      <c r="R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5" customHeight="1" x14ac:dyDescent="0.15">
      <c r="A178" s="2"/>
      <c r="B178" s="2"/>
      <c r="C178" s="73"/>
      <c r="D178" s="73"/>
      <c r="E178" s="74"/>
      <c r="F178" s="75"/>
      <c r="G178" s="75"/>
      <c r="H178" s="75"/>
      <c r="I178" s="75"/>
      <c r="J178" s="75"/>
      <c r="K178" s="75"/>
      <c r="L178" s="2"/>
      <c r="M178" s="2"/>
      <c r="N178" s="2"/>
      <c r="O178" s="75"/>
      <c r="P178" s="76"/>
      <c r="Q178" s="77"/>
      <c r="R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5" customHeight="1" x14ac:dyDescent="0.15">
      <c r="A179" s="2"/>
      <c r="B179" s="2"/>
      <c r="C179" s="73"/>
      <c r="D179" s="73"/>
      <c r="E179" s="74"/>
      <c r="F179" s="75"/>
      <c r="G179" s="75"/>
      <c r="H179" s="75"/>
      <c r="I179" s="75"/>
      <c r="J179" s="75"/>
      <c r="K179" s="75"/>
      <c r="L179" s="2"/>
      <c r="M179" s="2"/>
      <c r="N179" s="2"/>
      <c r="O179" s="75"/>
      <c r="P179" s="76"/>
      <c r="Q179" s="77"/>
      <c r="R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5" customHeight="1" x14ac:dyDescent="0.15">
      <c r="A180" s="2"/>
      <c r="B180" s="2"/>
      <c r="C180" s="73"/>
      <c r="D180" s="73"/>
      <c r="E180" s="74"/>
      <c r="F180" s="75"/>
      <c r="G180" s="75"/>
      <c r="H180" s="75"/>
      <c r="I180" s="75"/>
      <c r="J180" s="75"/>
      <c r="K180" s="75"/>
      <c r="L180" s="2"/>
      <c r="M180" s="2"/>
      <c r="N180" s="2"/>
      <c r="O180" s="75"/>
      <c r="P180" s="76"/>
      <c r="Q180" s="77"/>
      <c r="R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5" customHeight="1" x14ac:dyDescent="0.15">
      <c r="A181" s="2"/>
      <c r="B181" s="2"/>
      <c r="C181" s="73"/>
      <c r="D181" s="73"/>
      <c r="E181" s="74"/>
      <c r="F181" s="75"/>
      <c r="G181" s="75"/>
      <c r="H181" s="75"/>
      <c r="I181" s="75"/>
      <c r="J181" s="75"/>
      <c r="K181" s="75"/>
      <c r="L181" s="2"/>
      <c r="M181" s="2"/>
      <c r="N181" s="2"/>
      <c r="O181" s="75"/>
      <c r="P181" s="76"/>
      <c r="Q181" s="77"/>
      <c r="R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5" customHeight="1" x14ac:dyDescent="0.15">
      <c r="A182" s="2"/>
      <c r="B182" s="2"/>
      <c r="C182" s="73"/>
      <c r="D182" s="73"/>
      <c r="E182" s="74"/>
      <c r="F182" s="75"/>
      <c r="G182" s="75"/>
      <c r="H182" s="75"/>
      <c r="I182" s="75"/>
      <c r="J182" s="75"/>
      <c r="K182" s="75"/>
      <c r="L182" s="2"/>
      <c r="M182" s="2"/>
      <c r="N182" s="2"/>
      <c r="O182" s="75"/>
      <c r="P182" s="76"/>
      <c r="Q182" s="77"/>
      <c r="R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5" customHeight="1" x14ac:dyDescent="0.15">
      <c r="A183" s="2"/>
      <c r="B183" s="2"/>
      <c r="C183" s="73"/>
      <c r="D183" s="73"/>
      <c r="E183" s="74"/>
      <c r="F183" s="75"/>
      <c r="G183" s="75"/>
      <c r="H183" s="75"/>
      <c r="I183" s="75"/>
      <c r="J183" s="75"/>
      <c r="K183" s="75"/>
      <c r="L183" s="2"/>
      <c r="M183" s="2"/>
      <c r="N183" s="2"/>
      <c r="O183" s="75"/>
      <c r="P183" s="76"/>
      <c r="Q183" s="77"/>
      <c r="R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5" customHeight="1" x14ac:dyDescent="0.15">
      <c r="A184" s="2"/>
      <c r="B184" s="2"/>
      <c r="C184" s="73"/>
      <c r="D184" s="73"/>
      <c r="E184" s="74"/>
      <c r="F184" s="75"/>
      <c r="G184" s="75"/>
      <c r="H184" s="75"/>
      <c r="I184" s="75"/>
      <c r="J184" s="75"/>
      <c r="K184" s="75"/>
      <c r="L184" s="2"/>
      <c r="M184" s="2"/>
      <c r="N184" s="2"/>
      <c r="O184" s="75"/>
      <c r="P184" s="76"/>
      <c r="Q184" s="77"/>
      <c r="R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5" customHeight="1" x14ac:dyDescent="0.15">
      <c r="A185" s="2"/>
      <c r="B185" s="2"/>
      <c r="C185" s="73"/>
      <c r="D185" s="73"/>
      <c r="E185" s="74"/>
      <c r="F185" s="75"/>
      <c r="G185" s="75"/>
      <c r="H185" s="75"/>
      <c r="I185" s="75"/>
      <c r="J185" s="75"/>
      <c r="K185" s="75"/>
      <c r="L185" s="2"/>
      <c r="M185" s="2"/>
      <c r="N185" s="2"/>
      <c r="O185" s="75"/>
      <c r="P185" s="76"/>
      <c r="Q185" s="77"/>
      <c r="R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5" customHeight="1" x14ac:dyDescent="0.15">
      <c r="A186" s="2"/>
      <c r="B186" s="2"/>
      <c r="C186" s="73"/>
      <c r="D186" s="73"/>
      <c r="E186" s="74"/>
      <c r="F186" s="75"/>
      <c r="G186" s="75"/>
      <c r="H186" s="75"/>
      <c r="I186" s="75"/>
      <c r="J186" s="75"/>
      <c r="K186" s="75"/>
      <c r="L186" s="2"/>
      <c r="M186" s="2"/>
      <c r="N186" s="2"/>
      <c r="O186" s="75"/>
      <c r="P186" s="76"/>
      <c r="Q186" s="77"/>
      <c r="R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5" customHeight="1" x14ac:dyDescent="0.15">
      <c r="A187" s="2"/>
      <c r="B187" s="2"/>
      <c r="C187" s="73"/>
      <c r="D187" s="73"/>
      <c r="E187" s="74"/>
      <c r="F187" s="75"/>
      <c r="G187" s="75"/>
      <c r="H187" s="75"/>
      <c r="I187" s="75"/>
      <c r="J187" s="75"/>
      <c r="K187" s="75"/>
      <c r="L187" s="2"/>
      <c r="M187" s="2"/>
      <c r="N187" s="2"/>
      <c r="O187" s="75"/>
      <c r="P187" s="76"/>
      <c r="Q187" s="77"/>
      <c r="R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5" customHeight="1" x14ac:dyDescent="0.15">
      <c r="A188" s="2"/>
      <c r="B188" s="2"/>
      <c r="C188" s="73"/>
      <c r="D188" s="73"/>
      <c r="E188" s="74"/>
      <c r="F188" s="75"/>
      <c r="G188" s="75"/>
      <c r="H188" s="75"/>
      <c r="I188" s="75"/>
      <c r="J188" s="75"/>
      <c r="K188" s="75"/>
      <c r="L188" s="2"/>
      <c r="M188" s="2"/>
      <c r="N188" s="2"/>
      <c r="O188" s="75"/>
      <c r="P188" s="76"/>
      <c r="Q188" s="77"/>
      <c r="R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5" customHeight="1" x14ac:dyDescent="0.15">
      <c r="A189" s="2"/>
      <c r="B189" s="2"/>
      <c r="C189" s="73"/>
      <c r="D189" s="73"/>
      <c r="E189" s="74"/>
      <c r="F189" s="75"/>
      <c r="G189" s="75"/>
      <c r="H189" s="75"/>
      <c r="I189" s="75"/>
      <c r="J189" s="75"/>
      <c r="K189" s="75"/>
      <c r="L189" s="2"/>
      <c r="M189" s="2"/>
      <c r="N189" s="2"/>
      <c r="O189" s="75"/>
      <c r="P189" s="76"/>
      <c r="Q189" s="77"/>
      <c r="R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5" customHeight="1" x14ac:dyDescent="0.15">
      <c r="A190" s="2"/>
      <c r="B190" s="2"/>
      <c r="C190" s="73"/>
      <c r="D190" s="73"/>
      <c r="E190" s="74"/>
      <c r="F190" s="75"/>
      <c r="G190" s="75"/>
      <c r="H190" s="75"/>
      <c r="I190" s="75"/>
      <c r="J190" s="75"/>
      <c r="K190" s="75"/>
      <c r="L190" s="2"/>
      <c r="M190" s="2"/>
      <c r="N190" s="2"/>
      <c r="O190" s="75"/>
      <c r="P190" s="76"/>
      <c r="Q190" s="77"/>
      <c r="R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5" customHeight="1" x14ac:dyDescent="0.15">
      <c r="A191" s="2"/>
      <c r="B191" s="2"/>
      <c r="C191" s="73"/>
      <c r="D191" s="73"/>
      <c r="E191" s="74"/>
      <c r="F191" s="75"/>
      <c r="G191" s="75"/>
      <c r="H191" s="75"/>
      <c r="I191" s="75"/>
      <c r="J191" s="75"/>
      <c r="K191" s="75"/>
      <c r="L191" s="2"/>
      <c r="M191" s="2"/>
      <c r="N191" s="2"/>
      <c r="O191" s="75"/>
      <c r="P191" s="76"/>
      <c r="Q191" s="77"/>
      <c r="R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5" customHeight="1" x14ac:dyDescent="0.15">
      <c r="A192" s="2"/>
      <c r="B192" s="2"/>
      <c r="C192" s="73"/>
      <c r="D192" s="73"/>
      <c r="E192" s="74"/>
      <c r="F192" s="75"/>
      <c r="G192" s="75"/>
      <c r="H192" s="75"/>
      <c r="I192" s="75"/>
      <c r="J192" s="75"/>
      <c r="K192" s="75"/>
      <c r="L192" s="2"/>
      <c r="M192" s="2"/>
      <c r="N192" s="2"/>
      <c r="O192" s="75"/>
      <c r="P192" s="76"/>
      <c r="Q192" s="77"/>
      <c r="R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5" customHeight="1" x14ac:dyDescent="0.15">
      <c r="A193" s="2"/>
      <c r="B193" s="2"/>
      <c r="C193" s="73"/>
      <c r="D193" s="73"/>
      <c r="E193" s="74"/>
      <c r="F193" s="75"/>
      <c r="G193" s="75"/>
      <c r="H193" s="75"/>
      <c r="I193" s="75"/>
      <c r="J193" s="75"/>
      <c r="K193" s="75"/>
      <c r="L193" s="2"/>
      <c r="M193" s="2"/>
      <c r="N193" s="2"/>
      <c r="O193" s="75"/>
      <c r="P193" s="76"/>
      <c r="Q193" s="77"/>
      <c r="R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5" customHeight="1" x14ac:dyDescent="0.15">
      <c r="A194" s="2"/>
      <c r="B194" s="2"/>
      <c r="C194" s="73"/>
      <c r="D194" s="73"/>
      <c r="E194" s="74"/>
      <c r="F194" s="75"/>
      <c r="G194" s="75"/>
      <c r="H194" s="75"/>
      <c r="I194" s="75"/>
      <c r="J194" s="75"/>
      <c r="K194" s="75"/>
      <c r="L194" s="2"/>
      <c r="M194" s="2"/>
      <c r="N194" s="2"/>
      <c r="O194" s="75"/>
      <c r="P194" s="76"/>
      <c r="Q194" s="77"/>
      <c r="R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5" customHeight="1" x14ac:dyDescent="0.15">
      <c r="A195" s="2"/>
      <c r="B195" s="2"/>
      <c r="C195" s="73"/>
      <c r="D195" s="73"/>
      <c r="E195" s="74"/>
      <c r="F195" s="75"/>
      <c r="G195" s="75"/>
      <c r="H195" s="75"/>
      <c r="I195" s="75"/>
      <c r="J195" s="75"/>
      <c r="K195" s="75"/>
      <c r="L195" s="2"/>
      <c r="M195" s="2"/>
      <c r="N195" s="2"/>
      <c r="O195" s="75"/>
      <c r="P195" s="76"/>
      <c r="Q195" s="77"/>
      <c r="R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5" customHeight="1" x14ac:dyDescent="0.15">
      <c r="A196" s="2"/>
      <c r="B196" s="2"/>
      <c r="C196" s="73"/>
      <c r="D196" s="73"/>
      <c r="E196" s="74"/>
      <c r="F196" s="75"/>
      <c r="G196" s="75"/>
      <c r="H196" s="75"/>
      <c r="I196" s="75"/>
      <c r="J196" s="75"/>
      <c r="K196" s="75"/>
      <c r="L196" s="2"/>
      <c r="M196" s="2"/>
      <c r="N196" s="2"/>
      <c r="O196" s="75"/>
      <c r="P196" s="76"/>
      <c r="Q196" s="77"/>
      <c r="R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5" customHeight="1" x14ac:dyDescent="0.15">
      <c r="A197" s="2"/>
      <c r="B197" s="2"/>
      <c r="C197" s="73"/>
      <c r="D197" s="73"/>
      <c r="E197" s="74"/>
      <c r="F197" s="75"/>
      <c r="G197" s="75"/>
      <c r="H197" s="75"/>
      <c r="I197" s="75"/>
      <c r="J197" s="75"/>
      <c r="K197" s="75"/>
      <c r="L197" s="2"/>
      <c r="M197" s="2"/>
      <c r="N197" s="2"/>
      <c r="O197" s="75"/>
      <c r="P197" s="76"/>
      <c r="Q197" s="77"/>
      <c r="R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5" customHeight="1" x14ac:dyDescent="0.15">
      <c r="A198" s="2"/>
      <c r="B198" s="2"/>
      <c r="C198" s="73"/>
      <c r="D198" s="73"/>
      <c r="E198" s="74"/>
      <c r="F198" s="75"/>
      <c r="G198" s="75"/>
      <c r="H198" s="75"/>
      <c r="I198" s="75"/>
      <c r="J198" s="75"/>
      <c r="K198" s="75"/>
      <c r="L198" s="2"/>
      <c r="M198" s="2"/>
      <c r="N198" s="2"/>
      <c r="O198" s="75"/>
      <c r="P198" s="76"/>
      <c r="Q198" s="77"/>
      <c r="R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5" customHeight="1" x14ac:dyDescent="0.15">
      <c r="A199" s="2"/>
      <c r="B199" s="2"/>
      <c r="C199" s="73"/>
      <c r="D199" s="73"/>
      <c r="E199" s="74"/>
      <c r="F199" s="75"/>
      <c r="G199" s="75"/>
      <c r="H199" s="75"/>
      <c r="I199" s="75"/>
      <c r="J199" s="75"/>
      <c r="K199" s="75"/>
      <c r="L199" s="2"/>
      <c r="M199" s="2"/>
      <c r="N199" s="2"/>
      <c r="O199" s="75"/>
      <c r="P199" s="76"/>
      <c r="Q199" s="77"/>
      <c r="R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5" customHeight="1" x14ac:dyDescent="0.15">
      <c r="A200" s="2"/>
      <c r="B200" s="2"/>
      <c r="C200" s="73"/>
      <c r="D200" s="73"/>
      <c r="E200" s="74"/>
      <c r="F200" s="75"/>
      <c r="G200" s="75"/>
      <c r="H200" s="75"/>
      <c r="I200" s="75"/>
      <c r="J200" s="75"/>
      <c r="K200" s="75"/>
      <c r="L200" s="2"/>
      <c r="M200" s="2"/>
      <c r="N200" s="2"/>
      <c r="O200" s="75"/>
      <c r="P200" s="76"/>
      <c r="Q200" s="77"/>
      <c r="R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5" customHeight="1" x14ac:dyDescent="0.15">
      <c r="A201" s="2"/>
      <c r="B201" s="2"/>
      <c r="C201" s="73"/>
      <c r="D201" s="73"/>
      <c r="E201" s="74"/>
      <c r="F201" s="75"/>
      <c r="G201" s="75"/>
      <c r="H201" s="75"/>
      <c r="I201" s="75"/>
      <c r="J201" s="75"/>
      <c r="K201" s="75"/>
      <c r="L201" s="2"/>
      <c r="M201" s="2"/>
      <c r="N201" s="2"/>
      <c r="O201" s="75"/>
      <c r="P201" s="76"/>
      <c r="Q201" s="77"/>
      <c r="R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5" customHeight="1" x14ac:dyDescent="0.15">
      <c r="A202" s="2"/>
      <c r="B202" s="2"/>
      <c r="C202" s="73"/>
      <c r="D202" s="73"/>
      <c r="E202" s="74"/>
      <c r="F202" s="75"/>
      <c r="G202" s="75"/>
      <c r="H202" s="75"/>
      <c r="I202" s="75"/>
      <c r="J202" s="75"/>
      <c r="K202" s="75"/>
      <c r="L202" s="2"/>
      <c r="M202" s="2"/>
      <c r="N202" s="2"/>
      <c r="O202" s="75"/>
      <c r="P202" s="76"/>
      <c r="Q202" s="77"/>
      <c r="R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5" customHeight="1" x14ac:dyDescent="0.15">
      <c r="A203" s="2"/>
      <c r="B203" s="2"/>
      <c r="C203" s="73"/>
      <c r="D203" s="73"/>
      <c r="E203" s="74"/>
      <c r="F203" s="75"/>
      <c r="G203" s="75"/>
      <c r="H203" s="75"/>
      <c r="I203" s="75"/>
      <c r="J203" s="75"/>
      <c r="K203" s="75"/>
      <c r="L203" s="2"/>
      <c r="M203" s="2"/>
      <c r="N203" s="2"/>
      <c r="O203" s="75"/>
      <c r="P203" s="76"/>
      <c r="Q203" s="77"/>
      <c r="R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5" customHeight="1" x14ac:dyDescent="0.15">
      <c r="A204" s="2"/>
      <c r="B204" s="2"/>
      <c r="C204" s="73"/>
      <c r="D204" s="73"/>
      <c r="E204" s="74"/>
      <c r="F204" s="75"/>
      <c r="G204" s="75"/>
      <c r="H204" s="75"/>
      <c r="I204" s="75"/>
      <c r="J204" s="75"/>
      <c r="K204" s="75"/>
      <c r="L204" s="2"/>
      <c r="M204" s="2"/>
      <c r="N204" s="2"/>
      <c r="O204" s="75"/>
      <c r="P204" s="76"/>
      <c r="Q204" s="77"/>
      <c r="R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5" customHeight="1" x14ac:dyDescent="0.15">
      <c r="A205" s="2"/>
      <c r="B205" s="2"/>
      <c r="C205" s="73"/>
      <c r="D205" s="73"/>
      <c r="E205" s="74"/>
      <c r="F205" s="75"/>
      <c r="G205" s="75"/>
      <c r="H205" s="75"/>
      <c r="I205" s="75"/>
      <c r="J205" s="75"/>
      <c r="K205" s="75"/>
      <c r="L205" s="2"/>
      <c r="M205" s="2"/>
      <c r="N205" s="2"/>
      <c r="O205" s="75"/>
      <c r="P205" s="76"/>
      <c r="Q205" s="77"/>
      <c r="R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5" customHeight="1" x14ac:dyDescent="0.15">
      <c r="A206" s="2"/>
      <c r="B206" s="2"/>
      <c r="C206" s="73"/>
      <c r="D206" s="73"/>
      <c r="E206" s="74"/>
      <c r="F206" s="75"/>
      <c r="G206" s="75"/>
      <c r="H206" s="75"/>
      <c r="I206" s="75"/>
      <c r="J206" s="75"/>
      <c r="K206" s="75"/>
      <c r="L206" s="2"/>
      <c r="M206" s="2"/>
      <c r="N206" s="2"/>
      <c r="O206" s="75"/>
      <c r="P206" s="76"/>
      <c r="Q206" s="77"/>
      <c r="R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5" customHeight="1" x14ac:dyDescent="0.15">
      <c r="A207" s="2"/>
      <c r="B207" s="2"/>
      <c r="C207" s="73"/>
      <c r="D207" s="73"/>
      <c r="E207" s="74"/>
      <c r="F207" s="75"/>
      <c r="G207" s="75"/>
      <c r="H207" s="75"/>
      <c r="I207" s="75"/>
      <c r="J207" s="75"/>
      <c r="K207" s="75"/>
      <c r="L207" s="2"/>
      <c r="M207" s="2"/>
      <c r="N207" s="2"/>
      <c r="O207" s="75"/>
      <c r="P207" s="76"/>
      <c r="Q207" s="77"/>
      <c r="R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5" customHeight="1" x14ac:dyDescent="0.15">
      <c r="A208" s="2"/>
      <c r="B208" s="2"/>
      <c r="C208" s="73"/>
      <c r="D208" s="73"/>
      <c r="E208" s="74"/>
      <c r="F208" s="75"/>
      <c r="G208" s="75"/>
      <c r="H208" s="75"/>
      <c r="I208" s="75"/>
      <c r="J208" s="75"/>
      <c r="K208" s="75"/>
      <c r="L208" s="2"/>
      <c r="M208" s="2"/>
      <c r="N208" s="2"/>
      <c r="O208" s="75"/>
      <c r="P208" s="76"/>
      <c r="Q208" s="77"/>
      <c r="R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5" customHeight="1" x14ac:dyDescent="0.15">
      <c r="A209" s="2"/>
      <c r="B209" s="2"/>
      <c r="C209" s="73"/>
      <c r="D209" s="73"/>
      <c r="E209" s="74"/>
      <c r="F209" s="75"/>
      <c r="G209" s="75"/>
      <c r="H209" s="75"/>
      <c r="I209" s="75"/>
      <c r="J209" s="75"/>
      <c r="K209" s="75"/>
      <c r="L209" s="2"/>
      <c r="M209" s="2"/>
      <c r="N209" s="2"/>
      <c r="O209" s="75"/>
      <c r="P209" s="76"/>
      <c r="Q209" s="77"/>
      <c r="R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5" customHeight="1" x14ac:dyDescent="0.15">
      <c r="A210" s="2"/>
      <c r="B210" s="2"/>
      <c r="C210" s="73"/>
      <c r="D210" s="73"/>
      <c r="E210" s="74"/>
      <c r="F210" s="75"/>
      <c r="G210" s="75"/>
      <c r="H210" s="75"/>
      <c r="I210" s="75"/>
      <c r="J210" s="75"/>
      <c r="K210" s="75"/>
      <c r="L210" s="2"/>
      <c r="M210" s="2"/>
      <c r="N210" s="2"/>
      <c r="O210" s="75"/>
      <c r="P210" s="76"/>
      <c r="Q210" s="77"/>
      <c r="R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5" customHeight="1" x14ac:dyDescent="0.15">
      <c r="A211" s="2"/>
      <c r="B211" s="2"/>
      <c r="C211" s="73"/>
      <c r="D211" s="73"/>
      <c r="E211" s="74"/>
      <c r="F211" s="75"/>
      <c r="G211" s="75"/>
      <c r="H211" s="75"/>
      <c r="I211" s="75"/>
      <c r="J211" s="75"/>
      <c r="K211" s="75"/>
      <c r="L211" s="2"/>
      <c r="M211" s="2"/>
      <c r="N211" s="2"/>
      <c r="O211" s="75"/>
      <c r="P211" s="76"/>
      <c r="Q211" s="77"/>
      <c r="R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5" customHeight="1" x14ac:dyDescent="0.15">
      <c r="A212" s="2"/>
      <c r="B212" s="2"/>
      <c r="C212" s="73"/>
      <c r="D212" s="73"/>
      <c r="E212" s="74"/>
      <c r="F212" s="75"/>
      <c r="G212" s="75"/>
      <c r="H212" s="75"/>
      <c r="I212" s="75"/>
      <c r="J212" s="75"/>
      <c r="K212" s="75"/>
      <c r="L212" s="2"/>
      <c r="M212" s="2"/>
      <c r="N212" s="2"/>
      <c r="O212" s="75"/>
      <c r="P212" s="76"/>
      <c r="Q212" s="77"/>
      <c r="R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5" customHeight="1" x14ac:dyDescent="0.15">
      <c r="A213" s="2"/>
      <c r="B213" s="2"/>
      <c r="C213" s="73"/>
      <c r="D213" s="73"/>
      <c r="E213" s="74"/>
      <c r="F213" s="75"/>
      <c r="G213" s="75"/>
      <c r="H213" s="75"/>
      <c r="I213" s="75"/>
      <c r="J213" s="75"/>
      <c r="K213" s="75"/>
      <c r="L213" s="2"/>
      <c r="M213" s="2"/>
      <c r="N213" s="2"/>
      <c r="O213" s="75"/>
      <c r="P213" s="76"/>
      <c r="Q213" s="77"/>
      <c r="R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5" customHeight="1" x14ac:dyDescent="0.15">
      <c r="A214" s="2"/>
      <c r="B214" s="2"/>
      <c r="C214" s="73"/>
      <c r="D214" s="73"/>
      <c r="E214" s="74"/>
      <c r="F214" s="75"/>
      <c r="G214" s="75"/>
      <c r="H214" s="75"/>
      <c r="I214" s="75"/>
      <c r="J214" s="75"/>
      <c r="K214" s="75"/>
      <c r="L214" s="2"/>
      <c r="M214" s="2"/>
      <c r="N214" s="2"/>
      <c r="O214" s="75"/>
      <c r="P214" s="76"/>
      <c r="Q214" s="77"/>
      <c r="R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5" customHeight="1" x14ac:dyDescent="0.15">
      <c r="A215" s="2"/>
      <c r="B215" s="2"/>
      <c r="C215" s="73"/>
      <c r="D215" s="73"/>
      <c r="E215" s="74"/>
      <c r="F215" s="75"/>
      <c r="G215" s="75"/>
      <c r="H215" s="75"/>
      <c r="I215" s="75"/>
      <c r="J215" s="75"/>
      <c r="K215" s="75"/>
      <c r="L215" s="2"/>
      <c r="M215" s="2"/>
      <c r="N215" s="2"/>
      <c r="O215" s="75"/>
      <c r="P215" s="76"/>
      <c r="Q215" s="77"/>
      <c r="R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5" customHeight="1" x14ac:dyDescent="0.15">
      <c r="A216" s="2"/>
      <c r="B216" s="2"/>
      <c r="C216" s="73"/>
      <c r="D216" s="73"/>
      <c r="E216" s="74"/>
      <c r="F216" s="75"/>
      <c r="G216" s="75"/>
      <c r="H216" s="75"/>
      <c r="I216" s="75"/>
      <c r="J216" s="75"/>
      <c r="K216" s="75"/>
      <c r="L216" s="2"/>
      <c r="M216" s="2"/>
      <c r="N216" s="2"/>
      <c r="O216" s="75"/>
      <c r="P216" s="76"/>
      <c r="Q216" s="77"/>
      <c r="R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5" customHeight="1" x14ac:dyDescent="0.15">
      <c r="A217" s="2"/>
      <c r="B217" s="2"/>
      <c r="C217" s="73"/>
      <c r="D217" s="73"/>
      <c r="E217" s="74"/>
      <c r="F217" s="75"/>
      <c r="G217" s="75"/>
      <c r="H217" s="75"/>
      <c r="I217" s="75"/>
      <c r="J217" s="75"/>
      <c r="K217" s="75"/>
      <c r="L217" s="2"/>
      <c r="M217" s="2"/>
      <c r="N217" s="2"/>
      <c r="O217" s="75"/>
      <c r="P217" s="76"/>
      <c r="Q217" s="77"/>
      <c r="R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5" customHeight="1" x14ac:dyDescent="0.15">
      <c r="A218" s="2"/>
      <c r="B218" s="2"/>
      <c r="C218" s="73"/>
      <c r="D218" s="73"/>
      <c r="E218" s="74"/>
      <c r="F218" s="75"/>
      <c r="G218" s="75"/>
      <c r="H218" s="75"/>
      <c r="I218" s="75"/>
      <c r="J218" s="75"/>
      <c r="K218" s="75"/>
      <c r="L218" s="2"/>
      <c r="M218" s="2"/>
      <c r="N218" s="2"/>
      <c r="O218" s="75"/>
      <c r="P218" s="76"/>
      <c r="Q218" s="77"/>
      <c r="R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5" customHeight="1" x14ac:dyDescent="0.15">
      <c r="A219" s="2"/>
      <c r="B219" s="2"/>
      <c r="C219" s="73"/>
      <c r="D219" s="73"/>
      <c r="E219" s="74"/>
      <c r="F219" s="75"/>
      <c r="G219" s="75"/>
      <c r="H219" s="75"/>
      <c r="I219" s="75"/>
      <c r="J219" s="75"/>
      <c r="K219" s="75"/>
      <c r="L219" s="2"/>
      <c r="M219" s="2"/>
      <c r="N219" s="2"/>
      <c r="O219" s="75"/>
      <c r="P219" s="76"/>
      <c r="Q219" s="77"/>
      <c r="R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5" customHeight="1" x14ac:dyDescent="0.15">
      <c r="A220" s="2"/>
      <c r="B220" s="2"/>
      <c r="C220" s="73"/>
      <c r="D220" s="73"/>
      <c r="E220" s="74"/>
      <c r="F220" s="75"/>
      <c r="G220" s="75"/>
      <c r="H220" s="75"/>
      <c r="I220" s="75"/>
      <c r="J220" s="75"/>
      <c r="K220" s="75"/>
      <c r="L220" s="2"/>
      <c r="M220" s="2"/>
      <c r="N220" s="2"/>
      <c r="O220" s="75"/>
      <c r="P220" s="76"/>
      <c r="Q220" s="77"/>
      <c r="R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5" customHeight="1" x14ac:dyDescent="0.15">
      <c r="A221" s="2"/>
      <c r="B221" s="2"/>
      <c r="C221" s="73"/>
      <c r="D221" s="73"/>
      <c r="E221" s="74"/>
      <c r="F221" s="75"/>
      <c r="G221" s="75"/>
      <c r="H221" s="75"/>
      <c r="I221" s="75"/>
      <c r="J221" s="75"/>
      <c r="K221" s="75"/>
      <c r="L221" s="2"/>
      <c r="M221" s="2"/>
      <c r="N221" s="2"/>
      <c r="O221" s="75"/>
      <c r="P221" s="76"/>
      <c r="Q221" s="77"/>
      <c r="R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5" customHeight="1" x14ac:dyDescent="0.15">
      <c r="A222" s="2"/>
      <c r="B222" s="2"/>
      <c r="C222" s="73"/>
      <c r="D222" s="73"/>
      <c r="E222" s="74"/>
      <c r="F222" s="75"/>
      <c r="G222" s="75"/>
      <c r="H222" s="75"/>
      <c r="I222" s="75"/>
      <c r="J222" s="75"/>
      <c r="K222" s="75"/>
      <c r="L222" s="2"/>
      <c r="M222" s="2"/>
      <c r="N222" s="2"/>
      <c r="O222" s="75"/>
      <c r="P222" s="76"/>
      <c r="Q222" s="77"/>
      <c r="R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5" customHeight="1" x14ac:dyDescent="0.15">
      <c r="A223" s="2"/>
      <c r="B223" s="2"/>
      <c r="C223" s="73"/>
      <c r="D223" s="73"/>
      <c r="E223" s="74"/>
      <c r="F223" s="75"/>
      <c r="G223" s="75"/>
      <c r="H223" s="75"/>
      <c r="I223" s="75"/>
      <c r="J223" s="75"/>
      <c r="K223" s="75"/>
      <c r="L223" s="2"/>
      <c r="M223" s="2"/>
      <c r="N223" s="2"/>
      <c r="O223" s="75"/>
      <c r="P223" s="76"/>
      <c r="Q223" s="77"/>
      <c r="R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5" customHeight="1" x14ac:dyDescent="0.15">
      <c r="A224" s="2"/>
      <c r="B224" s="2"/>
      <c r="C224" s="73"/>
      <c r="D224" s="73"/>
      <c r="E224" s="74"/>
      <c r="F224" s="75"/>
      <c r="G224" s="75"/>
      <c r="H224" s="75"/>
      <c r="I224" s="75"/>
      <c r="J224" s="75"/>
      <c r="K224" s="75"/>
      <c r="L224" s="2"/>
      <c r="M224" s="2"/>
      <c r="N224" s="2"/>
      <c r="O224" s="75"/>
      <c r="P224" s="76"/>
      <c r="Q224" s="77"/>
      <c r="R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5" customHeight="1" x14ac:dyDescent="0.15">
      <c r="A225" s="2"/>
      <c r="B225" s="2"/>
      <c r="C225" s="73"/>
      <c r="D225" s="73"/>
      <c r="E225" s="74"/>
      <c r="F225" s="75"/>
      <c r="G225" s="75"/>
      <c r="H225" s="75"/>
      <c r="I225" s="75"/>
      <c r="J225" s="75"/>
      <c r="K225" s="75"/>
      <c r="L225" s="2"/>
      <c r="M225" s="2"/>
      <c r="N225" s="2"/>
      <c r="O225" s="75"/>
      <c r="P225" s="76"/>
      <c r="Q225" s="77"/>
      <c r="R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5" customHeight="1" x14ac:dyDescent="0.15">
      <c r="A226" s="2"/>
      <c r="B226" s="2"/>
      <c r="C226" s="73"/>
      <c r="D226" s="73"/>
      <c r="E226" s="74"/>
      <c r="F226" s="75"/>
      <c r="G226" s="75"/>
      <c r="H226" s="75"/>
      <c r="I226" s="75"/>
      <c r="J226" s="75"/>
      <c r="K226" s="75"/>
      <c r="L226" s="2"/>
      <c r="M226" s="2"/>
      <c r="N226" s="2"/>
      <c r="O226" s="75"/>
      <c r="P226" s="76"/>
      <c r="Q226" s="77"/>
      <c r="R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5" customHeight="1" x14ac:dyDescent="0.15">
      <c r="A227" s="2"/>
      <c r="B227" s="2"/>
      <c r="C227" s="73"/>
      <c r="D227" s="73"/>
      <c r="E227" s="74"/>
      <c r="F227" s="75"/>
      <c r="G227" s="75"/>
      <c r="H227" s="75"/>
      <c r="I227" s="75"/>
      <c r="J227" s="75"/>
      <c r="K227" s="75"/>
      <c r="L227" s="2"/>
      <c r="M227" s="2"/>
      <c r="N227" s="2"/>
      <c r="O227" s="75"/>
      <c r="P227" s="76"/>
      <c r="Q227" s="77"/>
      <c r="R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5" customHeight="1" x14ac:dyDescent="0.15">
      <c r="A228" s="2"/>
      <c r="B228" s="2"/>
      <c r="C228" s="73"/>
      <c r="D228" s="73"/>
      <c r="E228" s="74"/>
      <c r="F228" s="75"/>
      <c r="G228" s="75"/>
      <c r="H228" s="75"/>
      <c r="I228" s="75"/>
      <c r="J228" s="75"/>
      <c r="K228" s="75"/>
      <c r="L228" s="2"/>
      <c r="M228" s="2"/>
      <c r="N228" s="2"/>
      <c r="O228" s="75"/>
      <c r="P228" s="76"/>
      <c r="Q228" s="77"/>
      <c r="R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5" customHeight="1" x14ac:dyDescent="0.15">
      <c r="A229" s="2"/>
      <c r="B229" s="2"/>
      <c r="C229" s="73"/>
      <c r="D229" s="73"/>
      <c r="E229" s="74"/>
      <c r="F229" s="75"/>
      <c r="G229" s="75"/>
      <c r="H229" s="75"/>
      <c r="I229" s="75"/>
      <c r="J229" s="75"/>
      <c r="K229" s="75"/>
      <c r="L229" s="2"/>
      <c r="M229" s="2"/>
      <c r="N229" s="2"/>
      <c r="O229" s="75"/>
      <c r="P229" s="76"/>
      <c r="Q229" s="77"/>
      <c r="R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5" customHeight="1" x14ac:dyDescent="0.15">
      <c r="A230" s="2"/>
      <c r="B230" s="2"/>
      <c r="C230" s="73"/>
      <c r="D230" s="73"/>
      <c r="E230" s="74"/>
      <c r="F230" s="75"/>
      <c r="G230" s="75"/>
      <c r="H230" s="75"/>
      <c r="I230" s="75"/>
      <c r="J230" s="75"/>
      <c r="K230" s="75"/>
      <c r="L230" s="2"/>
      <c r="M230" s="2"/>
      <c r="N230" s="2"/>
      <c r="O230" s="75"/>
      <c r="P230" s="76"/>
      <c r="Q230" s="77"/>
      <c r="R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5" customHeight="1" x14ac:dyDescent="0.15">
      <c r="A231" s="2"/>
      <c r="B231" s="2"/>
      <c r="C231" s="73"/>
      <c r="D231" s="73"/>
      <c r="E231" s="74"/>
      <c r="F231" s="75"/>
      <c r="G231" s="75"/>
      <c r="H231" s="75"/>
      <c r="I231" s="75"/>
      <c r="J231" s="75"/>
      <c r="K231" s="75"/>
      <c r="L231" s="2"/>
      <c r="M231" s="2"/>
      <c r="N231" s="2"/>
      <c r="O231" s="75"/>
      <c r="P231" s="76"/>
      <c r="Q231" s="77"/>
      <c r="R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5" customHeight="1" x14ac:dyDescent="0.15">
      <c r="A232" s="2"/>
      <c r="B232" s="2"/>
      <c r="C232" s="73"/>
      <c r="D232" s="73"/>
      <c r="E232" s="74"/>
      <c r="F232" s="75"/>
      <c r="G232" s="75"/>
      <c r="H232" s="75"/>
      <c r="I232" s="75"/>
      <c r="J232" s="75"/>
      <c r="K232" s="75"/>
      <c r="L232" s="2"/>
      <c r="M232" s="2"/>
      <c r="N232" s="2"/>
      <c r="O232" s="75"/>
      <c r="P232" s="76"/>
      <c r="Q232" s="77"/>
      <c r="R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5" customHeight="1" x14ac:dyDescent="0.15">
      <c r="A233" s="2"/>
      <c r="B233" s="2"/>
      <c r="C233" s="73"/>
      <c r="D233" s="73"/>
      <c r="E233" s="74"/>
      <c r="F233" s="75"/>
      <c r="G233" s="75"/>
      <c r="H233" s="75"/>
      <c r="I233" s="75"/>
      <c r="J233" s="75"/>
      <c r="K233" s="75"/>
      <c r="L233" s="2"/>
      <c r="M233" s="2"/>
      <c r="N233" s="2"/>
      <c r="O233" s="75"/>
      <c r="P233" s="76"/>
      <c r="Q233" s="77"/>
      <c r="R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5" customHeight="1" x14ac:dyDescent="0.15">
      <c r="A234" s="2"/>
      <c r="B234" s="2"/>
      <c r="C234" s="73"/>
      <c r="D234" s="73"/>
      <c r="E234" s="74"/>
      <c r="F234" s="75"/>
      <c r="G234" s="75"/>
      <c r="H234" s="75"/>
      <c r="I234" s="75"/>
      <c r="J234" s="75"/>
      <c r="K234" s="75"/>
      <c r="L234" s="2"/>
      <c r="M234" s="2"/>
      <c r="N234" s="2"/>
      <c r="O234" s="75"/>
      <c r="P234" s="76"/>
      <c r="Q234" s="77"/>
      <c r="R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5" customHeight="1" x14ac:dyDescent="0.15">
      <c r="A235" s="2"/>
      <c r="B235" s="2"/>
      <c r="C235" s="73"/>
      <c r="D235" s="73"/>
      <c r="E235" s="74"/>
      <c r="F235" s="75"/>
      <c r="G235" s="75"/>
      <c r="H235" s="75"/>
      <c r="I235" s="75"/>
      <c r="J235" s="75"/>
      <c r="K235" s="75"/>
      <c r="L235" s="2"/>
      <c r="M235" s="2"/>
      <c r="N235" s="2"/>
      <c r="O235" s="75"/>
      <c r="P235" s="76"/>
      <c r="Q235" s="77"/>
      <c r="R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5" customHeight="1" x14ac:dyDescent="0.15">
      <c r="A236" s="2"/>
      <c r="B236" s="2"/>
      <c r="C236" s="73"/>
      <c r="D236" s="73"/>
      <c r="E236" s="74"/>
      <c r="F236" s="75"/>
      <c r="G236" s="75"/>
      <c r="H236" s="75"/>
      <c r="I236" s="75"/>
      <c r="J236" s="75"/>
      <c r="K236" s="75"/>
      <c r="L236" s="2"/>
      <c r="M236" s="2"/>
      <c r="N236" s="2"/>
      <c r="O236" s="75"/>
      <c r="P236" s="76"/>
      <c r="Q236" s="77"/>
      <c r="R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5" customHeight="1" x14ac:dyDescent="0.15">
      <c r="A237" s="2"/>
      <c r="B237" s="2"/>
      <c r="C237" s="73"/>
      <c r="D237" s="73"/>
      <c r="E237" s="74"/>
      <c r="F237" s="75"/>
      <c r="G237" s="75"/>
      <c r="H237" s="75"/>
      <c r="I237" s="75"/>
      <c r="J237" s="75"/>
      <c r="K237" s="75"/>
      <c r="L237" s="2"/>
      <c r="M237" s="2"/>
      <c r="N237" s="2"/>
      <c r="O237" s="75"/>
      <c r="P237" s="76"/>
      <c r="Q237" s="77"/>
      <c r="R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5" customHeight="1" x14ac:dyDescent="0.15">
      <c r="A238" s="2"/>
      <c r="B238" s="2"/>
      <c r="C238" s="73"/>
      <c r="D238" s="73"/>
      <c r="E238" s="74"/>
      <c r="F238" s="75"/>
      <c r="G238" s="75"/>
      <c r="H238" s="75"/>
      <c r="I238" s="75"/>
      <c r="J238" s="75"/>
      <c r="K238" s="75"/>
      <c r="L238" s="2"/>
      <c r="M238" s="2"/>
      <c r="N238" s="2"/>
      <c r="O238" s="75"/>
      <c r="P238" s="76"/>
      <c r="Q238" s="77"/>
      <c r="R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5" customHeight="1" x14ac:dyDescent="0.15">
      <c r="A239" s="2"/>
      <c r="B239" s="2"/>
      <c r="C239" s="73"/>
      <c r="D239" s="73"/>
      <c r="E239" s="74"/>
      <c r="F239" s="75"/>
      <c r="G239" s="75"/>
      <c r="H239" s="75"/>
      <c r="I239" s="75"/>
      <c r="J239" s="75"/>
      <c r="K239" s="75"/>
      <c r="L239" s="2"/>
      <c r="M239" s="2"/>
      <c r="N239" s="2"/>
      <c r="O239" s="75"/>
      <c r="P239" s="76"/>
      <c r="Q239" s="77"/>
      <c r="R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5" customHeight="1" x14ac:dyDescent="0.15">
      <c r="A240" s="2"/>
      <c r="B240" s="2"/>
      <c r="C240" s="73"/>
      <c r="D240" s="73"/>
      <c r="E240" s="74"/>
      <c r="F240" s="75"/>
      <c r="G240" s="75"/>
      <c r="H240" s="75"/>
      <c r="I240" s="75"/>
      <c r="J240" s="75"/>
      <c r="K240" s="75"/>
      <c r="L240" s="2"/>
      <c r="M240" s="2"/>
      <c r="N240" s="2"/>
      <c r="O240" s="75"/>
      <c r="P240" s="76"/>
      <c r="Q240" s="77"/>
      <c r="R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5" customHeight="1" x14ac:dyDescent="0.15">
      <c r="A241" s="2"/>
      <c r="B241" s="2"/>
      <c r="C241" s="73"/>
      <c r="D241" s="73"/>
      <c r="E241" s="74"/>
      <c r="F241" s="75"/>
      <c r="G241" s="75"/>
      <c r="H241" s="75"/>
      <c r="I241" s="75"/>
      <c r="J241" s="75"/>
      <c r="K241" s="75"/>
      <c r="L241" s="2"/>
      <c r="M241" s="2"/>
      <c r="N241" s="2"/>
      <c r="O241" s="75"/>
      <c r="P241" s="76"/>
      <c r="Q241" s="77"/>
      <c r="R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5" customHeight="1" x14ac:dyDescent="0.15">
      <c r="A242" s="2"/>
      <c r="B242" s="2"/>
      <c r="C242" s="73"/>
      <c r="D242" s="73"/>
      <c r="E242" s="74"/>
      <c r="F242" s="75"/>
      <c r="G242" s="75"/>
      <c r="H242" s="75"/>
      <c r="I242" s="75"/>
      <c r="J242" s="75"/>
      <c r="K242" s="75"/>
      <c r="L242" s="2"/>
      <c r="M242" s="2"/>
      <c r="N242" s="2"/>
      <c r="O242" s="75"/>
      <c r="P242" s="76"/>
      <c r="Q242" s="77"/>
      <c r="R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5" customHeight="1" x14ac:dyDescent="0.15">
      <c r="A243" s="2"/>
      <c r="B243" s="2"/>
      <c r="C243" s="73"/>
      <c r="D243" s="73"/>
      <c r="E243" s="74"/>
      <c r="F243" s="75"/>
      <c r="G243" s="75"/>
      <c r="H243" s="75"/>
      <c r="I243" s="75"/>
      <c r="J243" s="75"/>
      <c r="K243" s="75"/>
      <c r="L243" s="2"/>
      <c r="M243" s="2"/>
      <c r="N243" s="2"/>
      <c r="O243" s="75"/>
      <c r="P243" s="76"/>
      <c r="Q243" s="77"/>
      <c r="R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5" customHeight="1" x14ac:dyDescent="0.15">
      <c r="A244" s="2"/>
      <c r="B244" s="2"/>
      <c r="C244" s="73"/>
      <c r="D244" s="73"/>
      <c r="E244" s="74"/>
      <c r="F244" s="75"/>
      <c r="G244" s="75"/>
      <c r="H244" s="75"/>
      <c r="I244" s="75"/>
      <c r="J244" s="75"/>
      <c r="K244" s="75"/>
      <c r="L244" s="2"/>
      <c r="M244" s="2"/>
      <c r="N244" s="2"/>
      <c r="O244" s="75"/>
      <c r="P244" s="76"/>
      <c r="Q244" s="77"/>
      <c r="R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5" customHeight="1" x14ac:dyDescent="0.15">
      <c r="A245" s="2"/>
      <c r="B245" s="2"/>
      <c r="C245" s="73"/>
      <c r="D245" s="73"/>
      <c r="E245" s="74"/>
      <c r="F245" s="75"/>
      <c r="G245" s="75"/>
      <c r="H245" s="75"/>
      <c r="I245" s="75"/>
      <c r="J245" s="75"/>
      <c r="K245" s="75"/>
      <c r="L245" s="2"/>
      <c r="M245" s="2"/>
      <c r="N245" s="2"/>
      <c r="O245" s="75"/>
      <c r="P245" s="76"/>
      <c r="Q245" s="77"/>
      <c r="R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5" customHeight="1" x14ac:dyDescent="0.15">
      <c r="A246" s="2"/>
      <c r="B246" s="2"/>
      <c r="C246" s="73"/>
      <c r="D246" s="73"/>
      <c r="E246" s="74"/>
      <c r="F246" s="75"/>
      <c r="G246" s="75"/>
      <c r="H246" s="75"/>
      <c r="I246" s="75"/>
      <c r="J246" s="75"/>
      <c r="K246" s="75"/>
      <c r="L246" s="2"/>
      <c r="M246" s="2"/>
      <c r="N246" s="2"/>
      <c r="O246" s="75"/>
      <c r="P246" s="76"/>
      <c r="Q246" s="77"/>
      <c r="R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5" customHeight="1" x14ac:dyDescent="0.15">
      <c r="A247" s="2"/>
      <c r="B247" s="2"/>
      <c r="C247" s="73"/>
      <c r="D247" s="73"/>
      <c r="E247" s="74"/>
      <c r="F247" s="75"/>
      <c r="G247" s="75"/>
      <c r="H247" s="75"/>
      <c r="I247" s="75"/>
      <c r="J247" s="75"/>
      <c r="K247" s="75"/>
      <c r="L247" s="2"/>
      <c r="M247" s="2"/>
      <c r="N247" s="2"/>
      <c r="O247" s="75"/>
      <c r="P247" s="76"/>
      <c r="Q247" s="77"/>
      <c r="R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5" customHeight="1" x14ac:dyDescent="0.15">
      <c r="A248" s="2"/>
      <c r="B248" s="2"/>
      <c r="C248" s="73"/>
      <c r="D248" s="73"/>
      <c r="E248" s="74"/>
      <c r="F248" s="75"/>
      <c r="G248" s="75"/>
      <c r="H248" s="75"/>
      <c r="I248" s="75"/>
      <c r="J248" s="75"/>
      <c r="K248" s="75"/>
      <c r="L248" s="2"/>
      <c r="M248" s="2"/>
      <c r="N248" s="2"/>
      <c r="O248" s="75"/>
      <c r="P248" s="76"/>
      <c r="Q248" s="77"/>
      <c r="R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5" customHeight="1" x14ac:dyDescent="0.15">
      <c r="A249" s="2"/>
      <c r="B249" s="2"/>
      <c r="C249" s="73"/>
      <c r="D249" s="73"/>
      <c r="E249" s="74"/>
      <c r="F249" s="75"/>
      <c r="G249" s="75"/>
      <c r="H249" s="75"/>
      <c r="I249" s="75"/>
      <c r="J249" s="75"/>
      <c r="K249" s="75"/>
      <c r="L249" s="2"/>
      <c r="M249" s="2"/>
      <c r="N249" s="2"/>
      <c r="O249" s="75"/>
      <c r="P249" s="76"/>
      <c r="Q249" s="77"/>
      <c r="R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5" customHeight="1" x14ac:dyDescent="0.15">
      <c r="A250" s="2"/>
      <c r="B250" s="2"/>
      <c r="C250" s="73"/>
      <c r="D250" s="73"/>
      <c r="E250" s="74"/>
      <c r="F250" s="75"/>
      <c r="G250" s="75"/>
      <c r="H250" s="75"/>
      <c r="I250" s="75"/>
      <c r="J250" s="75"/>
      <c r="K250" s="75"/>
      <c r="L250" s="2"/>
      <c r="M250" s="2"/>
      <c r="N250" s="2"/>
      <c r="O250" s="75"/>
      <c r="P250" s="76"/>
      <c r="Q250" s="77"/>
      <c r="R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5" customHeight="1" x14ac:dyDescent="0.15">
      <c r="A251" s="2"/>
      <c r="B251" s="2"/>
      <c r="C251" s="73"/>
      <c r="D251" s="73"/>
      <c r="E251" s="74"/>
      <c r="F251" s="75"/>
      <c r="G251" s="75"/>
      <c r="H251" s="75"/>
      <c r="I251" s="75"/>
      <c r="J251" s="75"/>
      <c r="K251" s="75"/>
      <c r="L251" s="2"/>
      <c r="M251" s="2"/>
      <c r="N251" s="2"/>
      <c r="O251" s="75"/>
      <c r="P251" s="76"/>
      <c r="Q251" s="77"/>
      <c r="R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5" customHeight="1" x14ac:dyDescent="0.15">
      <c r="A252" s="2"/>
      <c r="B252" s="2"/>
      <c r="C252" s="73"/>
      <c r="D252" s="73"/>
      <c r="E252" s="74"/>
      <c r="F252" s="75"/>
      <c r="G252" s="75"/>
      <c r="H252" s="75"/>
      <c r="I252" s="75"/>
      <c r="J252" s="75"/>
      <c r="K252" s="75"/>
      <c r="L252" s="2"/>
      <c r="M252" s="2"/>
      <c r="N252" s="2"/>
      <c r="O252" s="75"/>
      <c r="P252" s="76"/>
      <c r="Q252" s="77"/>
      <c r="R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5" customHeight="1" x14ac:dyDescent="0.15">
      <c r="A253" s="2"/>
      <c r="B253" s="2"/>
      <c r="C253" s="73"/>
      <c r="D253" s="73"/>
      <c r="E253" s="74"/>
      <c r="F253" s="75"/>
      <c r="G253" s="75"/>
      <c r="H253" s="75"/>
      <c r="I253" s="75"/>
      <c r="J253" s="75"/>
      <c r="K253" s="75"/>
      <c r="L253" s="2"/>
      <c r="M253" s="2"/>
      <c r="N253" s="2"/>
      <c r="O253" s="75"/>
      <c r="P253" s="76"/>
      <c r="Q253" s="77"/>
      <c r="R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5" customHeight="1" x14ac:dyDescent="0.15">
      <c r="A254" s="2"/>
      <c r="B254" s="2"/>
      <c r="C254" s="73"/>
      <c r="D254" s="73"/>
      <c r="E254" s="74"/>
      <c r="F254" s="75"/>
      <c r="G254" s="75"/>
      <c r="H254" s="75"/>
      <c r="I254" s="75"/>
      <c r="J254" s="75"/>
      <c r="K254" s="75"/>
      <c r="L254" s="2"/>
      <c r="M254" s="2"/>
      <c r="N254" s="2"/>
      <c r="O254" s="75"/>
      <c r="P254" s="76"/>
      <c r="Q254" s="77"/>
      <c r="R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5" customHeight="1" x14ac:dyDescent="0.15">
      <c r="A255" s="2"/>
      <c r="B255" s="2"/>
      <c r="C255" s="73"/>
      <c r="D255" s="73"/>
      <c r="E255" s="74"/>
      <c r="F255" s="75"/>
      <c r="G255" s="75"/>
      <c r="H255" s="75"/>
      <c r="I255" s="75"/>
      <c r="J255" s="75"/>
      <c r="K255" s="75"/>
      <c r="L255" s="2"/>
      <c r="M255" s="2"/>
      <c r="N255" s="2"/>
      <c r="O255" s="75"/>
      <c r="P255" s="76"/>
      <c r="Q255" s="77"/>
      <c r="R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5" customHeight="1" x14ac:dyDescent="0.15">
      <c r="A256" s="2"/>
      <c r="B256" s="2"/>
      <c r="C256" s="73"/>
      <c r="D256" s="73"/>
      <c r="E256" s="74"/>
      <c r="F256" s="75"/>
      <c r="G256" s="75"/>
      <c r="H256" s="75"/>
      <c r="I256" s="75"/>
      <c r="J256" s="75"/>
      <c r="K256" s="75"/>
      <c r="L256" s="2"/>
      <c r="M256" s="2"/>
      <c r="N256" s="2"/>
      <c r="O256" s="75"/>
      <c r="P256" s="76"/>
      <c r="Q256" s="77"/>
      <c r="R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5" customHeight="1" x14ac:dyDescent="0.15">
      <c r="A257" s="2"/>
      <c r="B257" s="2"/>
      <c r="C257" s="73"/>
      <c r="D257" s="73"/>
      <c r="E257" s="74"/>
      <c r="F257" s="75"/>
      <c r="G257" s="75"/>
      <c r="H257" s="75"/>
      <c r="I257" s="75"/>
      <c r="J257" s="75"/>
      <c r="K257" s="75"/>
      <c r="L257" s="2"/>
      <c r="M257" s="2"/>
      <c r="N257" s="2"/>
      <c r="O257" s="75"/>
      <c r="P257" s="76"/>
      <c r="Q257" s="77"/>
      <c r="R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5" customHeight="1" x14ac:dyDescent="0.15">
      <c r="A258" s="2"/>
      <c r="B258" s="2"/>
      <c r="C258" s="73"/>
      <c r="D258" s="73"/>
      <c r="E258" s="74"/>
      <c r="F258" s="75"/>
      <c r="G258" s="75"/>
      <c r="H258" s="75"/>
      <c r="I258" s="75"/>
      <c r="J258" s="75"/>
      <c r="K258" s="75"/>
      <c r="L258" s="2"/>
      <c r="M258" s="2"/>
      <c r="N258" s="2"/>
      <c r="O258" s="75"/>
      <c r="P258" s="76"/>
      <c r="Q258" s="77"/>
      <c r="R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5" customHeight="1" x14ac:dyDescent="0.15">
      <c r="A259" s="2"/>
      <c r="B259" s="2"/>
      <c r="C259" s="73"/>
      <c r="D259" s="73"/>
      <c r="E259" s="74"/>
      <c r="F259" s="75"/>
      <c r="G259" s="75"/>
      <c r="H259" s="75"/>
      <c r="I259" s="75"/>
      <c r="J259" s="75"/>
      <c r="K259" s="75"/>
      <c r="L259" s="2"/>
      <c r="M259" s="2"/>
      <c r="N259" s="2"/>
      <c r="O259" s="75"/>
      <c r="P259" s="76"/>
      <c r="Q259" s="77"/>
      <c r="R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5" customHeight="1" x14ac:dyDescent="0.15">
      <c r="A260" s="2"/>
      <c r="B260" s="2"/>
      <c r="C260" s="73"/>
      <c r="D260" s="73"/>
      <c r="E260" s="74"/>
      <c r="F260" s="75"/>
      <c r="G260" s="75"/>
      <c r="H260" s="75"/>
      <c r="I260" s="75"/>
      <c r="J260" s="75"/>
      <c r="K260" s="75"/>
      <c r="L260" s="2"/>
      <c r="M260" s="2"/>
      <c r="N260" s="2"/>
      <c r="O260" s="75"/>
      <c r="P260" s="76"/>
      <c r="Q260" s="77"/>
      <c r="R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5" customHeight="1" x14ac:dyDescent="0.15">
      <c r="A261" s="2"/>
      <c r="B261" s="2"/>
      <c r="C261" s="73"/>
      <c r="D261" s="73"/>
      <c r="E261" s="74"/>
      <c r="F261" s="75"/>
      <c r="G261" s="75"/>
      <c r="H261" s="75"/>
      <c r="I261" s="75"/>
      <c r="J261" s="75"/>
      <c r="K261" s="75"/>
      <c r="L261" s="2"/>
      <c r="M261" s="2"/>
      <c r="N261" s="2"/>
      <c r="O261" s="75"/>
      <c r="P261" s="76"/>
      <c r="Q261" s="77"/>
      <c r="R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5" customHeight="1" x14ac:dyDescent="0.15">
      <c r="A262" s="2"/>
      <c r="B262" s="2"/>
      <c r="C262" s="73"/>
      <c r="D262" s="73"/>
      <c r="E262" s="74"/>
      <c r="F262" s="75"/>
      <c r="G262" s="75"/>
      <c r="H262" s="75"/>
      <c r="I262" s="75"/>
      <c r="J262" s="75"/>
      <c r="K262" s="75"/>
      <c r="L262" s="2"/>
      <c r="M262" s="2"/>
      <c r="N262" s="2"/>
      <c r="O262" s="75"/>
      <c r="P262" s="76"/>
      <c r="Q262" s="77"/>
      <c r="R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15" customHeight="1" x14ac:dyDescent="0.15">
      <c r="A263" s="2"/>
      <c r="B263" s="2"/>
      <c r="C263" s="73"/>
      <c r="D263" s="73"/>
      <c r="E263" s="74"/>
      <c r="F263" s="75"/>
      <c r="G263" s="75"/>
      <c r="H263" s="75"/>
      <c r="I263" s="75"/>
      <c r="J263" s="75"/>
      <c r="K263" s="75"/>
      <c r="L263" s="2"/>
      <c r="M263" s="2"/>
      <c r="N263" s="2"/>
      <c r="O263" s="75"/>
      <c r="P263" s="76"/>
      <c r="Q263" s="77"/>
      <c r="R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5" customHeight="1" x14ac:dyDescent="0.15">
      <c r="A264" s="2"/>
      <c r="B264" s="2"/>
      <c r="C264" s="73"/>
      <c r="D264" s="73"/>
      <c r="E264" s="74"/>
      <c r="F264" s="75"/>
      <c r="G264" s="75"/>
      <c r="H264" s="75"/>
      <c r="I264" s="75"/>
      <c r="J264" s="75"/>
      <c r="K264" s="75"/>
      <c r="L264" s="2"/>
      <c r="M264" s="2"/>
      <c r="N264" s="2"/>
      <c r="O264" s="75"/>
      <c r="P264" s="76"/>
      <c r="Q264" s="77"/>
      <c r="R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5" customHeight="1" x14ac:dyDescent="0.15">
      <c r="A265" s="2"/>
      <c r="B265" s="2"/>
      <c r="C265" s="73"/>
      <c r="D265" s="73"/>
      <c r="E265" s="74"/>
      <c r="F265" s="75"/>
      <c r="G265" s="75"/>
      <c r="H265" s="75"/>
      <c r="I265" s="75"/>
      <c r="J265" s="75"/>
      <c r="K265" s="75"/>
      <c r="L265" s="2"/>
      <c r="M265" s="2"/>
      <c r="N265" s="2"/>
      <c r="O265" s="75"/>
      <c r="P265" s="76"/>
      <c r="Q265" s="77"/>
      <c r="R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5" customHeight="1" x14ac:dyDescent="0.15">
      <c r="A266" s="2"/>
      <c r="B266" s="2"/>
      <c r="C266" s="73"/>
      <c r="D266" s="73"/>
      <c r="E266" s="74"/>
      <c r="F266" s="75"/>
      <c r="G266" s="75"/>
      <c r="H266" s="75"/>
      <c r="I266" s="75"/>
      <c r="J266" s="75"/>
      <c r="K266" s="75"/>
      <c r="L266" s="2"/>
      <c r="M266" s="2"/>
      <c r="N266" s="2"/>
      <c r="O266" s="75"/>
      <c r="P266" s="76"/>
      <c r="Q266" s="77"/>
      <c r="R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5" customHeight="1" x14ac:dyDescent="0.15">
      <c r="A267" s="2"/>
      <c r="B267" s="2"/>
      <c r="C267" s="73"/>
      <c r="D267" s="73"/>
      <c r="E267" s="74"/>
      <c r="F267" s="75"/>
      <c r="G267" s="75"/>
      <c r="H267" s="75"/>
      <c r="I267" s="75"/>
      <c r="J267" s="75"/>
      <c r="K267" s="75"/>
      <c r="L267" s="2"/>
      <c r="M267" s="2"/>
      <c r="N267" s="2"/>
      <c r="O267" s="75"/>
      <c r="P267" s="76"/>
      <c r="Q267" s="77"/>
      <c r="R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5" customHeight="1" x14ac:dyDescent="0.15">
      <c r="A268" s="2"/>
      <c r="B268" s="2"/>
      <c r="C268" s="73"/>
      <c r="D268" s="73"/>
      <c r="E268" s="74"/>
      <c r="F268" s="75"/>
      <c r="G268" s="75"/>
      <c r="H268" s="75"/>
      <c r="I268" s="75"/>
      <c r="J268" s="75"/>
      <c r="K268" s="75"/>
      <c r="L268" s="2"/>
      <c r="M268" s="2"/>
      <c r="N268" s="2"/>
      <c r="O268" s="75"/>
      <c r="P268" s="76"/>
      <c r="Q268" s="77"/>
      <c r="R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5" customHeight="1" x14ac:dyDescent="0.15">
      <c r="A269" s="2"/>
      <c r="B269" s="2"/>
      <c r="C269" s="73"/>
      <c r="D269" s="73"/>
      <c r="E269" s="74"/>
      <c r="F269" s="75"/>
      <c r="G269" s="75"/>
      <c r="H269" s="75"/>
      <c r="I269" s="75"/>
      <c r="J269" s="75"/>
      <c r="K269" s="75"/>
      <c r="L269" s="2"/>
      <c r="M269" s="2"/>
      <c r="N269" s="2"/>
      <c r="O269" s="75"/>
      <c r="P269" s="76"/>
      <c r="Q269" s="77"/>
      <c r="R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5" customHeight="1" x14ac:dyDescent="0.15">
      <c r="A270" s="2"/>
      <c r="B270" s="2"/>
      <c r="C270" s="73"/>
      <c r="D270" s="73"/>
      <c r="E270" s="74"/>
      <c r="F270" s="75"/>
      <c r="G270" s="75"/>
      <c r="H270" s="75"/>
      <c r="I270" s="75"/>
      <c r="J270" s="75"/>
      <c r="K270" s="75"/>
      <c r="L270" s="2"/>
      <c r="M270" s="2"/>
      <c r="N270" s="2"/>
      <c r="O270" s="75"/>
      <c r="P270" s="76"/>
      <c r="Q270" s="77"/>
      <c r="R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5" customHeight="1" x14ac:dyDescent="0.15">
      <c r="A271" s="2"/>
      <c r="B271" s="2"/>
      <c r="C271" s="73"/>
      <c r="D271" s="73"/>
      <c r="E271" s="74"/>
      <c r="F271" s="75"/>
      <c r="G271" s="75"/>
      <c r="H271" s="75"/>
      <c r="I271" s="75"/>
      <c r="J271" s="75"/>
      <c r="K271" s="75"/>
      <c r="L271" s="2"/>
      <c r="M271" s="2"/>
      <c r="N271" s="2"/>
      <c r="O271" s="75"/>
      <c r="P271" s="76"/>
      <c r="Q271" s="77"/>
      <c r="R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5" customHeight="1" x14ac:dyDescent="0.15">
      <c r="A272" s="2"/>
      <c r="B272" s="2"/>
      <c r="C272" s="73"/>
      <c r="D272" s="73"/>
      <c r="E272" s="74"/>
      <c r="F272" s="75"/>
      <c r="G272" s="75"/>
      <c r="H272" s="75"/>
      <c r="I272" s="75"/>
      <c r="J272" s="75"/>
      <c r="K272" s="75"/>
      <c r="L272" s="2"/>
      <c r="M272" s="2"/>
      <c r="N272" s="2"/>
      <c r="O272" s="75"/>
      <c r="P272" s="76"/>
      <c r="Q272" s="77"/>
      <c r="R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5" customHeight="1" x14ac:dyDescent="0.15">
      <c r="A273" s="2"/>
      <c r="B273" s="2"/>
      <c r="C273" s="73"/>
      <c r="D273" s="73"/>
      <c r="E273" s="74"/>
      <c r="F273" s="75"/>
      <c r="G273" s="75"/>
      <c r="H273" s="75"/>
      <c r="I273" s="75"/>
      <c r="J273" s="75"/>
      <c r="K273" s="75"/>
      <c r="L273" s="2"/>
      <c r="M273" s="2"/>
      <c r="N273" s="2"/>
      <c r="O273" s="75"/>
      <c r="P273" s="76"/>
      <c r="Q273" s="77"/>
      <c r="R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5" customHeight="1" x14ac:dyDescent="0.15">
      <c r="A274" s="2"/>
      <c r="B274" s="2"/>
      <c r="C274" s="73"/>
      <c r="D274" s="73"/>
      <c r="E274" s="74"/>
      <c r="F274" s="75"/>
      <c r="G274" s="75"/>
      <c r="H274" s="75"/>
      <c r="I274" s="75"/>
      <c r="J274" s="75"/>
      <c r="K274" s="75"/>
      <c r="L274" s="2"/>
      <c r="M274" s="2"/>
      <c r="N274" s="2"/>
      <c r="O274" s="75"/>
      <c r="P274" s="76"/>
      <c r="Q274" s="77"/>
      <c r="R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5" customHeight="1" x14ac:dyDescent="0.15">
      <c r="A275" s="2"/>
      <c r="B275" s="2"/>
      <c r="C275" s="73"/>
      <c r="D275" s="73"/>
      <c r="E275" s="74"/>
      <c r="F275" s="75"/>
      <c r="G275" s="75"/>
      <c r="H275" s="75"/>
      <c r="I275" s="75"/>
      <c r="J275" s="75"/>
      <c r="K275" s="75"/>
      <c r="L275" s="2"/>
      <c r="M275" s="2"/>
      <c r="N275" s="2"/>
      <c r="O275" s="75"/>
      <c r="P275" s="76"/>
      <c r="Q275" s="77"/>
      <c r="R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5" customHeight="1" x14ac:dyDescent="0.15">
      <c r="A276" s="2"/>
      <c r="B276" s="2"/>
      <c r="C276" s="73"/>
      <c r="D276" s="73"/>
      <c r="E276" s="74"/>
      <c r="F276" s="75"/>
      <c r="G276" s="75"/>
      <c r="H276" s="75"/>
      <c r="I276" s="75"/>
      <c r="J276" s="75"/>
      <c r="K276" s="75"/>
      <c r="L276" s="2"/>
      <c r="M276" s="2"/>
      <c r="N276" s="2"/>
      <c r="O276" s="75"/>
      <c r="P276" s="76"/>
      <c r="Q276" s="77"/>
      <c r="R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5" customHeight="1" x14ac:dyDescent="0.15">
      <c r="A277" s="2"/>
      <c r="B277" s="2"/>
      <c r="C277" s="73"/>
      <c r="D277" s="73"/>
      <c r="E277" s="74"/>
      <c r="F277" s="75"/>
      <c r="G277" s="75"/>
      <c r="H277" s="75"/>
      <c r="I277" s="75"/>
      <c r="J277" s="75"/>
      <c r="K277" s="75"/>
      <c r="L277" s="2"/>
      <c r="M277" s="2"/>
      <c r="N277" s="2"/>
      <c r="O277" s="75"/>
      <c r="P277" s="76"/>
      <c r="Q277" s="77"/>
      <c r="R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15" customHeight="1" x14ac:dyDescent="0.15">
      <c r="A278" s="2"/>
      <c r="B278" s="2"/>
      <c r="C278" s="73"/>
      <c r="D278" s="73"/>
      <c r="E278" s="74"/>
      <c r="F278" s="75"/>
      <c r="G278" s="75"/>
      <c r="H278" s="75"/>
      <c r="I278" s="75"/>
      <c r="J278" s="75"/>
      <c r="K278" s="75"/>
      <c r="L278" s="2"/>
      <c r="M278" s="2"/>
      <c r="N278" s="2"/>
      <c r="O278" s="75"/>
      <c r="P278" s="76"/>
      <c r="Q278" s="77"/>
      <c r="R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15" customHeight="1" x14ac:dyDescent="0.15">
      <c r="A279" s="2"/>
      <c r="B279" s="2"/>
      <c r="C279" s="73"/>
      <c r="D279" s="73"/>
      <c r="E279" s="74"/>
      <c r="F279" s="75"/>
      <c r="G279" s="75"/>
      <c r="H279" s="75"/>
      <c r="I279" s="75"/>
      <c r="J279" s="75"/>
      <c r="K279" s="75"/>
      <c r="L279" s="2"/>
      <c r="M279" s="2"/>
      <c r="N279" s="2"/>
      <c r="O279" s="75"/>
      <c r="P279" s="76"/>
      <c r="Q279" s="77"/>
      <c r="R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15" customHeight="1" x14ac:dyDescent="0.15">
      <c r="A280" s="2"/>
      <c r="B280" s="2"/>
      <c r="C280" s="73"/>
      <c r="D280" s="73"/>
      <c r="E280" s="74"/>
      <c r="F280" s="75"/>
      <c r="G280" s="75"/>
      <c r="H280" s="75"/>
      <c r="I280" s="75"/>
      <c r="J280" s="75"/>
      <c r="K280" s="75"/>
      <c r="L280" s="2"/>
      <c r="M280" s="2"/>
      <c r="N280" s="2"/>
      <c r="O280" s="75"/>
      <c r="P280" s="76"/>
      <c r="Q280" s="77"/>
      <c r="R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15" customHeight="1" x14ac:dyDescent="0.15">
      <c r="A281" s="2"/>
      <c r="B281" s="2"/>
      <c r="C281" s="73"/>
      <c r="D281" s="73"/>
      <c r="E281" s="74"/>
      <c r="F281" s="75"/>
      <c r="G281" s="75"/>
      <c r="H281" s="75"/>
      <c r="I281" s="75"/>
      <c r="J281" s="75"/>
      <c r="K281" s="75"/>
      <c r="L281" s="2"/>
      <c r="M281" s="2"/>
      <c r="N281" s="2"/>
      <c r="O281" s="75"/>
      <c r="P281" s="76"/>
      <c r="Q281" s="77"/>
      <c r="R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15" customHeight="1" x14ac:dyDescent="0.15">
      <c r="A282" s="2"/>
      <c r="B282" s="2"/>
      <c r="C282" s="73"/>
      <c r="D282" s="73"/>
      <c r="E282" s="74"/>
      <c r="F282" s="75"/>
      <c r="G282" s="75"/>
      <c r="H282" s="75"/>
      <c r="I282" s="75"/>
      <c r="J282" s="75"/>
      <c r="K282" s="75"/>
      <c r="L282" s="2"/>
      <c r="M282" s="2"/>
      <c r="N282" s="2"/>
      <c r="O282" s="75"/>
      <c r="P282" s="76"/>
      <c r="Q282" s="77"/>
      <c r="R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15" customHeight="1" x14ac:dyDescent="0.15">
      <c r="A283" s="2"/>
      <c r="B283" s="2"/>
      <c r="C283" s="73"/>
      <c r="D283" s="73"/>
      <c r="E283" s="74"/>
      <c r="F283" s="75"/>
      <c r="G283" s="75"/>
      <c r="H283" s="75"/>
      <c r="I283" s="75"/>
      <c r="J283" s="75"/>
      <c r="K283" s="75"/>
      <c r="L283" s="2"/>
      <c r="M283" s="2"/>
      <c r="N283" s="2"/>
      <c r="O283" s="75"/>
      <c r="P283" s="76"/>
      <c r="Q283" s="77"/>
      <c r="R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15" customHeight="1" x14ac:dyDescent="0.15">
      <c r="A284" s="2"/>
      <c r="B284" s="2"/>
      <c r="C284" s="73"/>
      <c r="D284" s="73"/>
      <c r="E284" s="74"/>
      <c r="F284" s="75"/>
      <c r="G284" s="75"/>
      <c r="H284" s="75"/>
      <c r="I284" s="75"/>
      <c r="J284" s="75"/>
      <c r="K284" s="75"/>
      <c r="L284" s="2"/>
      <c r="M284" s="2"/>
      <c r="N284" s="2"/>
      <c r="O284" s="75"/>
      <c r="P284" s="76"/>
      <c r="Q284" s="77"/>
      <c r="R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15" customHeight="1" x14ac:dyDescent="0.15">
      <c r="A285" s="2"/>
      <c r="B285" s="2"/>
      <c r="C285" s="73"/>
      <c r="D285" s="73"/>
      <c r="E285" s="74"/>
      <c r="F285" s="75"/>
      <c r="G285" s="75"/>
      <c r="H285" s="75"/>
      <c r="I285" s="75"/>
      <c r="J285" s="75"/>
      <c r="K285" s="75"/>
      <c r="L285" s="2"/>
      <c r="M285" s="2"/>
      <c r="N285" s="2"/>
      <c r="O285" s="75"/>
      <c r="P285" s="76"/>
      <c r="Q285" s="77"/>
      <c r="R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15" customHeight="1" x14ac:dyDescent="0.15">
      <c r="A286" s="2"/>
      <c r="B286" s="2"/>
      <c r="C286" s="73"/>
      <c r="D286" s="73"/>
      <c r="E286" s="74"/>
      <c r="F286" s="75"/>
      <c r="G286" s="75"/>
      <c r="H286" s="75"/>
      <c r="I286" s="75"/>
      <c r="J286" s="75"/>
      <c r="K286" s="75"/>
      <c r="L286" s="2"/>
      <c r="M286" s="2"/>
      <c r="N286" s="2"/>
      <c r="O286" s="75"/>
      <c r="P286" s="76"/>
      <c r="Q286" s="77"/>
      <c r="R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15" customHeight="1" x14ac:dyDescent="0.15">
      <c r="A287" s="2"/>
      <c r="B287" s="2"/>
      <c r="C287" s="73"/>
      <c r="D287" s="73"/>
      <c r="E287" s="74"/>
      <c r="F287" s="75"/>
      <c r="G287" s="75"/>
      <c r="H287" s="75"/>
      <c r="I287" s="75"/>
      <c r="J287" s="75"/>
      <c r="K287" s="75"/>
      <c r="L287" s="2"/>
      <c r="M287" s="2"/>
      <c r="N287" s="2"/>
      <c r="O287" s="75"/>
      <c r="P287" s="76"/>
      <c r="Q287" s="77"/>
      <c r="R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15" customHeight="1" x14ac:dyDescent="0.15">
      <c r="A288" s="2"/>
      <c r="B288" s="2"/>
      <c r="C288" s="73"/>
      <c r="D288" s="73"/>
      <c r="E288" s="74"/>
      <c r="F288" s="75"/>
      <c r="G288" s="75"/>
      <c r="H288" s="75"/>
      <c r="I288" s="75"/>
      <c r="J288" s="75"/>
      <c r="K288" s="75"/>
      <c r="L288" s="2"/>
      <c r="M288" s="2"/>
      <c r="N288" s="2"/>
      <c r="O288" s="75"/>
      <c r="P288" s="76"/>
      <c r="Q288" s="77"/>
      <c r="R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15" customHeight="1" x14ac:dyDescent="0.15">
      <c r="A289" s="2"/>
      <c r="B289" s="2"/>
      <c r="C289" s="73"/>
      <c r="D289" s="73"/>
      <c r="E289" s="74"/>
      <c r="F289" s="75"/>
      <c r="G289" s="75"/>
      <c r="H289" s="75"/>
      <c r="I289" s="75"/>
      <c r="J289" s="75"/>
      <c r="K289" s="75"/>
      <c r="L289" s="2"/>
      <c r="M289" s="2"/>
      <c r="N289" s="2"/>
      <c r="O289" s="75"/>
      <c r="P289" s="76"/>
      <c r="Q289" s="77"/>
      <c r="R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15" customHeight="1" x14ac:dyDescent="0.15">
      <c r="A290" s="2"/>
      <c r="B290" s="2"/>
      <c r="C290" s="73"/>
      <c r="D290" s="73"/>
      <c r="E290" s="74"/>
      <c r="F290" s="75"/>
      <c r="G290" s="75"/>
      <c r="H290" s="75"/>
      <c r="I290" s="75"/>
      <c r="J290" s="75"/>
      <c r="K290" s="75"/>
      <c r="L290" s="2"/>
      <c r="M290" s="2"/>
      <c r="N290" s="2"/>
      <c r="O290" s="75"/>
      <c r="P290" s="76"/>
      <c r="Q290" s="77"/>
      <c r="R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15" customHeight="1" x14ac:dyDescent="0.15">
      <c r="A291" s="2"/>
      <c r="B291" s="2"/>
      <c r="C291" s="73"/>
      <c r="D291" s="73"/>
      <c r="E291" s="74"/>
      <c r="F291" s="75"/>
      <c r="G291" s="75"/>
      <c r="H291" s="75"/>
      <c r="I291" s="75"/>
      <c r="J291" s="75"/>
      <c r="K291" s="75"/>
      <c r="L291" s="2"/>
      <c r="M291" s="2"/>
      <c r="N291" s="2"/>
      <c r="O291" s="75"/>
      <c r="P291" s="76"/>
      <c r="Q291" s="77"/>
      <c r="R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15" customHeight="1" x14ac:dyDescent="0.15">
      <c r="A292" s="2"/>
      <c r="B292" s="2"/>
      <c r="C292" s="73"/>
      <c r="D292" s="73"/>
      <c r="E292" s="74"/>
      <c r="F292" s="75"/>
      <c r="G292" s="75"/>
      <c r="H292" s="75"/>
      <c r="I292" s="75"/>
      <c r="J292" s="75"/>
      <c r="K292" s="75"/>
      <c r="L292" s="2"/>
      <c r="M292" s="2"/>
      <c r="N292" s="2"/>
      <c r="O292" s="75"/>
      <c r="P292" s="76"/>
      <c r="Q292" s="77"/>
      <c r="R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15" customHeight="1" x14ac:dyDescent="0.15">
      <c r="A293" s="2"/>
      <c r="B293" s="2"/>
      <c r="C293" s="73"/>
      <c r="D293" s="73"/>
      <c r="E293" s="74"/>
      <c r="F293" s="75"/>
      <c r="G293" s="75"/>
      <c r="H293" s="75"/>
      <c r="I293" s="75"/>
      <c r="J293" s="75"/>
      <c r="K293" s="75"/>
      <c r="L293" s="2"/>
      <c r="M293" s="2"/>
      <c r="N293" s="2"/>
      <c r="O293" s="75"/>
      <c r="P293" s="76"/>
      <c r="Q293" s="77"/>
      <c r="R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15" customHeight="1" x14ac:dyDescent="0.15">
      <c r="A294" s="2"/>
      <c r="B294" s="2"/>
      <c r="C294" s="73"/>
      <c r="D294" s="73"/>
      <c r="E294" s="74"/>
      <c r="F294" s="75"/>
      <c r="G294" s="75"/>
      <c r="H294" s="75"/>
      <c r="I294" s="75"/>
      <c r="J294" s="75"/>
      <c r="K294" s="75"/>
      <c r="L294" s="2"/>
      <c r="M294" s="2"/>
      <c r="N294" s="2"/>
      <c r="O294" s="75"/>
      <c r="P294" s="76"/>
      <c r="Q294" s="77"/>
      <c r="R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15" customHeight="1" x14ac:dyDescent="0.15">
      <c r="A295" s="2"/>
      <c r="B295" s="2"/>
      <c r="C295" s="73"/>
      <c r="D295" s="73"/>
      <c r="E295" s="74"/>
      <c r="F295" s="75"/>
      <c r="G295" s="75"/>
      <c r="H295" s="75"/>
      <c r="I295" s="75"/>
      <c r="J295" s="75"/>
      <c r="K295" s="75"/>
      <c r="L295" s="2"/>
      <c r="M295" s="2"/>
      <c r="N295" s="2"/>
      <c r="O295" s="75"/>
      <c r="P295" s="76"/>
      <c r="Q295" s="77"/>
      <c r="R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15" customHeight="1" x14ac:dyDescent="0.15">
      <c r="A296" s="2"/>
      <c r="B296" s="2"/>
      <c r="C296" s="73"/>
      <c r="D296" s="73"/>
      <c r="E296" s="74"/>
      <c r="F296" s="75"/>
      <c r="G296" s="75"/>
      <c r="H296" s="75"/>
      <c r="I296" s="75"/>
      <c r="J296" s="75"/>
      <c r="K296" s="75"/>
      <c r="L296" s="2"/>
      <c r="M296" s="2"/>
      <c r="N296" s="2"/>
      <c r="O296" s="75"/>
      <c r="P296" s="76"/>
      <c r="Q296" s="77"/>
      <c r="R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15" customHeight="1" x14ac:dyDescent="0.15">
      <c r="A297" s="2"/>
      <c r="B297" s="2"/>
      <c r="C297" s="73"/>
      <c r="D297" s="73"/>
      <c r="E297" s="74"/>
      <c r="F297" s="75"/>
      <c r="G297" s="75"/>
      <c r="H297" s="75"/>
      <c r="I297" s="75"/>
      <c r="J297" s="75"/>
      <c r="K297" s="75"/>
      <c r="L297" s="2"/>
      <c r="M297" s="2"/>
      <c r="N297" s="2"/>
      <c r="O297" s="75"/>
      <c r="P297" s="76"/>
      <c r="Q297" s="77"/>
      <c r="R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15" customHeight="1" x14ac:dyDescent="0.15">
      <c r="A298" s="2"/>
      <c r="B298" s="2"/>
      <c r="C298" s="73"/>
      <c r="D298" s="73"/>
      <c r="E298" s="74"/>
      <c r="F298" s="75"/>
      <c r="G298" s="75"/>
      <c r="H298" s="75"/>
      <c r="I298" s="75"/>
      <c r="J298" s="75"/>
      <c r="K298" s="75"/>
      <c r="L298" s="2"/>
      <c r="M298" s="2"/>
      <c r="N298" s="2"/>
      <c r="O298" s="75"/>
      <c r="P298" s="76"/>
      <c r="Q298" s="77"/>
      <c r="R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15" customHeight="1" x14ac:dyDescent="0.15">
      <c r="A299" s="2"/>
      <c r="B299" s="2"/>
      <c r="C299" s="73"/>
      <c r="D299" s="73"/>
      <c r="E299" s="74"/>
      <c r="F299" s="75"/>
      <c r="G299" s="75"/>
      <c r="H299" s="75"/>
      <c r="I299" s="75"/>
      <c r="J299" s="75"/>
      <c r="K299" s="75"/>
      <c r="L299" s="2"/>
      <c r="M299" s="2"/>
      <c r="N299" s="2"/>
      <c r="O299" s="75"/>
      <c r="P299" s="76"/>
      <c r="Q299" s="77"/>
      <c r="R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15" customHeight="1" x14ac:dyDescent="0.15">
      <c r="A300" s="2"/>
      <c r="B300" s="2"/>
      <c r="C300" s="73"/>
      <c r="D300" s="73"/>
      <c r="E300" s="74"/>
      <c r="F300" s="75"/>
      <c r="G300" s="75"/>
      <c r="H300" s="75"/>
      <c r="I300" s="75"/>
      <c r="J300" s="75"/>
      <c r="K300" s="75"/>
      <c r="L300" s="2"/>
      <c r="M300" s="2"/>
      <c r="N300" s="2"/>
      <c r="O300" s="75"/>
      <c r="P300" s="76"/>
      <c r="Q300" s="77"/>
      <c r="R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15" customHeight="1" x14ac:dyDescent="0.15">
      <c r="A301" s="2"/>
      <c r="B301" s="2"/>
      <c r="C301" s="73"/>
      <c r="D301" s="73"/>
      <c r="E301" s="74"/>
      <c r="F301" s="75"/>
      <c r="G301" s="75"/>
      <c r="H301" s="75"/>
      <c r="I301" s="75"/>
      <c r="J301" s="75"/>
      <c r="K301" s="75"/>
      <c r="L301" s="2"/>
      <c r="M301" s="2"/>
      <c r="N301" s="2"/>
      <c r="O301" s="75"/>
      <c r="P301" s="76"/>
      <c r="Q301" s="77"/>
      <c r="R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15" customHeight="1" x14ac:dyDescent="0.15">
      <c r="A302" s="2"/>
      <c r="B302" s="2"/>
      <c r="C302" s="73"/>
      <c r="D302" s="73"/>
      <c r="E302" s="74"/>
      <c r="F302" s="75"/>
      <c r="G302" s="75"/>
      <c r="H302" s="75"/>
      <c r="I302" s="75"/>
      <c r="J302" s="75"/>
      <c r="K302" s="75"/>
      <c r="L302" s="2"/>
      <c r="M302" s="2"/>
      <c r="N302" s="2"/>
      <c r="O302" s="75"/>
      <c r="P302" s="76"/>
      <c r="Q302" s="77"/>
      <c r="R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15" customHeight="1" x14ac:dyDescent="0.15">
      <c r="A303" s="2"/>
      <c r="B303" s="2"/>
      <c r="C303" s="73"/>
      <c r="D303" s="73"/>
      <c r="E303" s="74"/>
      <c r="F303" s="75"/>
      <c r="G303" s="75"/>
      <c r="H303" s="75"/>
      <c r="I303" s="75"/>
      <c r="J303" s="75"/>
      <c r="K303" s="75"/>
      <c r="L303" s="2"/>
      <c r="M303" s="2"/>
      <c r="N303" s="2"/>
      <c r="O303" s="75"/>
      <c r="P303" s="76"/>
      <c r="Q303" s="77"/>
      <c r="R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15" customHeight="1" x14ac:dyDescent="0.15">
      <c r="A304" s="2"/>
      <c r="B304" s="2"/>
      <c r="C304" s="73"/>
      <c r="D304" s="73"/>
      <c r="E304" s="74"/>
      <c r="F304" s="75"/>
      <c r="G304" s="75"/>
      <c r="H304" s="75"/>
      <c r="I304" s="75"/>
      <c r="J304" s="75"/>
      <c r="K304" s="75"/>
      <c r="L304" s="2"/>
      <c r="M304" s="2"/>
      <c r="N304" s="2"/>
      <c r="O304" s="75"/>
      <c r="P304" s="76"/>
      <c r="Q304" s="77"/>
      <c r="R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15" customHeight="1" x14ac:dyDescent="0.15">
      <c r="A305" s="2"/>
      <c r="B305" s="2"/>
      <c r="C305" s="73"/>
      <c r="D305" s="73"/>
      <c r="E305" s="74"/>
      <c r="F305" s="75"/>
      <c r="G305" s="75"/>
      <c r="H305" s="75"/>
      <c r="I305" s="75"/>
      <c r="J305" s="75"/>
      <c r="K305" s="75"/>
      <c r="L305" s="2"/>
      <c r="M305" s="2"/>
      <c r="N305" s="2"/>
      <c r="O305" s="75"/>
      <c r="P305" s="76"/>
      <c r="Q305" s="77"/>
      <c r="R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15" customHeight="1" x14ac:dyDescent="0.15">
      <c r="A306" s="2"/>
      <c r="B306" s="2"/>
      <c r="C306" s="73"/>
      <c r="D306" s="73"/>
      <c r="E306" s="74"/>
      <c r="F306" s="75"/>
      <c r="G306" s="75"/>
      <c r="H306" s="75"/>
      <c r="I306" s="75"/>
      <c r="J306" s="75"/>
      <c r="K306" s="75"/>
      <c r="L306" s="2"/>
      <c r="M306" s="2"/>
      <c r="N306" s="2"/>
      <c r="O306" s="75"/>
      <c r="P306" s="76"/>
      <c r="Q306" s="77"/>
      <c r="R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15" customHeight="1" x14ac:dyDescent="0.15">
      <c r="A307" s="2"/>
      <c r="B307" s="2"/>
      <c r="C307" s="73"/>
      <c r="D307" s="73"/>
      <c r="E307" s="74"/>
      <c r="F307" s="75"/>
      <c r="G307" s="75"/>
      <c r="H307" s="75"/>
      <c r="I307" s="75"/>
      <c r="J307" s="75"/>
      <c r="K307" s="75"/>
      <c r="L307" s="2"/>
      <c r="M307" s="2"/>
      <c r="N307" s="2"/>
      <c r="O307" s="75"/>
      <c r="P307" s="76"/>
      <c r="Q307" s="77"/>
      <c r="R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15" customHeight="1" x14ac:dyDescent="0.15">
      <c r="A308" s="2"/>
      <c r="B308" s="2"/>
      <c r="C308" s="73"/>
      <c r="D308" s="73"/>
      <c r="E308" s="74"/>
      <c r="F308" s="75"/>
      <c r="G308" s="75"/>
      <c r="H308" s="75"/>
      <c r="I308" s="75"/>
      <c r="J308" s="75"/>
      <c r="K308" s="75"/>
      <c r="L308" s="2"/>
      <c r="M308" s="2"/>
      <c r="N308" s="2"/>
      <c r="O308" s="75"/>
      <c r="P308" s="76"/>
      <c r="Q308" s="77"/>
      <c r="R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15" customHeight="1" x14ac:dyDescent="0.15">
      <c r="A309" s="2"/>
      <c r="B309" s="2"/>
      <c r="C309" s="73"/>
      <c r="D309" s="73"/>
      <c r="E309" s="74"/>
      <c r="F309" s="75"/>
      <c r="G309" s="75"/>
      <c r="H309" s="75"/>
      <c r="I309" s="75"/>
      <c r="J309" s="75"/>
      <c r="K309" s="75"/>
      <c r="L309" s="2"/>
      <c r="M309" s="2"/>
      <c r="N309" s="2"/>
      <c r="O309" s="75"/>
      <c r="P309" s="76"/>
      <c r="Q309" s="77"/>
      <c r="R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15" customHeight="1" x14ac:dyDescent="0.15">
      <c r="A310" s="2"/>
      <c r="B310" s="2"/>
      <c r="C310" s="73"/>
      <c r="D310" s="73"/>
      <c r="E310" s="74"/>
      <c r="F310" s="75"/>
      <c r="G310" s="75"/>
      <c r="H310" s="75"/>
      <c r="I310" s="75"/>
      <c r="J310" s="75"/>
      <c r="K310" s="75"/>
      <c r="L310" s="2"/>
      <c r="M310" s="2"/>
      <c r="N310" s="2"/>
      <c r="O310" s="75"/>
      <c r="P310" s="76"/>
      <c r="Q310" s="77"/>
      <c r="R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15" customHeight="1" x14ac:dyDescent="0.15">
      <c r="A311" s="2"/>
      <c r="B311" s="2"/>
      <c r="C311" s="73"/>
      <c r="D311" s="73"/>
      <c r="E311" s="74"/>
      <c r="F311" s="75"/>
      <c r="G311" s="75"/>
      <c r="H311" s="75"/>
      <c r="I311" s="75"/>
      <c r="J311" s="75"/>
      <c r="K311" s="75"/>
      <c r="L311" s="2"/>
      <c r="M311" s="2"/>
      <c r="N311" s="2"/>
      <c r="O311" s="75"/>
      <c r="P311" s="76"/>
      <c r="Q311" s="77"/>
      <c r="R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ht="15" customHeight="1" x14ac:dyDescent="0.15">
      <c r="A312" s="2"/>
      <c r="B312" s="2"/>
      <c r="C312" s="73"/>
      <c r="D312" s="73"/>
      <c r="E312" s="74"/>
      <c r="F312" s="75"/>
      <c r="G312" s="75"/>
      <c r="H312" s="75"/>
      <c r="I312" s="75"/>
      <c r="J312" s="75"/>
      <c r="K312" s="75"/>
      <c r="L312" s="2"/>
      <c r="M312" s="2"/>
      <c r="N312" s="2"/>
      <c r="O312" s="75"/>
      <c r="P312" s="76"/>
      <c r="Q312" s="77"/>
      <c r="R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15" customHeight="1" x14ac:dyDescent="0.15">
      <c r="A313" s="2"/>
      <c r="B313" s="2"/>
      <c r="C313" s="73"/>
      <c r="D313" s="73"/>
      <c r="E313" s="74"/>
      <c r="F313" s="75"/>
      <c r="G313" s="75"/>
      <c r="H313" s="75"/>
      <c r="I313" s="75"/>
      <c r="J313" s="75"/>
      <c r="K313" s="75"/>
      <c r="L313" s="2"/>
      <c r="M313" s="2"/>
      <c r="N313" s="2"/>
      <c r="O313" s="75"/>
      <c r="P313" s="76"/>
      <c r="Q313" s="77"/>
      <c r="R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15" customHeight="1" x14ac:dyDescent="0.15">
      <c r="A314" s="2"/>
      <c r="B314" s="2"/>
      <c r="C314" s="73"/>
      <c r="D314" s="73"/>
      <c r="E314" s="74"/>
      <c r="F314" s="75"/>
      <c r="G314" s="75"/>
      <c r="H314" s="75"/>
      <c r="I314" s="75"/>
      <c r="J314" s="75"/>
      <c r="K314" s="75"/>
      <c r="L314" s="2"/>
      <c r="M314" s="2"/>
      <c r="N314" s="2"/>
      <c r="O314" s="75"/>
      <c r="P314" s="76"/>
      <c r="Q314" s="77"/>
      <c r="R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15" customHeight="1" x14ac:dyDescent="0.15">
      <c r="A315" s="2"/>
      <c r="B315" s="2"/>
      <c r="C315" s="73"/>
      <c r="D315" s="73"/>
      <c r="E315" s="74"/>
      <c r="F315" s="75"/>
      <c r="G315" s="75"/>
      <c r="H315" s="75"/>
      <c r="I315" s="75"/>
      <c r="J315" s="75"/>
      <c r="K315" s="75"/>
      <c r="L315" s="2"/>
      <c r="M315" s="2"/>
      <c r="N315" s="2"/>
      <c r="O315" s="75"/>
      <c r="P315" s="76"/>
      <c r="Q315" s="77"/>
      <c r="R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15" customHeight="1" x14ac:dyDescent="0.15">
      <c r="A316" s="2"/>
      <c r="B316" s="2"/>
      <c r="C316" s="73"/>
      <c r="D316" s="73"/>
      <c r="E316" s="74"/>
      <c r="F316" s="75"/>
      <c r="G316" s="75"/>
      <c r="H316" s="75"/>
      <c r="I316" s="75"/>
      <c r="J316" s="75"/>
      <c r="K316" s="75"/>
      <c r="L316" s="2"/>
      <c r="M316" s="2"/>
      <c r="N316" s="2"/>
      <c r="O316" s="75"/>
      <c r="P316" s="76"/>
      <c r="Q316" s="77"/>
      <c r="R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15" customHeight="1" x14ac:dyDescent="0.15">
      <c r="A317" s="2"/>
      <c r="B317" s="2"/>
      <c r="C317" s="73"/>
      <c r="D317" s="73"/>
      <c r="E317" s="74"/>
      <c r="F317" s="75"/>
      <c r="G317" s="75"/>
      <c r="H317" s="75"/>
      <c r="I317" s="75"/>
      <c r="J317" s="75"/>
      <c r="K317" s="75"/>
      <c r="L317" s="2"/>
      <c r="M317" s="2"/>
      <c r="N317" s="2"/>
      <c r="O317" s="75"/>
      <c r="P317" s="76"/>
      <c r="Q317" s="77"/>
      <c r="R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15" customHeight="1" x14ac:dyDescent="0.15">
      <c r="A318" s="2"/>
      <c r="B318" s="2"/>
      <c r="C318" s="73"/>
      <c r="D318" s="73"/>
      <c r="E318" s="74"/>
      <c r="F318" s="75"/>
      <c r="G318" s="75"/>
      <c r="H318" s="75"/>
      <c r="I318" s="75"/>
      <c r="J318" s="75"/>
      <c r="K318" s="75"/>
      <c r="L318" s="2"/>
      <c r="M318" s="2"/>
      <c r="N318" s="2"/>
      <c r="O318" s="75"/>
      <c r="P318" s="76"/>
      <c r="Q318" s="77"/>
      <c r="R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15" customHeight="1" x14ac:dyDescent="0.15">
      <c r="A319" s="2"/>
      <c r="B319" s="2"/>
      <c r="C319" s="73"/>
      <c r="D319" s="73"/>
      <c r="E319" s="74"/>
      <c r="F319" s="75"/>
      <c r="G319" s="75"/>
      <c r="H319" s="75"/>
      <c r="I319" s="75"/>
      <c r="J319" s="75"/>
      <c r="K319" s="75"/>
      <c r="L319" s="2"/>
      <c r="M319" s="2"/>
      <c r="N319" s="2"/>
      <c r="O319" s="75"/>
      <c r="P319" s="76"/>
      <c r="Q319" s="77"/>
      <c r="R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ht="15" customHeight="1" x14ac:dyDescent="0.15">
      <c r="A320" s="2"/>
      <c r="B320" s="2"/>
      <c r="C320" s="73"/>
      <c r="D320" s="73"/>
      <c r="E320" s="74"/>
      <c r="F320" s="75"/>
      <c r="G320" s="75"/>
      <c r="H320" s="75"/>
      <c r="I320" s="75"/>
      <c r="J320" s="75"/>
      <c r="K320" s="75"/>
      <c r="L320" s="2"/>
      <c r="M320" s="2"/>
      <c r="N320" s="2"/>
      <c r="O320" s="75"/>
      <c r="P320" s="76"/>
      <c r="Q320" s="77"/>
      <c r="R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15" customHeight="1" x14ac:dyDescent="0.15">
      <c r="A321" s="2"/>
      <c r="B321" s="2"/>
      <c r="C321" s="73"/>
      <c r="D321" s="73"/>
      <c r="E321" s="74"/>
      <c r="F321" s="75"/>
      <c r="G321" s="75"/>
      <c r="H321" s="75"/>
      <c r="I321" s="75"/>
      <c r="J321" s="75"/>
      <c r="K321" s="75"/>
      <c r="L321" s="2"/>
      <c r="M321" s="2"/>
      <c r="N321" s="2"/>
      <c r="O321" s="75"/>
      <c r="P321" s="76"/>
      <c r="Q321" s="77"/>
      <c r="R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15" customHeight="1" x14ac:dyDescent="0.15">
      <c r="A322" s="2"/>
      <c r="B322" s="2"/>
      <c r="C322" s="73"/>
      <c r="D322" s="73"/>
      <c r="E322" s="74"/>
      <c r="F322" s="75"/>
      <c r="G322" s="75"/>
      <c r="H322" s="75"/>
      <c r="I322" s="75"/>
      <c r="J322" s="75"/>
      <c r="K322" s="75"/>
      <c r="L322" s="2"/>
      <c r="M322" s="2"/>
      <c r="N322" s="2"/>
      <c r="O322" s="75"/>
      <c r="P322" s="76"/>
      <c r="Q322" s="77"/>
      <c r="R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15" customHeight="1" x14ac:dyDescent="0.15">
      <c r="A323" s="2"/>
      <c r="B323" s="2"/>
      <c r="C323" s="73"/>
      <c r="D323" s="73"/>
      <c r="E323" s="74"/>
      <c r="F323" s="75"/>
      <c r="G323" s="75"/>
      <c r="H323" s="75"/>
      <c r="I323" s="75"/>
      <c r="J323" s="75"/>
      <c r="K323" s="75"/>
      <c r="L323" s="2"/>
      <c r="M323" s="2"/>
      <c r="N323" s="2"/>
      <c r="O323" s="75"/>
      <c r="P323" s="76"/>
      <c r="Q323" s="77"/>
      <c r="R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15" customHeight="1" x14ac:dyDescent="0.15">
      <c r="A324" s="2"/>
      <c r="B324" s="2"/>
      <c r="C324" s="73"/>
      <c r="D324" s="73"/>
      <c r="E324" s="74"/>
      <c r="F324" s="75"/>
      <c r="G324" s="75"/>
      <c r="H324" s="75"/>
      <c r="I324" s="75"/>
      <c r="J324" s="75"/>
      <c r="K324" s="75"/>
      <c r="L324" s="2"/>
      <c r="M324" s="2"/>
      <c r="N324" s="2"/>
      <c r="O324" s="75"/>
      <c r="P324" s="76"/>
      <c r="Q324" s="77"/>
      <c r="R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15" customHeight="1" x14ac:dyDescent="0.15">
      <c r="A325" s="2"/>
      <c r="B325" s="2"/>
      <c r="C325" s="73"/>
      <c r="D325" s="73"/>
      <c r="E325" s="74"/>
      <c r="F325" s="75"/>
      <c r="G325" s="75"/>
      <c r="H325" s="75"/>
      <c r="I325" s="75"/>
      <c r="J325" s="75"/>
      <c r="K325" s="75"/>
      <c r="L325" s="2"/>
      <c r="M325" s="2"/>
      <c r="N325" s="2"/>
      <c r="O325" s="75"/>
      <c r="P325" s="76"/>
      <c r="Q325" s="77"/>
      <c r="R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15" customHeight="1" x14ac:dyDescent="0.15">
      <c r="A326" s="2"/>
      <c r="B326" s="2"/>
      <c r="C326" s="73"/>
      <c r="D326" s="73"/>
      <c r="E326" s="74"/>
      <c r="F326" s="75"/>
      <c r="G326" s="75"/>
      <c r="H326" s="75"/>
      <c r="I326" s="75"/>
      <c r="J326" s="75"/>
      <c r="K326" s="75"/>
      <c r="L326" s="2"/>
      <c r="M326" s="2"/>
      <c r="N326" s="2"/>
      <c r="O326" s="75"/>
      <c r="P326" s="76"/>
      <c r="Q326" s="77"/>
      <c r="R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15" customHeight="1" x14ac:dyDescent="0.15">
      <c r="A327" s="2"/>
      <c r="B327" s="2"/>
      <c r="C327" s="73"/>
      <c r="D327" s="73"/>
      <c r="E327" s="74"/>
      <c r="F327" s="75"/>
      <c r="G327" s="75"/>
      <c r="H327" s="75"/>
      <c r="I327" s="75"/>
      <c r="J327" s="75"/>
      <c r="K327" s="75"/>
      <c r="L327" s="2"/>
      <c r="M327" s="2"/>
      <c r="N327" s="2"/>
      <c r="O327" s="75"/>
      <c r="P327" s="76"/>
      <c r="Q327" s="77"/>
      <c r="R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ht="15" customHeight="1" x14ac:dyDescent="0.15">
      <c r="A328" s="2"/>
      <c r="B328" s="2"/>
      <c r="C328" s="73"/>
      <c r="D328" s="73"/>
      <c r="E328" s="74"/>
      <c r="F328" s="75"/>
      <c r="G328" s="75"/>
      <c r="H328" s="75"/>
      <c r="I328" s="75"/>
      <c r="J328" s="75"/>
      <c r="K328" s="75"/>
      <c r="L328" s="2"/>
      <c r="M328" s="2"/>
      <c r="N328" s="2"/>
      <c r="O328" s="75"/>
      <c r="P328" s="76"/>
      <c r="Q328" s="77"/>
      <c r="R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15" customHeight="1" x14ac:dyDescent="0.15">
      <c r="A329" s="2"/>
      <c r="B329" s="2"/>
      <c r="C329" s="73"/>
      <c r="D329" s="73"/>
      <c r="E329" s="74"/>
      <c r="F329" s="75"/>
      <c r="G329" s="75"/>
      <c r="H329" s="75"/>
      <c r="I329" s="75"/>
      <c r="J329" s="75"/>
      <c r="K329" s="75"/>
      <c r="L329" s="2"/>
      <c r="M329" s="2"/>
      <c r="N329" s="2"/>
      <c r="O329" s="75"/>
      <c r="P329" s="76"/>
      <c r="Q329" s="77"/>
      <c r="R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15" customHeight="1" x14ac:dyDescent="0.15">
      <c r="A330" s="2"/>
      <c r="B330" s="2"/>
      <c r="C330" s="73"/>
      <c r="D330" s="73"/>
      <c r="E330" s="74"/>
      <c r="F330" s="75"/>
      <c r="G330" s="75"/>
      <c r="H330" s="75"/>
      <c r="I330" s="75"/>
      <c r="J330" s="75"/>
      <c r="K330" s="75"/>
      <c r="L330" s="2"/>
      <c r="M330" s="2"/>
      <c r="N330" s="2"/>
      <c r="O330" s="75"/>
      <c r="P330" s="76"/>
      <c r="Q330" s="77"/>
      <c r="R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15" customHeight="1" x14ac:dyDescent="0.15">
      <c r="A331" s="2"/>
      <c r="B331" s="2"/>
      <c r="C331" s="73"/>
      <c r="D331" s="73"/>
      <c r="E331" s="74"/>
      <c r="F331" s="75"/>
      <c r="G331" s="75"/>
      <c r="H331" s="75"/>
      <c r="I331" s="75"/>
      <c r="J331" s="75"/>
      <c r="K331" s="75"/>
      <c r="L331" s="2"/>
      <c r="M331" s="2"/>
      <c r="N331" s="2"/>
      <c r="O331" s="75"/>
      <c r="P331" s="76"/>
      <c r="Q331" s="77"/>
      <c r="R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15" customHeight="1" x14ac:dyDescent="0.15">
      <c r="A332" s="2"/>
      <c r="B332" s="2"/>
      <c r="C332" s="73"/>
      <c r="D332" s="73"/>
      <c r="E332" s="74"/>
      <c r="F332" s="75"/>
      <c r="G332" s="75"/>
      <c r="H332" s="75"/>
      <c r="I332" s="75"/>
      <c r="J332" s="75"/>
      <c r="K332" s="75"/>
      <c r="L332" s="2"/>
      <c r="M332" s="2"/>
      <c r="N332" s="2"/>
      <c r="O332" s="75"/>
      <c r="P332" s="76"/>
      <c r="Q332" s="77"/>
      <c r="R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ht="15" customHeight="1" x14ac:dyDescent="0.15">
      <c r="A333" s="2"/>
      <c r="B333" s="2"/>
      <c r="C333" s="73"/>
      <c r="D333" s="73"/>
      <c r="E333" s="74"/>
      <c r="F333" s="75"/>
      <c r="G333" s="75"/>
      <c r="H333" s="75"/>
      <c r="I333" s="75"/>
      <c r="J333" s="75"/>
      <c r="K333" s="75"/>
      <c r="L333" s="2"/>
      <c r="M333" s="2"/>
      <c r="N333" s="2"/>
      <c r="O333" s="75"/>
      <c r="P333" s="76"/>
      <c r="Q333" s="77"/>
      <c r="R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15" customHeight="1" x14ac:dyDescent="0.15">
      <c r="A334" s="2"/>
      <c r="B334" s="2"/>
      <c r="C334" s="73"/>
      <c r="D334" s="73"/>
      <c r="E334" s="74"/>
      <c r="F334" s="75"/>
      <c r="G334" s="75"/>
      <c r="H334" s="75"/>
      <c r="I334" s="75"/>
      <c r="J334" s="75"/>
      <c r="K334" s="75"/>
      <c r="L334" s="2"/>
      <c r="M334" s="2"/>
      <c r="N334" s="2"/>
      <c r="O334" s="75"/>
      <c r="P334" s="76"/>
      <c r="Q334" s="77"/>
      <c r="R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15" customHeight="1" x14ac:dyDescent="0.15">
      <c r="A335" s="2"/>
      <c r="B335" s="2"/>
      <c r="C335" s="73"/>
      <c r="D335" s="73"/>
      <c r="E335" s="74"/>
      <c r="F335" s="75"/>
      <c r="G335" s="75"/>
      <c r="H335" s="75"/>
      <c r="I335" s="75"/>
      <c r="J335" s="75"/>
      <c r="K335" s="75"/>
      <c r="L335" s="2"/>
      <c r="M335" s="2"/>
      <c r="N335" s="2"/>
      <c r="O335" s="75"/>
      <c r="P335" s="76"/>
      <c r="Q335" s="77"/>
      <c r="R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15" customHeight="1" x14ac:dyDescent="0.15">
      <c r="A336" s="2"/>
      <c r="B336" s="2"/>
      <c r="C336" s="73"/>
      <c r="D336" s="73"/>
      <c r="E336" s="74"/>
      <c r="F336" s="75"/>
      <c r="G336" s="75"/>
      <c r="H336" s="75"/>
      <c r="I336" s="75"/>
      <c r="J336" s="75"/>
      <c r="K336" s="75"/>
      <c r="L336" s="2"/>
      <c r="M336" s="2"/>
      <c r="N336" s="2"/>
      <c r="O336" s="75"/>
      <c r="P336" s="76"/>
      <c r="Q336" s="77"/>
      <c r="R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15" customHeight="1" x14ac:dyDescent="0.15">
      <c r="A337" s="2"/>
      <c r="B337" s="2"/>
      <c r="C337" s="73"/>
      <c r="D337" s="73"/>
      <c r="E337" s="74"/>
      <c r="F337" s="75"/>
      <c r="G337" s="75"/>
      <c r="H337" s="75"/>
      <c r="I337" s="75"/>
      <c r="J337" s="75"/>
      <c r="K337" s="75"/>
      <c r="L337" s="2"/>
      <c r="M337" s="2"/>
      <c r="N337" s="2"/>
      <c r="O337" s="75"/>
      <c r="P337" s="76"/>
      <c r="Q337" s="77"/>
      <c r="R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15" customHeight="1" x14ac:dyDescent="0.15">
      <c r="A338" s="2"/>
      <c r="B338" s="2"/>
      <c r="C338" s="73"/>
      <c r="D338" s="73"/>
      <c r="E338" s="74"/>
      <c r="F338" s="75"/>
      <c r="G338" s="75"/>
      <c r="H338" s="75"/>
      <c r="I338" s="75"/>
      <c r="J338" s="75"/>
      <c r="K338" s="75"/>
      <c r="L338" s="2"/>
      <c r="M338" s="2"/>
      <c r="N338" s="2"/>
      <c r="O338" s="75"/>
      <c r="P338" s="76"/>
      <c r="Q338" s="77"/>
      <c r="R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ht="15" customHeight="1" x14ac:dyDescent="0.15">
      <c r="A339" s="2"/>
      <c r="B339" s="2"/>
      <c r="C339" s="73"/>
      <c r="D339" s="73"/>
      <c r="E339" s="74"/>
      <c r="F339" s="75"/>
      <c r="G339" s="75"/>
      <c r="H339" s="75"/>
      <c r="I339" s="75"/>
      <c r="J339" s="75"/>
      <c r="K339" s="75"/>
      <c r="L339" s="2"/>
      <c r="M339" s="2"/>
      <c r="N339" s="2"/>
      <c r="O339" s="75"/>
      <c r="P339" s="76"/>
      <c r="Q339" s="77"/>
      <c r="R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15" customHeight="1" x14ac:dyDescent="0.15">
      <c r="A340" s="2"/>
      <c r="B340" s="2"/>
      <c r="C340" s="73"/>
      <c r="D340" s="73"/>
      <c r="E340" s="74"/>
      <c r="F340" s="75"/>
      <c r="G340" s="75"/>
      <c r="H340" s="75"/>
      <c r="I340" s="75"/>
      <c r="J340" s="75"/>
      <c r="K340" s="75"/>
      <c r="L340" s="2"/>
      <c r="M340" s="2"/>
      <c r="N340" s="2"/>
      <c r="O340" s="75"/>
      <c r="P340" s="76"/>
      <c r="Q340" s="77"/>
      <c r="R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15" customHeight="1" x14ac:dyDescent="0.15">
      <c r="A341" s="2"/>
      <c r="B341" s="2"/>
      <c r="C341" s="73"/>
      <c r="D341" s="73"/>
      <c r="E341" s="74"/>
      <c r="F341" s="75"/>
      <c r="G341" s="75"/>
      <c r="H341" s="75"/>
      <c r="I341" s="75"/>
      <c r="J341" s="75"/>
      <c r="K341" s="75"/>
      <c r="L341" s="2"/>
      <c r="M341" s="2"/>
      <c r="N341" s="2"/>
      <c r="O341" s="75"/>
      <c r="P341" s="76"/>
      <c r="Q341" s="77"/>
      <c r="R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15" customHeight="1" x14ac:dyDescent="0.15">
      <c r="A342" s="2"/>
      <c r="B342" s="2"/>
      <c r="C342" s="73"/>
      <c r="D342" s="73"/>
      <c r="E342" s="74"/>
      <c r="F342" s="75"/>
      <c r="G342" s="75"/>
      <c r="H342" s="75"/>
      <c r="I342" s="75"/>
      <c r="J342" s="75"/>
      <c r="K342" s="75"/>
      <c r="L342" s="2"/>
      <c r="M342" s="2"/>
      <c r="N342" s="2"/>
      <c r="O342" s="75"/>
      <c r="P342" s="76"/>
      <c r="Q342" s="77"/>
      <c r="R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15" customHeight="1" x14ac:dyDescent="0.15">
      <c r="A343" s="2"/>
      <c r="B343" s="2"/>
      <c r="C343" s="73"/>
      <c r="D343" s="73"/>
      <c r="E343" s="74"/>
      <c r="F343" s="75"/>
      <c r="G343" s="75"/>
      <c r="H343" s="75"/>
      <c r="I343" s="75"/>
      <c r="J343" s="75"/>
      <c r="K343" s="75"/>
      <c r="L343" s="2"/>
      <c r="M343" s="2"/>
      <c r="N343" s="2"/>
      <c r="O343" s="75"/>
      <c r="P343" s="76"/>
      <c r="Q343" s="77"/>
      <c r="R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15" customHeight="1" x14ac:dyDescent="0.15">
      <c r="A344" s="2"/>
      <c r="B344" s="2"/>
      <c r="C344" s="73"/>
      <c r="D344" s="73"/>
      <c r="E344" s="74"/>
      <c r="F344" s="75"/>
      <c r="G344" s="75"/>
      <c r="H344" s="75"/>
      <c r="I344" s="75"/>
      <c r="J344" s="75"/>
      <c r="K344" s="75"/>
      <c r="L344" s="2"/>
      <c r="M344" s="2"/>
      <c r="N344" s="2"/>
      <c r="O344" s="75"/>
      <c r="P344" s="76"/>
      <c r="Q344" s="77"/>
      <c r="R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15" customHeight="1" x14ac:dyDescent="0.15">
      <c r="A345" s="2"/>
      <c r="B345" s="2"/>
      <c r="C345" s="73"/>
      <c r="D345" s="73"/>
      <c r="E345" s="74"/>
      <c r="F345" s="75"/>
      <c r="G345" s="75"/>
      <c r="H345" s="75"/>
      <c r="I345" s="75"/>
      <c r="J345" s="75"/>
      <c r="K345" s="75"/>
      <c r="L345" s="2"/>
      <c r="M345" s="2"/>
      <c r="N345" s="2"/>
      <c r="O345" s="75"/>
      <c r="P345" s="76"/>
      <c r="Q345" s="77"/>
      <c r="R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15" customHeight="1" x14ac:dyDescent="0.15">
      <c r="A346" s="2"/>
      <c r="B346" s="2"/>
      <c r="C346" s="73"/>
      <c r="D346" s="73"/>
      <c r="E346" s="74"/>
      <c r="F346" s="75"/>
      <c r="G346" s="75"/>
      <c r="H346" s="75"/>
      <c r="I346" s="75"/>
      <c r="J346" s="75"/>
      <c r="K346" s="75"/>
      <c r="L346" s="2"/>
      <c r="M346" s="2"/>
      <c r="N346" s="2"/>
      <c r="O346" s="75"/>
      <c r="P346" s="76"/>
      <c r="Q346" s="77"/>
      <c r="R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15" customHeight="1" x14ac:dyDescent="0.15">
      <c r="A347" s="2"/>
      <c r="B347" s="2"/>
      <c r="C347" s="73"/>
      <c r="D347" s="73"/>
      <c r="E347" s="74"/>
      <c r="F347" s="75"/>
      <c r="G347" s="75"/>
      <c r="H347" s="75"/>
      <c r="I347" s="75"/>
      <c r="J347" s="75"/>
      <c r="K347" s="75"/>
      <c r="L347" s="2"/>
      <c r="M347" s="2"/>
      <c r="N347" s="2"/>
      <c r="O347" s="75"/>
      <c r="P347" s="76"/>
      <c r="Q347" s="77"/>
      <c r="R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15" customHeight="1" x14ac:dyDescent="0.15">
      <c r="A348" s="2"/>
      <c r="B348" s="2"/>
      <c r="C348" s="73"/>
      <c r="D348" s="73"/>
      <c r="E348" s="74"/>
      <c r="F348" s="75"/>
      <c r="G348" s="75"/>
      <c r="H348" s="75"/>
      <c r="I348" s="75"/>
      <c r="J348" s="75"/>
      <c r="K348" s="75"/>
      <c r="L348" s="2"/>
      <c r="M348" s="2"/>
      <c r="N348" s="2"/>
      <c r="O348" s="75"/>
      <c r="P348" s="76"/>
      <c r="Q348" s="77"/>
      <c r="R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15" customHeight="1" x14ac:dyDescent="0.15">
      <c r="A349" s="2"/>
      <c r="B349" s="2"/>
      <c r="C349" s="73"/>
      <c r="D349" s="73"/>
      <c r="E349" s="74"/>
      <c r="F349" s="75"/>
      <c r="G349" s="75"/>
      <c r="H349" s="75"/>
      <c r="I349" s="75"/>
      <c r="J349" s="75"/>
      <c r="K349" s="75"/>
      <c r="L349" s="2"/>
      <c r="M349" s="2"/>
      <c r="N349" s="2"/>
      <c r="O349" s="75"/>
      <c r="P349" s="76"/>
      <c r="Q349" s="77"/>
      <c r="R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ht="15" customHeight="1" x14ac:dyDescent="0.15">
      <c r="A350" s="2"/>
      <c r="B350" s="2"/>
      <c r="C350" s="73"/>
      <c r="D350" s="73"/>
      <c r="E350" s="74"/>
      <c r="F350" s="75"/>
      <c r="G350" s="75"/>
      <c r="H350" s="75"/>
      <c r="I350" s="75"/>
      <c r="J350" s="75"/>
      <c r="K350" s="75"/>
      <c r="L350" s="2"/>
      <c r="M350" s="2"/>
      <c r="N350" s="2"/>
      <c r="O350" s="75"/>
      <c r="P350" s="76"/>
      <c r="Q350" s="77"/>
      <c r="R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ht="15" customHeight="1" x14ac:dyDescent="0.15">
      <c r="A351" s="2"/>
      <c r="B351" s="2"/>
      <c r="C351" s="73"/>
      <c r="D351" s="73"/>
      <c r="E351" s="74"/>
      <c r="F351" s="75"/>
      <c r="G351" s="75"/>
      <c r="H351" s="75"/>
      <c r="I351" s="75"/>
      <c r="J351" s="75"/>
      <c r="K351" s="75"/>
      <c r="L351" s="2"/>
      <c r="M351" s="2"/>
      <c r="N351" s="2"/>
      <c r="O351" s="75"/>
      <c r="P351" s="76"/>
      <c r="Q351" s="77"/>
      <c r="R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ht="15" customHeight="1" x14ac:dyDescent="0.15">
      <c r="A352" s="2"/>
      <c r="B352" s="2"/>
      <c r="C352" s="73"/>
      <c r="D352" s="73"/>
      <c r="E352" s="74"/>
      <c r="F352" s="75"/>
      <c r="G352" s="75"/>
      <c r="H352" s="75"/>
      <c r="I352" s="75"/>
      <c r="J352" s="75"/>
      <c r="K352" s="75"/>
      <c r="L352" s="2"/>
      <c r="M352" s="2"/>
      <c r="N352" s="2"/>
      <c r="O352" s="75"/>
      <c r="P352" s="76"/>
      <c r="Q352" s="77"/>
      <c r="R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ht="15" customHeight="1" x14ac:dyDescent="0.15">
      <c r="A353" s="2"/>
      <c r="B353" s="2"/>
      <c r="C353" s="73"/>
      <c r="D353" s="73"/>
      <c r="E353" s="74"/>
      <c r="F353" s="75"/>
      <c r="G353" s="75"/>
      <c r="H353" s="75"/>
      <c r="I353" s="75"/>
      <c r="J353" s="75"/>
      <c r="K353" s="75"/>
      <c r="L353" s="2"/>
      <c r="M353" s="2"/>
      <c r="N353" s="2"/>
      <c r="O353" s="75"/>
      <c r="P353" s="76"/>
      <c r="Q353" s="77"/>
      <c r="R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ht="15" customHeight="1" x14ac:dyDescent="0.15">
      <c r="A354" s="2"/>
      <c r="B354" s="2"/>
      <c r="C354" s="73"/>
      <c r="D354" s="73"/>
      <c r="E354" s="74"/>
      <c r="F354" s="75"/>
      <c r="G354" s="75"/>
      <c r="H354" s="75"/>
      <c r="I354" s="75"/>
      <c r="J354" s="75"/>
      <c r="K354" s="75"/>
      <c r="L354" s="2"/>
      <c r="M354" s="2"/>
      <c r="N354" s="2"/>
      <c r="O354" s="75"/>
      <c r="P354" s="76"/>
      <c r="Q354" s="77"/>
      <c r="R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ht="15" customHeight="1" x14ac:dyDescent="0.15">
      <c r="A355" s="2"/>
      <c r="B355" s="2"/>
      <c r="C355" s="73"/>
      <c r="D355" s="73"/>
      <c r="E355" s="74"/>
      <c r="F355" s="75"/>
      <c r="G355" s="75"/>
      <c r="H355" s="75"/>
      <c r="I355" s="75"/>
      <c r="J355" s="75"/>
      <c r="K355" s="75"/>
      <c r="L355" s="2"/>
      <c r="M355" s="2"/>
      <c r="N355" s="2"/>
      <c r="O355" s="75"/>
      <c r="P355" s="76"/>
      <c r="Q355" s="77"/>
      <c r="R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ht="15" customHeight="1" x14ac:dyDescent="0.15">
      <c r="A356" s="2"/>
      <c r="B356" s="2"/>
      <c r="C356" s="73"/>
      <c r="D356" s="73"/>
      <c r="E356" s="74"/>
      <c r="F356" s="75"/>
      <c r="G356" s="75"/>
      <c r="H356" s="75"/>
      <c r="I356" s="75"/>
      <c r="J356" s="75"/>
      <c r="K356" s="75"/>
      <c r="L356" s="2"/>
      <c r="M356" s="2"/>
      <c r="N356" s="2"/>
      <c r="O356" s="75"/>
      <c r="P356" s="76"/>
      <c r="Q356" s="77"/>
      <c r="R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ht="15" customHeight="1" x14ac:dyDescent="0.15">
      <c r="A357" s="2"/>
      <c r="B357" s="2"/>
      <c r="C357" s="73"/>
      <c r="D357" s="73"/>
      <c r="E357" s="74"/>
      <c r="F357" s="75"/>
      <c r="G357" s="75"/>
      <c r="H357" s="75"/>
      <c r="I357" s="75"/>
      <c r="J357" s="75"/>
      <c r="K357" s="75"/>
      <c r="L357" s="2"/>
      <c r="M357" s="2"/>
      <c r="N357" s="2"/>
      <c r="O357" s="75"/>
      <c r="P357" s="76"/>
      <c r="Q357" s="77"/>
      <c r="R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ht="15" customHeight="1" x14ac:dyDescent="0.15">
      <c r="A358" s="2"/>
      <c r="B358" s="2"/>
      <c r="C358" s="73"/>
      <c r="D358" s="73"/>
      <c r="E358" s="74"/>
      <c r="F358" s="75"/>
      <c r="G358" s="75"/>
      <c r="H358" s="75"/>
      <c r="I358" s="75"/>
      <c r="J358" s="75"/>
      <c r="K358" s="75"/>
      <c r="L358" s="2"/>
      <c r="M358" s="2"/>
      <c r="N358" s="2"/>
      <c r="O358" s="75"/>
      <c r="P358" s="76"/>
      <c r="Q358" s="77"/>
      <c r="R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ht="15" customHeight="1" x14ac:dyDescent="0.15">
      <c r="A359" s="2"/>
      <c r="B359" s="2"/>
      <c r="C359" s="73"/>
      <c r="D359" s="73"/>
      <c r="E359" s="74"/>
      <c r="F359" s="75"/>
      <c r="G359" s="75"/>
      <c r="H359" s="75"/>
      <c r="I359" s="75"/>
      <c r="J359" s="75"/>
      <c r="K359" s="75"/>
      <c r="L359" s="2"/>
      <c r="M359" s="2"/>
      <c r="N359" s="2"/>
      <c r="O359" s="75"/>
      <c r="P359" s="76"/>
      <c r="Q359" s="77"/>
      <c r="R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ht="15" customHeight="1" x14ac:dyDescent="0.15">
      <c r="A360" s="2"/>
      <c r="B360" s="2"/>
      <c r="C360" s="73"/>
      <c r="D360" s="73"/>
      <c r="E360" s="74"/>
      <c r="F360" s="75"/>
      <c r="G360" s="75"/>
      <c r="H360" s="75"/>
      <c r="I360" s="75"/>
      <c r="J360" s="75"/>
      <c r="K360" s="75"/>
      <c r="L360" s="2"/>
      <c r="M360" s="2"/>
      <c r="N360" s="2"/>
      <c r="O360" s="75"/>
      <c r="P360" s="76"/>
      <c r="Q360" s="77"/>
      <c r="R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ht="15" customHeight="1" x14ac:dyDescent="0.15">
      <c r="A361" s="2"/>
      <c r="B361" s="2"/>
      <c r="C361" s="73"/>
      <c r="D361" s="73"/>
      <c r="E361" s="74"/>
      <c r="F361" s="75"/>
      <c r="G361" s="75"/>
      <c r="H361" s="75"/>
      <c r="I361" s="75"/>
      <c r="J361" s="75"/>
      <c r="K361" s="75"/>
      <c r="L361" s="2"/>
      <c r="M361" s="2"/>
      <c r="N361" s="2"/>
      <c r="O361" s="75"/>
      <c r="P361" s="76"/>
      <c r="Q361" s="77"/>
      <c r="R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ht="15" customHeight="1" x14ac:dyDescent="0.15">
      <c r="A362" s="2"/>
      <c r="B362" s="2"/>
      <c r="C362" s="73"/>
      <c r="D362" s="73"/>
      <c r="E362" s="74"/>
      <c r="F362" s="75"/>
      <c r="G362" s="75"/>
      <c r="H362" s="75"/>
      <c r="I362" s="75"/>
      <c r="J362" s="75"/>
      <c r="K362" s="75"/>
      <c r="L362" s="2"/>
      <c r="M362" s="2"/>
      <c r="N362" s="2"/>
      <c r="O362" s="75"/>
      <c r="P362" s="76"/>
      <c r="Q362" s="77"/>
      <c r="R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ht="15" customHeight="1" x14ac:dyDescent="0.15">
      <c r="A363" s="2"/>
      <c r="B363" s="2"/>
      <c r="C363" s="73"/>
      <c r="D363" s="73"/>
      <c r="E363" s="74"/>
      <c r="F363" s="75"/>
      <c r="G363" s="75"/>
      <c r="H363" s="75"/>
      <c r="I363" s="75"/>
      <c r="J363" s="75"/>
      <c r="K363" s="75"/>
      <c r="L363" s="2"/>
      <c r="M363" s="2"/>
      <c r="N363" s="2"/>
      <c r="O363" s="75"/>
      <c r="P363" s="76"/>
      <c r="Q363" s="77"/>
      <c r="R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ht="15" customHeight="1" x14ac:dyDescent="0.15">
      <c r="A364" s="2"/>
      <c r="B364" s="2"/>
      <c r="C364" s="73"/>
      <c r="D364" s="73"/>
      <c r="E364" s="74"/>
      <c r="F364" s="75"/>
      <c r="G364" s="75"/>
      <c r="H364" s="75"/>
      <c r="I364" s="75"/>
      <c r="J364" s="75"/>
      <c r="K364" s="75"/>
      <c r="L364" s="2"/>
      <c r="M364" s="2"/>
      <c r="N364" s="2"/>
      <c r="O364" s="75"/>
      <c r="P364" s="76"/>
      <c r="Q364" s="77"/>
      <c r="R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ht="15" customHeight="1" x14ac:dyDescent="0.15">
      <c r="A365" s="2"/>
      <c r="B365" s="2"/>
      <c r="C365" s="73"/>
      <c r="D365" s="73"/>
      <c r="E365" s="74"/>
      <c r="F365" s="75"/>
      <c r="G365" s="75"/>
      <c r="H365" s="75"/>
      <c r="I365" s="75"/>
      <c r="J365" s="75"/>
      <c r="K365" s="75"/>
      <c r="L365" s="2"/>
      <c r="M365" s="2"/>
      <c r="N365" s="2"/>
      <c r="O365" s="75"/>
      <c r="P365" s="76"/>
      <c r="Q365" s="77"/>
      <c r="R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ht="15" customHeight="1" x14ac:dyDescent="0.15">
      <c r="A366" s="2"/>
      <c r="B366" s="2"/>
      <c r="C366" s="73"/>
      <c r="D366" s="73"/>
      <c r="E366" s="74"/>
      <c r="F366" s="75"/>
      <c r="G366" s="75"/>
      <c r="H366" s="75"/>
      <c r="I366" s="75"/>
      <c r="J366" s="75"/>
      <c r="K366" s="75"/>
      <c r="L366" s="2"/>
      <c r="M366" s="2"/>
      <c r="N366" s="2"/>
      <c r="O366" s="75"/>
      <c r="P366" s="76"/>
      <c r="Q366" s="77"/>
      <c r="R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ht="15" customHeight="1" x14ac:dyDescent="0.15">
      <c r="A367" s="2"/>
      <c r="B367" s="2"/>
      <c r="C367" s="73"/>
      <c r="D367" s="73"/>
      <c r="E367" s="74"/>
      <c r="F367" s="75"/>
      <c r="G367" s="75"/>
      <c r="H367" s="75"/>
      <c r="I367" s="75"/>
      <c r="J367" s="75"/>
      <c r="K367" s="75"/>
      <c r="L367" s="2"/>
      <c r="M367" s="2"/>
      <c r="N367" s="2"/>
      <c r="O367" s="75"/>
      <c r="P367" s="76"/>
      <c r="Q367" s="77"/>
      <c r="R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ht="15" customHeight="1" x14ac:dyDescent="0.15">
      <c r="A368" s="2"/>
      <c r="B368" s="2"/>
      <c r="C368" s="73"/>
      <c r="D368" s="73"/>
      <c r="E368" s="74"/>
      <c r="F368" s="75"/>
      <c r="G368" s="75"/>
      <c r="H368" s="75"/>
      <c r="I368" s="75"/>
      <c r="J368" s="75"/>
      <c r="K368" s="75"/>
      <c r="L368" s="2"/>
      <c r="M368" s="2"/>
      <c r="N368" s="2"/>
      <c r="O368" s="75"/>
      <c r="P368" s="76"/>
      <c r="Q368" s="77"/>
      <c r="R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ht="15" customHeight="1" x14ac:dyDescent="0.15">
      <c r="A369" s="2"/>
      <c r="B369" s="2"/>
      <c r="C369" s="73"/>
      <c r="D369" s="73"/>
      <c r="E369" s="74"/>
      <c r="F369" s="75"/>
      <c r="G369" s="75"/>
      <c r="H369" s="75"/>
      <c r="I369" s="75"/>
      <c r="J369" s="75"/>
      <c r="K369" s="75"/>
      <c r="L369" s="2"/>
      <c r="M369" s="2"/>
      <c r="N369" s="2"/>
      <c r="O369" s="75"/>
      <c r="P369" s="76"/>
      <c r="Q369" s="77"/>
      <c r="R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ht="15" customHeight="1" x14ac:dyDescent="0.15">
      <c r="A370" s="2"/>
      <c r="B370" s="2"/>
      <c r="C370" s="73"/>
      <c r="D370" s="73"/>
      <c r="E370" s="74"/>
      <c r="F370" s="75"/>
      <c r="G370" s="75"/>
      <c r="H370" s="75"/>
      <c r="I370" s="75"/>
      <c r="J370" s="75"/>
      <c r="K370" s="75"/>
      <c r="L370" s="2"/>
      <c r="M370" s="2"/>
      <c r="N370" s="2"/>
      <c r="O370" s="75"/>
      <c r="P370" s="76"/>
      <c r="Q370" s="77"/>
      <c r="R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ht="15" customHeight="1" x14ac:dyDescent="0.15">
      <c r="A371" s="2"/>
      <c r="B371" s="2"/>
      <c r="C371" s="73"/>
      <c r="D371" s="73"/>
      <c r="E371" s="74"/>
      <c r="F371" s="75"/>
      <c r="G371" s="75"/>
      <c r="H371" s="75"/>
      <c r="I371" s="75"/>
      <c r="J371" s="75"/>
      <c r="K371" s="75"/>
      <c r="L371" s="2"/>
      <c r="M371" s="2"/>
      <c r="N371" s="2"/>
      <c r="O371" s="75"/>
      <c r="P371" s="76"/>
      <c r="Q371" s="77"/>
      <c r="R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ht="15" customHeight="1" x14ac:dyDescent="0.15">
      <c r="A372" s="2"/>
      <c r="B372" s="2"/>
      <c r="C372" s="73"/>
      <c r="D372" s="73"/>
      <c r="E372" s="74"/>
      <c r="F372" s="75"/>
      <c r="G372" s="75"/>
      <c r="H372" s="75"/>
      <c r="I372" s="75"/>
      <c r="J372" s="75"/>
      <c r="K372" s="75"/>
      <c r="L372" s="2"/>
      <c r="M372" s="2"/>
      <c r="N372" s="2"/>
      <c r="O372" s="75"/>
      <c r="P372" s="76"/>
      <c r="Q372" s="77"/>
      <c r="R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ht="15" customHeight="1" x14ac:dyDescent="0.15">
      <c r="A373" s="2"/>
      <c r="B373" s="2"/>
      <c r="C373" s="73"/>
      <c r="D373" s="73"/>
      <c r="E373" s="74"/>
      <c r="F373" s="75"/>
      <c r="G373" s="75"/>
      <c r="H373" s="75"/>
      <c r="I373" s="75"/>
      <c r="J373" s="75"/>
      <c r="K373" s="75"/>
      <c r="L373" s="2"/>
      <c r="M373" s="2"/>
      <c r="N373" s="2"/>
      <c r="O373" s="75"/>
      <c r="P373" s="76"/>
      <c r="Q373" s="77"/>
      <c r="R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ht="15" customHeight="1" x14ac:dyDescent="0.15">
      <c r="A374" s="2"/>
      <c r="B374" s="2"/>
      <c r="C374" s="73"/>
      <c r="D374" s="73"/>
      <c r="E374" s="74"/>
      <c r="F374" s="75"/>
      <c r="G374" s="75"/>
      <c r="H374" s="75"/>
      <c r="I374" s="75"/>
      <c r="J374" s="75"/>
      <c r="K374" s="75"/>
      <c r="L374" s="2"/>
      <c r="M374" s="2"/>
      <c r="N374" s="2"/>
      <c r="O374" s="75"/>
      <c r="P374" s="76"/>
      <c r="Q374" s="77"/>
      <c r="R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ht="15" customHeight="1" x14ac:dyDescent="0.15">
      <c r="A375" s="2"/>
      <c r="B375" s="2"/>
      <c r="C375" s="73"/>
      <c r="D375" s="73"/>
      <c r="E375" s="74"/>
      <c r="F375" s="75"/>
      <c r="G375" s="75"/>
      <c r="H375" s="75"/>
      <c r="I375" s="75"/>
      <c r="J375" s="75"/>
      <c r="K375" s="75"/>
      <c r="L375" s="2"/>
      <c r="M375" s="2"/>
      <c r="N375" s="2"/>
      <c r="O375" s="75"/>
      <c r="P375" s="76"/>
      <c r="Q375" s="77"/>
      <c r="R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ht="15" customHeight="1" x14ac:dyDescent="0.15">
      <c r="A376" s="2"/>
      <c r="B376" s="2"/>
      <c r="C376" s="73"/>
      <c r="D376" s="73"/>
      <c r="E376" s="74"/>
      <c r="F376" s="75"/>
      <c r="G376" s="75"/>
      <c r="H376" s="75"/>
      <c r="I376" s="75"/>
      <c r="J376" s="75"/>
      <c r="K376" s="75"/>
      <c r="L376" s="2"/>
      <c r="M376" s="2"/>
      <c r="N376" s="2"/>
      <c r="O376" s="75"/>
      <c r="P376" s="76"/>
      <c r="Q376" s="77"/>
      <c r="R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ht="15" customHeight="1" x14ac:dyDescent="0.15">
      <c r="A377" s="2"/>
      <c r="B377" s="2"/>
      <c r="C377" s="73"/>
      <c r="D377" s="73"/>
      <c r="E377" s="74"/>
      <c r="F377" s="75"/>
      <c r="G377" s="75"/>
      <c r="H377" s="75"/>
      <c r="I377" s="75"/>
      <c r="J377" s="75"/>
      <c r="K377" s="75"/>
      <c r="L377" s="2"/>
      <c r="M377" s="2"/>
      <c r="N377" s="2"/>
      <c r="O377" s="75"/>
      <c r="P377" s="76"/>
      <c r="Q377" s="77"/>
      <c r="R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ht="15" customHeight="1" x14ac:dyDescent="0.15">
      <c r="A378" s="2"/>
      <c r="B378" s="2"/>
      <c r="C378" s="73"/>
      <c r="D378" s="73"/>
      <c r="E378" s="74"/>
      <c r="F378" s="75"/>
      <c r="G378" s="75"/>
      <c r="H378" s="75"/>
      <c r="I378" s="75"/>
      <c r="J378" s="75"/>
      <c r="K378" s="75"/>
      <c r="L378" s="2"/>
      <c r="M378" s="2"/>
      <c r="N378" s="2"/>
      <c r="O378" s="75"/>
      <c r="P378" s="76"/>
      <c r="Q378" s="77"/>
      <c r="R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ht="15" customHeight="1" x14ac:dyDescent="0.15">
      <c r="A379" s="2"/>
      <c r="B379" s="2"/>
      <c r="C379" s="73"/>
      <c r="D379" s="73"/>
      <c r="E379" s="74"/>
      <c r="F379" s="75"/>
      <c r="G379" s="75"/>
      <c r="H379" s="75"/>
      <c r="I379" s="75"/>
      <c r="J379" s="75"/>
      <c r="K379" s="75"/>
      <c r="L379" s="2"/>
      <c r="M379" s="2"/>
      <c r="N379" s="2"/>
      <c r="O379" s="75"/>
      <c r="P379" s="76"/>
      <c r="Q379" s="77"/>
      <c r="R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ht="15" customHeight="1" x14ac:dyDescent="0.15">
      <c r="A380" s="2"/>
      <c r="B380" s="2"/>
      <c r="C380" s="73"/>
      <c r="D380" s="73"/>
      <c r="E380" s="74"/>
      <c r="F380" s="75"/>
      <c r="G380" s="75"/>
      <c r="H380" s="75"/>
      <c r="I380" s="75"/>
      <c r="J380" s="75"/>
      <c r="K380" s="75"/>
      <c r="L380" s="2"/>
      <c r="M380" s="2"/>
      <c r="N380" s="2"/>
      <c r="O380" s="75"/>
      <c r="P380" s="76"/>
      <c r="Q380" s="77"/>
      <c r="R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ht="15" customHeight="1" x14ac:dyDescent="0.15">
      <c r="A381" s="2"/>
      <c r="B381" s="2"/>
      <c r="C381" s="73"/>
      <c r="D381" s="73"/>
      <c r="E381" s="74"/>
      <c r="F381" s="75"/>
      <c r="G381" s="75"/>
      <c r="H381" s="75"/>
      <c r="I381" s="75"/>
      <c r="J381" s="75"/>
      <c r="K381" s="75"/>
      <c r="L381" s="2"/>
      <c r="M381" s="2"/>
      <c r="N381" s="2"/>
      <c r="O381" s="75"/>
      <c r="P381" s="76"/>
      <c r="Q381" s="77"/>
      <c r="R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ht="15" customHeight="1" x14ac:dyDescent="0.15">
      <c r="A382" s="2"/>
      <c r="B382" s="2"/>
      <c r="C382" s="73"/>
      <c r="D382" s="73"/>
      <c r="E382" s="74"/>
      <c r="F382" s="75"/>
      <c r="G382" s="75"/>
      <c r="H382" s="75"/>
      <c r="I382" s="75"/>
      <c r="J382" s="75"/>
      <c r="K382" s="75"/>
      <c r="L382" s="2"/>
      <c r="M382" s="2"/>
      <c r="N382" s="2"/>
      <c r="O382" s="75"/>
      <c r="P382" s="76"/>
      <c r="Q382" s="77"/>
      <c r="R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ht="15" customHeight="1" x14ac:dyDescent="0.15">
      <c r="A383" s="2"/>
      <c r="B383" s="2"/>
      <c r="C383" s="73"/>
      <c r="D383" s="73"/>
      <c r="E383" s="74"/>
      <c r="F383" s="75"/>
      <c r="G383" s="75"/>
      <c r="H383" s="75"/>
      <c r="I383" s="75"/>
      <c r="J383" s="75"/>
      <c r="K383" s="75"/>
      <c r="L383" s="2"/>
      <c r="M383" s="2"/>
      <c r="N383" s="2"/>
      <c r="O383" s="75"/>
      <c r="P383" s="76"/>
      <c r="Q383" s="77"/>
      <c r="R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ht="15" customHeight="1" x14ac:dyDescent="0.15">
      <c r="A384" s="2"/>
      <c r="B384" s="2"/>
      <c r="C384" s="73"/>
      <c r="D384" s="73"/>
      <c r="E384" s="74"/>
      <c r="F384" s="75"/>
      <c r="G384" s="75"/>
      <c r="H384" s="75"/>
      <c r="I384" s="75"/>
      <c r="J384" s="75"/>
      <c r="K384" s="75"/>
      <c r="L384" s="2"/>
      <c r="M384" s="2"/>
      <c r="N384" s="2"/>
      <c r="O384" s="75"/>
      <c r="P384" s="76"/>
      <c r="Q384" s="77"/>
      <c r="R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ht="15" customHeight="1" x14ac:dyDescent="0.15">
      <c r="A385" s="2"/>
      <c r="B385" s="2"/>
      <c r="C385" s="73"/>
      <c r="D385" s="73"/>
      <c r="E385" s="74"/>
      <c r="F385" s="75"/>
      <c r="G385" s="75"/>
      <c r="H385" s="75"/>
      <c r="I385" s="75"/>
      <c r="J385" s="75"/>
      <c r="K385" s="75"/>
      <c r="L385" s="2"/>
      <c r="M385" s="2"/>
      <c r="N385" s="2"/>
      <c r="O385" s="75"/>
      <c r="P385" s="76"/>
      <c r="Q385" s="77"/>
      <c r="R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ht="15" customHeight="1" x14ac:dyDescent="0.15">
      <c r="A386" s="2"/>
      <c r="B386" s="2"/>
      <c r="C386" s="73"/>
      <c r="D386" s="73"/>
      <c r="E386" s="74"/>
      <c r="F386" s="75"/>
      <c r="G386" s="75"/>
      <c r="H386" s="75"/>
      <c r="I386" s="75"/>
      <c r="J386" s="75"/>
      <c r="K386" s="75"/>
      <c r="L386" s="2"/>
      <c r="M386" s="2"/>
      <c r="N386" s="2"/>
      <c r="O386" s="75"/>
      <c r="P386" s="76"/>
      <c r="Q386" s="77"/>
      <c r="R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ht="15" customHeight="1" x14ac:dyDescent="0.15">
      <c r="A387" s="2"/>
      <c r="B387" s="2"/>
      <c r="C387" s="73"/>
      <c r="D387" s="73"/>
      <c r="E387" s="74"/>
      <c r="F387" s="75"/>
      <c r="G387" s="75"/>
      <c r="H387" s="75"/>
      <c r="I387" s="75"/>
      <c r="J387" s="75"/>
      <c r="K387" s="75"/>
      <c r="L387" s="2"/>
      <c r="M387" s="2"/>
      <c r="N387" s="2"/>
      <c r="O387" s="75"/>
      <c r="P387" s="76"/>
      <c r="Q387" s="77"/>
      <c r="R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ht="15" customHeight="1" x14ac:dyDescent="0.15">
      <c r="A388" s="2"/>
      <c r="B388" s="2"/>
      <c r="C388" s="73"/>
      <c r="D388" s="73"/>
      <c r="E388" s="74"/>
      <c r="F388" s="75"/>
      <c r="G388" s="75"/>
      <c r="H388" s="75"/>
      <c r="I388" s="75"/>
      <c r="J388" s="75"/>
      <c r="K388" s="75"/>
      <c r="L388" s="2"/>
      <c r="M388" s="2"/>
      <c r="N388" s="2"/>
      <c r="O388" s="75"/>
      <c r="P388" s="76"/>
      <c r="Q388" s="77"/>
      <c r="R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ht="15" customHeight="1" x14ac:dyDescent="0.15">
      <c r="A389" s="2"/>
      <c r="B389" s="2"/>
      <c r="C389" s="73"/>
      <c r="D389" s="73"/>
      <c r="E389" s="74"/>
      <c r="F389" s="75"/>
      <c r="G389" s="75"/>
      <c r="H389" s="75"/>
      <c r="I389" s="75"/>
      <c r="J389" s="75"/>
      <c r="K389" s="75"/>
      <c r="L389" s="2"/>
      <c r="M389" s="2"/>
      <c r="N389" s="2"/>
      <c r="O389" s="75"/>
      <c r="P389" s="76"/>
      <c r="Q389" s="77"/>
      <c r="R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ht="15" customHeight="1" x14ac:dyDescent="0.15">
      <c r="A390" s="2"/>
      <c r="B390" s="2"/>
      <c r="C390" s="73"/>
      <c r="D390" s="73"/>
      <c r="E390" s="74"/>
      <c r="F390" s="75"/>
      <c r="G390" s="75"/>
      <c r="H390" s="75"/>
      <c r="I390" s="75"/>
      <c r="J390" s="75"/>
      <c r="K390" s="75"/>
      <c r="L390" s="2"/>
      <c r="M390" s="2"/>
      <c r="N390" s="2"/>
      <c r="O390" s="75"/>
      <c r="P390" s="76"/>
      <c r="Q390" s="77"/>
      <c r="R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ht="15" customHeight="1" x14ac:dyDescent="0.15">
      <c r="A391" s="2"/>
      <c r="B391" s="2"/>
      <c r="C391" s="73"/>
      <c r="D391" s="73"/>
      <c r="E391" s="74"/>
      <c r="F391" s="75"/>
      <c r="G391" s="75"/>
      <c r="H391" s="75"/>
      <c r="I391" s="75"/>
      <c r="J391" s="75"/>
      <c r="K391" s="75"/>
      <c r="L391" s="2"/>
      <c r="M391" s="2"/>
      <c r="N391" s="2"/>
      <c r="O391" s="75"/>
      <c r="P391" s="76"/>
      <c r="Q391" s="77"/>
      <c r="R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ht="15" customHeight="1" x14ac:dyDescent="0.15">
      <c r="A392" s="2"/>
      <c r="B392" s="2"/>
      <c r="C392" s="73"/>
      <c r="D392" s="73"/>
      <c r="E392" s="74"/>
      <c r="F392" s="75"/>
      <c r="G392" s="75"/>
      <c r="H392" s="75"/>
      <c r="I392" s="75"/>
      <c r="J392" s="75"/>
      <c r="K392" s="75"/>
      <c r="L392" s="2"/>
      <c r="M392" s="2"/>
      <c r="N392" s="2"/>
      <c r="O392" s="75"/>
      <c r="P392" s="76"/>
      <c r="Q392" s="77"/>
      <c r="R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ht="15" customHeight="1" x14ac:dyDescent="0.15">
      <c r="A393" s="2"/>
      <c r="B393" s="2"/>
      <c r="C393" s="73"/>
      <c r="D393" s="73"/>
      <c r="E393" s="74"/>
      <c r="F393" s="75"/>
      <c r="G393" s="75"/>
      <c r="H393" s="75"/>
      <c r="I393" s="75"/>
      <c r="J393" s="75"/>
      <c r="K393" s="75"/>
      <c r="L393" s="2"/>
      <c r="M393" s="2"/>
      <c r="N393" s="2"/>
      <c r="O393" s="75"/>
      <c r="P393" s="76"/>
      <c r="Q393" s="77"/>
      <c r="R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ht="15" customHeight="1" x14ac:dyDescent="0.15">
      <c r="A394" s="2"/>
      <c r="B394" s="2"/>
      <c r="C394" s="73"/>
      <c r="D394" s="73"/>
      <c r="E394" s="74"/>
      <c r="F394" s="75"/>
      <c r="G394" s="75"/>
      <c r="H394" s="75"/>
      <c r="I394" s="75"/>
      <c r="J394" s="75"/>
      <c r="K394" s="75"/>
      <c r="L394" s="2"/>
      <c r="M394" s="2"/>
      <c r="N394" s="2"/>
      <c r="O394" s="75"/>
      <c r="P394" s="76"/>
      <c r="Q394" s="77"/>
      <c r="R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ht="15" customHeight="1" x14ac:dyDescent="0.15">
      <c r="A395" s="2"/>
      <c r="B395" s="2"/>
      <c r="C395" s="73"/>
      <c r="D395" s="73"/>
      <c r="E395" s="74"/>
      <c r="F395" s="75"/>
      <c r="G395" s="75"/>
      <c r="H395" s="75"/>
      <c r="I395" s="75"/>
      <c r="J395" s="75"/>
      <c r="K395" s="75"/>
      <c r="L395" s="2"/>
      <c r="M395" s="2"/>
      <c r="N395" s="2"/>
      <c r="O395" s="75"/>
      <c r="P395" s="76"/>
      <c r="Q395" s="77"/>
      <c r="R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ht="15" customHeight="1" x14ac:dyDescent="0.15">
      <c r="A396" s="2"/>
      <c r="B396" s="2"/>
      <c r="C396" s="73"/>
      <c r="D396" s="73"/>
      <c r="E396" s="74"/>
      <c r="F396" s="75"/>
      <c r="G396" s="75"/>
      <c r="H396" s="75"/>
      <c r="I396" s="75"/>
      <c r="J396" s="75"/>
      <c r="K396" s="75"/>
      <c r="L396" s="2"/>
      <c r="M396" s="2"/>
      <c r="N396" s="2"/>
      <c r="O396" s="75"/>
      <c r="P396" s="76"/>
      <c r="Q396" s="77"/>
      <c r="R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ht="15" customHeight="1" x14ac:dyDescent="0.15">
      <c r="A397" s="2"/>
      <c r="B397" s="2"/>
      <c r="C397" s="73"/>
      <c r="D397" s="73"/>
      <c r="E397" s="74"/>
      <c r="F397" s="75"/>
      <c r="G397" s="75"/>
      <c r="H397" s="75"/>
      <c r="I397" s="75"/>
      <c r="J397" s="75"/>
      <c r="K397" s="75"/>
      <c r="L397" s="2"/>
      <c r="M397" s="2"/>
      <c r="N397" s="2"/>
      <c r="O397" s="75"/>
      <c r="P397" s="76"/>
      <c r="Q397" s="77"/>
      <c r="R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ht="15" customHeight="1" x14ac:dyDescent="0.15">
      <c r="A398" s="2"/>
      <c r="B398" s="2"/>
      <c r="C398" s="73"/>
      <c r="D398" s="73"/>
      <c r="E398" s="74"/>
      <c r="F398" s="75"/>
      <c r="G398" s="75"/>
      <c r="H398" s="75"/>
      <c r="I398" s="75"/>
      <c r="J398" s="75"/>
      <c r="K398" s="75"/>
      <c r="L398" s="2"/>
      <c r="M398" s="2"/>
      <c r="N398" s="2"/>
      <c r="O398" s="75"/>
      <c r="P398" s="76"/>
      <c r="Q398" s="77"/>
      <c r="R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ht="15" customHeight="1" x14ac:dyDescent="0.15">
      <c r="A399" s="2"/>
      <c r="B399" s="2"/>
      <c r="C399" s="73"/>
      <c r="D399" s="73"/>
      <c r="E399" s="74"/>
      <c r="F399" s="75"/>
      <c r="G399" s="75"/>
      <c r="H399" s="75"/>
      <c r="I399" s="75"/>
      <c r="J399" s="75"/>
      <c r="K399" s="75"/>
      <c r="L399" s="2"/>
      <c r="M399" s="2"/>
      <c r="N399" s="2"/>
      <c r="O399" s="75"/>
      <c r="P399" s="76"/>
      <c r="Q399" s="77"/>
      <c r="R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ht="15" customHeight="1" x14ac:dyDescent="0.15">
      <c r="A400" s="2"/>
      <c r="B400" s="2"/>
      <c r="C400" s="73"/>
      <c r="D400" s="73"/>
      <c r="E400" s="74"/>
      <c r="F400" s="75"/>
      <c r="G400" s="75"/>
      <c r="H400" s="75"/>
      <c r="I400" s="75"/>
      <c r="J400" s="75"/>
      <c r="K400" s="75"/>
      <c r="L400" s="2"/>
      <c r="M400" s="2"/>
      <c r="N400" s="2"/>
      <c r="O400" s="75"/>
      <c r="P400" s="76"/>
      <c r="Q400" s="77"/>
      <c r="R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ht="15" customHeight="1" x14ac:dyDescent="0.15">
      <c r="A401" s="2"/>
      <c r="B401" s="2"/>
      <c r="C401" s="73"/>
      <c r="D401" s="73"/>
      <c r="E401" s="74"/>
      <c r="F401" s="75"/>
      <c r="G401" s="75"/>
      <c r="H401" s="75"/>
      <c r="I401" s="75"/>
      <c r="J401" s="75"/>
      <c r="K401" s="75"/>
      <c r="L401" s="2"/>
      <c r="M401" s="2"/>
      <c r="N401" s="2"/>
      <c r="O401" s="75"/>
      <c r="P401" s="76"/>
      <c r="Q401" s="77"/>
      <c r="R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ht="15" customHeight="1" x14ac:dyDescent="0.15">
      <c r="A402" s="2"/>
      <c r="B402" s="2"/>
      <c r="C402" s="73"/>
      <c r="D402" s="73"/>
      <c r="E402" s="74"/>
      <c r="F402" s="75"/>
      <c r="G402" s="75"/>
      <c r="H402" s="75"/>
      <c r="I402" s="75"/>
      <c r="J402" s="75"/>
      <c r="K402" s="75"/>
      <c r="L402" s="2"/>
      <c r="M402" s="2"/>
      <c r="N402" s="2"/>
      <c r="O402" s="75"/>
      <c r="P402" s="76"/>
      <c r="Q402" s="77"/>
      <c r="R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ht="15" customHeight="1" x14ac:dyDescent="0.15">
      <c r="A403" s="2"/>
      <c r="B403" s="2"/>
      <c r="C403" s="73"/>
      <c r="D403" s="73"/>
      <c r="E403" s="74"/>
      <c r="F403" s="75"/>
      <c r="G403" s="75"/>
      <c r="H403" s="75"/>
      <c r="I403" s="75"/>
      <c r="J403" s="75"/>
      <c r="K403" s="75"/>
      <c r="L403" s="2"/>
      <c r="M403" s="2"/>
      <c r="N403" s="2"/>
      <c r="O403" s="75"/>
      <c r="P403" s="76"/>
      <c r="Q403" s="77"/>
      <c r="R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ht="15" customHeight="1" x14ac:dyDescent="0.15">
      <c r="A404" s="2"/>
      <c r="B404" s="2"/>
      <c r="C404" s="73"/>
      <c r="D404" s="73"/>
      <c r="E404" s="74"/>
      <c r="F404" s="75"/>
      <c r="G404" s="75"/>
      <c r="H404" s="75"/>
      <c r="I404" s="75"/>
      <c r="J404" s="75"/>
      <c r="K404" s="75"/>
      <c r="L404" s="2"/>
      <c r="M404" s="2"/>
      <c r="N404" s="2"/>
      <c r="O404" s="75"/>
      <c r="P404" s="76"/>
      <c r="Q404" s="77"/>
      <c r="R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ht="15" customHeight="1" x14ac:dyDescent="0.15">
      <c r="A405" s="2"/>
      <c r="B405" s="2"/>
      <c r="C405" s="73"/>
      <c r="D405" s="73"/>
      <c r="E405" s="74"/>
      <c r="F405" s="75"/>
      <c r="G405" s="75"/>
      <c r="H405" s="75"/>
      <c r="I405" s="75"/>
      <c r="J405" s="75"/>
      <c r="K405" s="75"/>
      <c r="L405" s="2"/>
      <c r="M405" s="2"/>
      <c r="N405" s="2"/>
      <c r="O405" s="75"/>
      <c r="P405" s="76"/>
      <c r="Q405" s="77"/>
      <c r="R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ht="15" customHeight="1" x14ac:dyDescent="0.15">
      <c r="A406" s="2"/>
      <c r="B406" s="2"/>
      <c r="C406" s="73"/>
      <c r="D406" s="73"/>
      <c r="E406" s="74"/>
      <c r="F406" s="75"/>
      <c r="G406" s="75"/>
      <c r="H406" s="75"/>
      <c r="I406" s="75"/>
      <c r="J406" s="75"/>
      <c r="K406" s="75"/>
      <c r="L406" s="2"/>
      <c r="M406" s="2"/>
      <c r="N406" s="2"/>
      <c r="O406" s="75"/>
      <c r="P406" s="76"/>
      <c r="Q406" s="77"/>
      <c r="R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ht="15" customHeight="1" x14ac:dyDescent="0.15">
      <c r="A407" s="2"/>
      <c r="B407" s="2"/>
      <c r="C407" s="73"/>
      <c r="D407" s="73"/>
      <c r="E407" s="74"/>
      <c r="F407" s="75"/>
      <c r="G407" s="75"/>
      <c r="H407" s="75"/>
      <c r="I407" s="75"/>
      <c r="J407" s="75"/>
      <c r="K407" s="75"/>
      <c r="L407" s="2"/>
      <c r="M407" s="2"/>
      <c r="N407" s="2"/>
      <c r="O407" s="75"/>
      <c r="P407" s="76"/>
      <c r="Q407" s="77"/>
      <c r="R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ht="15" customHeight="1" x14ac:dyDescent="0.15">
      <c r="A408" s="2"/>
      <c r="B408" s="2"/>
      <c r="C408" s="73"/>
      <c r="D408" s="73"/>
      <c r="E408" s="74"/>
      <c r="F408" s="75"/>
      <c r="G408" s="75"/>
      <c r="H408" s="75"/>
      <c r="I408" s="75"/>
      <c r="J408" s="75"/>
      <c r="K408" s="75"/>
      <c r="L408" s="2"/>
      <c r="M408" s="2"/>
      <c r="N408" s="2"/>
      <c r="O408" s="75"/>
      <c r="P408" s="76"/>
      <c r="Q408" s="77"/>
      <c r="R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ht="15" customHeight="1" x14ac:dyDescent="0.15">
      <c r="A409" s="2"/>
      <c r="B409" s="2"/>
      <c r="C409" s="73"/>
      <c r="D409" s="73"/>
      <c r="E409" s="74"/>
      <c r="F409" s="75"/>
      <c r="G409" s="75"/>
      <c r="H409" s="75"/>
      <c r="I409" s="75"/>
      <c r="J409" s="75"/>
      <c r="K409" s="75"/>
      <c r="L409" s="2"/>
      <c r="M409" s="2"/>
      <c r="N409" s="2"/>
      <c r="O409" s="75"/>
      <c r="P409" s="76"/>
      <c r="Q409" s="77"/>
      <c r="R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ht="15" customHeight="1" x14ac:dyDescent="0.15">
      <c r="A410" s="2"/>
      <c r="B410" s="2"/>
      <c r="C410" s="73"/>
      <c r="D410" s="73"/>
      <c r="E410" s="74"/>
      <c r="F410" s="75"/>
      <c r="G410" s="75"/>
      <c r="H410" s="75"/>
      <c r="I410" s="75"/>
      <c r="J410" s="75"/>
      <c r="K410" s="75"/>
      <c r="L410" s="2"/>
      <c r="M410" s="2"/>
      <c r="N410" s="2"/>
      <c r="O410" s="75"/>
      <c r="P410" s="76"/>
      <c r="Q410" s="77"/>
      <c r="R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ht="15" customHeight="1" x14ac:dyDescent="0.15">
      <c r="A411" s="2"/>
      <c r="B411" s="2"/>
      <c r="C411" s="73"/>
      <c r="D411" s="73"/>
      <c r="E411" s="74"/>
      <c r="F411" s="75"/>
      <c r="G411" s="75"/>
      <c r="H411" s="75"/>
      <c r="I411" s="75"/>
      <c r="J411" s="75"/>
      <c r="K411" s="75"/>
      <c r="L411" s="2"/>
      <c r="M411" s="2"/>
      <c r="N411" s="2"/>
      <c r="O411" s="75"/>
      <c r="P411" s="76"/>
      <c r="Q411" s="77"/>
      <c r="R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ht="15" customHeight="1" x14ac:dyDescent="0.15">
      <c r="A412" s="2"/>
      <c r="B412" s="2"/>
      <c r="C412" s="73"/>
      <c r="D412" s="73"/>
      <c r="E412" s="74"/>
      <c r="F412" s="75"/>
      <c r="G412" s="75"/>
      <c r="H412" s="75"/>
      <c r="I412" s="75"/>
      <c r="J412" s="75"/>
      <c r="K412" s="75"/>
      <c r="L412" s="2"/>
      <c r="M412" s="2"/>
      <c r="N412" s="2"/>
      <c r="O412" s="75"/>
      <c r="P412" s="76"/>
      <c r="Q412" s="77"/>
      <c r="R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ht="15" customHeight="1" x14ac:dyDescent="0.15">
      <c r="A413" s="2"/>
      <c r="B413" s="2"/>
      <c r="C413" s="73"/>
      <c r="D413" s="73"/>
      <c r="E413" s="74"/>
      <c r="F413" s="75"/>
      <c r="G413" s="75"/>
      <c r="H413" s="75"/>
      <c r="I413" s="75"/>
      <c r="J413" s="75"/>
      <c r="K413" s="75"/>
      <c r="L413" s="2"/>
      <c r="M413" s="2"/>
      <c r="N413" s="2"/>
      <c r="O413" s="75"/>
      <c r="P413" s="76"/>
      <c r="Q413" s="77"/>
      <c r="R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ht="15" customHeight="1" x14ac:dyDescent="0.15">
      <c r="A414" s="2"/>
      <c r="B414" s="2"/>
      <c r="C414" s="73"/>
      <c r="D414" s="73"/>
      <c r="E414" s="74"/>
      <c r="F414" s="75"/>
      <c r="G414" s="75"/>
      <c r="H414" s="75"/>
      <c r="I414" s="75"/>
      <c r="J414" s="75"/>
      <c r="K414" s="75"/>
      <c r="L414" s="2"/>
      <c r="M414" s="2"/>
      <c r="N414" s="2"/>
      <c r="O414" s="75"/>
      <c r="P414" s="76"/>
      <c r="Q414" s="77"/>
      <c r="R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ht="15" customHeight="1" x14ac:dyDescent="0.15">
      <c r="A415" s="2"/>
      <c r="B415" s="2"/>
      <c r="C415" s="73"/>
      <c r="D415" s="73"/>
      <c r="E415" s="74"/>
      <c r="F415" s="75"/>
      <c r="G415" s="75"/>
      <c r="H415" s="75"/>
      <c r="I415" s="75"/>
      <c r="J415" s="75"/>
      <c r="K415" s="75"/>
      <c r="L415" s="2"/>
      <c r="M415" s="2"/>
      <c r="N415" s="2"/>
      <c r="O415" s="75"/>
      <c r="P415" s="76"/>
      <c r="Q415" s="77"/>
      <c r="R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ht="15" customHeight="1" x14ac:dyDescent="0.15">
      <c r="A416" s="2"/>
      <c r="B416" s="2"/>
      <c r="C416" s="73"/>
      <c r="D416" s="73"/>
      <c r="E416" s="74"/>
      <c r="F416" s="75"/>
      <c r="G416" s="75"/>
      <c r="H416" s="75"/>
      <c r="I416" s="75"/>
      <c r="J416" s="75"/>
      <c r="K416" s="75"/>
      <c r="L416" s="2"/>
      <c r="M416" s="2"/>
      <c r="N416" s="2"/>
      <c r="O416" s="75"/>
      <c r="P416" s="76"/>
      <c r="Q416" s="77"/>
      <c r="R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ht="15" customHeight="1" x14ac:dyDescent="0.15">
      <c r="A417" s="2"/>
      <c r="B417" s="2"/>
      <c r="C417" s="73"/>
      <c r="D417" s="73"/>
      <c r="E417" s="74"/>
      <c r="F417" s="75"/>
      <c r="G417" s="75"/>
      <c r="H417" s="75"/>
      <c r="I417" s="75"/>
      <c r="J417" s="75"/>
      <c r="K417" s="75"/>
      <c r="L417" s="2"/>
      <c r="M417" s="2"/>
      <c r="N417" s="2"/>
      <c r="O417" s="75"/>
      <c r="P417" s="76"/>
      <c r="Q417" s="77"/>
      <c r="R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ht="15" customHeight="1" x14ac:dyDescent="0.15">
      <c r="A418" s="2"/>
      <c r="B418" s="2"/>
      <c r="C418" s="73"/>
      <c r="D418" s="73"/>
      <c r="E418" s="74"/>
      <c r="F418" s="75"/>
      <c r="G418" s="75"/>
      <c r="H418" s="75"/>
      <c r="I418" s="75"/>
      <c r="J418" s="75"/>
      <c r="K418" s="75"/>
      <c r="L418" s="2"/>
      <c r="M418" s="2"/>
      <c r="N418" s="2"/>
      <c r="O418" s="75"/>
      <c r="P418" s="76"/>
      <c r="Q418" s="77"/>
      <c r="R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ht="15" customHeight="1" x14ac:dyDescent="0.15">
      <c r="A419" s="2"/>
      <c r="B419" s="2"/>
      <c r="C419" s="73"/>
      <c r="D419" s="73"/>
      <c r="E419" s="74"/>
      <c r="F419" s="75"/>
      <c r="G419" s="75"/>
      <c r="H419" s="75"/>
      <c r="I419" s="75"/>
      <c r="J419" s="75"/>
      <c r="K419" s="75"/>
      <c r="L419" s="2"/>
      <c r="M419" s="2"/>
      <c r="N419" s="2"/>
      <c r="O419" s="75"/>
      <c r="P419" s="76"/>
      <c r="Q419" s="77"/>
      <c r="R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ht="15" customHeight="1" x14ac:dyDescent="0.15">
      <c r="A420" s="2"/>
      <c r="B420" s="2"/>
      <c r="C420" s="73"/>
      <c r="D420" s="73"/>
      <c r="E420" s="74"/>
      <c r="F420" s="75"/>
      <c r="G420" s="75"/>
      <c r="H420" s="75"/>
      <c r="I420" s="75"/>
      <c r="J420" s="75"/>
      <c r="K420" s="75"/>
      <c r="L420" s="2"/>
      <c r="M420" s="2"/>
      <c r="N420" s="2"/>
      <c r="O420" s="75"/>
      <c r="P420" s="76"/>
      <c r="Q420" s="77"/>
      <c r="R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ht="15" customHeight="1" x14ac:dyDescent="0.15">
      <c r="A421" s="2"/>
      <c r="B421" s="2"/>
      <c r="C421" s="73"/>
      <c r="D421" s="73"/>
      <c r="E421" s="74"/>
      <c r="F421" s="75"/>
      <c r="G421" s="75"/>
      <c r="H421" s="75"/>
      <c r="I421" s="75"/>
      <c r="J421" s="75"/>
      <c r="K421" s="75"/>
      <c r="L421" s="2"/>
      <c r="M421" s="2"/>
      <c r="N421" s="2"/>
      <c r="O421" s="75"/>
      <c r="P421" s="76"/>
      <c r="Q421" s="77"/>
      <c r="R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ht="15" customHeight="1" x14ac:dyDescent="0.15">
      <c r="A422" s="2"/>
      <c r="B422" s="2"/>
      <c r="C422" s="73"/>
      <c r="D422" s="73"/>
      <c r="E422" s="74"/>
      <c r="F422" s="75"/>
      <c r="G422" s="75"/>
      <c r="H422" s="75"/>
      <c r="I422" s="75"/>
      <c r="J422" s="75"/>
      <c r="K422" s="75"/>
      <c r="L422" s="2"/>
      <c r="M422" s="2"/>
      <c r="N422" s="2"/>
      <c r="O422" s="75"/>
      <c r="P422" s="76"/>
      <c r="Q422" s="77"/>
      <c r="R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ht="15" customHeight="1" x14ac:dyDescent="0.15">
      <c r="A423" s="2"/>
      <c r="B423" s="2"/>
      <c r="C423" s="73"/>
      <c r="D423" s="73"/>
      <c r="E423" s="74"/>
      <c r="F423" s="75"/>
      <c r="G423" s="75"/>
      <c r="H423" s="75"/>
      <c r="I423" s="75"/>
      <c r="J423" s="75"/>
      <c r="K423" s="75"/>
      <c r="L423" s="2"/>
      <c r="M423" s="2"/>
      <c r="N423" s="2"/>
      <c r="O423" s="75"/>
      <c r="P423" s="76"/>
      <c r="Q423" s="77"/>
      <c r="R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15" customHeight="1" x14ac:dyDescent="0.15">
      <c r="A424" s="2"/>
      <c r="B424" s="2"/>
      <c r="C424" s="73"/>
      <c r="D424" s="73"/>
      <c r="E424" s="74"/>
      <c r="F424" s="75"/>
      <c r="G424" s="75"/>
      <c r="H424" s="75"/>
      <c r="I424" s="75"/>
      <c r="J424" s="75"/>
      <c r="K424" s="75"/>
      <c r="L424" s="2"/>
      <c r="M424" s="2"/>
      <c r="N424" s="2"/>
      <c r="O424" s="75"/>
      <c r="P424" s="76"/>
      <c r="Q424" s="77"/>
      <c r="R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ht="15" customHeight="1" x14ac:dyDescent="0.15">
      <c r="A425" s="2"/>
      <c r="B425" s="2"/>
      <c r="C425" s="73"/>
      <c r="D425" s="73"/>
      <c r="E425" s="74"/>
      <c r="F425" s="75"/>
      <c r="G425" s="75"/>
      <c r="H425" s="75"/>
      <c r="I425" s="75"/>
      <c r="J425" s="75"/>
      <c r="K425" s="75"/>
      <c r="L425" s="2"/>
      <c r="M425" s="2"/>
      <c r="N425" s="2"/>
      <c r="O425" s="75"/>
      <c r="P425" s="76"/>
      <c r="Q425" s="77"/>
      <c r="R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ht="15" customHeight="1" x14ac:dyDescent="0.15">
      <c r="A426" s="2"/>
      <c r="B426" s="2"/>
      <c r="C426" s="73"/>
      <c r="D426" s="73"/>
      <c r="E426" s="74"/>
      <c r="F426" s="75"/>
      <c r="G426" s="75"/>
      <c r="H426" s="75"/>
      <c r="I426" s="75"/>
      <c r="J426" s="75"/>
      <c r="K426" s="75"/>
      <c r="L426" s="2"/>
      <c r="M426" s="2"/>
      <c r="N426" s="2"/>
      <c r="O426" s="75"/>
      <c r="P426" s="76"/>
      <c r="Q426" s="77"/>
      <c r="R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ht="15" customHeight="1" x14ac:dyDescent="0.15">
      <c r="A427" s="2"/>
      <c r="B427" s="2"/>
      <c r="C427" s="73"/>
      <c r="D427" s="73"/>
      <c r="E427" s="74"/>
      <c r="F427" s="75"/>
      <c r="G427" s="75"/>
      <c r="H427" s="75"/>
      <c r="I427" s="75"/>
      <c r="J427" s="75"/>
      <c r="K427" s="75"/>
      <c r="L427" s="2"/>
      <c r="M427" s="2"/>
      <c r="N427" s="2"/>
      <c r="O427" s="75"/>
      <c r="P427" s="76"/>
      <c r="Q427" s="77"/>
      <c r="R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ht="15" customHeight="1" x14ac:dyDescent="0.15">
      <c r="A428" s="2"/>
      <c r="B428" s="2"/>
      <c r="C428" s="73"/>
      <c r="D428" s="73"/>
      <c r="E428" s="74"/>
      <c r="F428" s="75"/>
      <c r="G428" s="75"/>
      <c r="H428" s="75"/>
      <c r="I428" s="75"/>
      <c r="J428" s="75"/>
      <c r="K428" s="75"/>
      <c r="L428" s="2"/>
      <c r="M428" s="2"/>
      <c r="N428" s="2"/>
      <c r="O428" s="75"/>
      <c r="P428" s="76"/>
      <c r="Q428" s="77"/>
      <c r="R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ht="15" customHeight="1" x14ac:dyDescent="0.15">
      <c r="A429" s="2"/>
      <c r="B429" s="2"/>
      <c r="C429" s="73"/>
      <c r="D429" s="73"/>
      <c r="E429" s="74"/>
      <c r="F429" s="75"/>
      <c r="G429" s="75"/>
      <c r="H429" s="75"/>
      <c r="I429" s="75"/>
      <c r="J429" s="75"/>
      <c r="K429" s="75"/>
      <c r="L429" s="2"/>
      <c r="M429" s="2"/>
      <c r="N429" s="2"/>
      <c r="O429" s="75"/>
      <c r="P429" s="76"/>
      <c r="Q429" s="77"/>
      <c r="R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ht="15" customHeight="1" x14ac:dyDescent="0.15">
      <c r="A430" s="2"/>
      <c r="B430" s="2"/>
      <c r="C430" s="73"/>
      <c r="D430" s="73"/>
      <c r="E430" s="74"/>
      <c r="F430" s="75"/>
      <c r="G430" s="75"/>
      <c r="H430" s="75"/>
      <c r="I430" s="75"/>
      <c r="J430" s="75"/>
      <c r="K430" s="75"/>
      <c r="L430" s="2"/>
      <c r="M430" s="2"/>
      <c r="N430" s="2"/>
      <c r="O430" s="75"/>
      <c r="P430" s="76"/>
      <c r="Q430" s="77"/>
      <c r="R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ht="15" customHeight="1" x14ac:dyDescent="0.15">
      <c r="A431" s="2"/>
      <c r="B431" s="2"/>
      <c r="C431" s="73"/>
      <c r="D431" s="73"/>
      <c r="E431" s="74"/>
      <c r="F431" s="75"/>
      <c r="G431" s="75"/>
      <c r="H431" s="75"/>
      <c r="I431" s="75"/>
      <c r="J431" s="75"/>
      <c r="K431" s="75"/>
      <c r="L431" s="2"/>
      <c r="M431" s="2"/>
      <c r="N431" s="2"/>
      <c r="O431" s="75"/>
      <c r="P431" s="76"/>
      <c r="Q431" s="77"/>
      <c r="R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ht="15" customHeight="1" x14ac:dyDescent="0.15">
      <c r="A432" s="2"/>
      <c r="B432" s="2"/>
      <c r="C432" s="73"/>
      <c r="D432" s="73"/>
      <c r="E432" s="74"/>
      <c r="F432" s="75"/>
      <c r="G432" s="75"/>
      <c r="H432" s="75"/>
      <c r="I432" s="75"/>
      <c r="J432" s="75"/>
      <c r="K432" s="75"/>
      <c r="L432" s="2"/>
      <c r="M432" s="2"/>
      <c r="N432" s="2"/>
      <c r="O432" s="75"/>
      <c r="P432" s="76"/>
      <c r="Q432" s="77"/>
      <c r="R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ht="15" customHeight="1" x14ac:dyDescent="0.15">
      <c r="A433" s="2"/>
      <c r="B433" s="2"/>
      <c r="C433" s="73"/>
      <c r="D433" s="73"/>
      <c r="E433" s="74"/>
      <c r="F433" s="75"/>
      <c r="G433" s="75"/>
      <c r="H433" s="75"/>
      <c r="I433" s="75"/>
      <c r="J433" s="75"/>
      <c r="K433" s="75"/>
      <c r="L433" s="2"/>
      <c r="M433" s="2"/>
      <c r="N433" s="2"/>
      <c r="O433" s="75"/>
      <c r="P433" s="76"/>
      <c r="Q433" s="77"/>
      <c r="R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ht="15" customHeight="1" x14ac:dyDescent="0.15">
      <c r="A434" s="2"/>
      <c r="B434" s="2"/>
      <c r="C434" s="73"/>
      <c r="D434" s="73"/>
      <c r="E434" s="74"/>
      <c r="F434" s="75"/>
      <c r="G434" s="75"/>
      <c r="H434" s="75"/>
      <c r="I434" s="75"/>
      <c r="J434" s="75"/>
      <c r="K434" s="75"/>
      <c r="L434" s="2"/>
      <c r="M434" s="2"/>
      <c r="N434" s="2"/>
      <c r="O434" s="75"/>
      <c r="P434" s="76"/>
      <c r="Q434" s="77"/>
      <c r="R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ht="15" customHeight="1" x14ac:dyDescent="0.15">
      <c r="A435" s="2"/>
      <c r="B435" s="2"/>
      <c r="C435" s="73"/>
      <c r="D435" s="73"/>
      <c r="E435" s="74"/>
      <c r="F435" s="75"/>
      <c r="G435" s="75"/>
      <c r="H435" s="75"/>
      <c r="I435" s="75"/>
      <c r="J435" s="75"/>
      <c r="K435" s="75"/>
      <c r="L435" s="2"/>
      <c r="M435" s="2"/>
      <c r="N435" s="2"/>
      <c r="O435" s="75"/>
      <c r="P435" s="76"/>
      <c r="Q435" s="77"/>
      <c r="R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ht="15" customHeight="1" x14ac:dyDescent="0.15">
      <c r="A436" s="2"/>
      <c r="B436" s="2"/>
      <c r="C436" s="73"/>
      <c r="D436" s="73"/>
      <c r="E436" s="74"/>
      <c r="F436" s="75"/>
      <c r="G436" s="75"/>
      <c r="H436" s="75"/>
      <c r="I436" s="75"/>
      <c r="J436" s="75"/>
      <c r="K436" s="75"/>
      <c r="L436" s="2"/>
      <c r="M436" s="2"/>
      <c r="N436" s="2"/>
      <c r="O436" s="75"/>
      <c r="P436" s="76"/>
      <c r="Q436" s="77"/>
      <c r="R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ht="15" customHeight="1" x14ac:dyDescent="0.15">
      <c r="A437" s="2"/>
      <c r="B437" s="2"/>
      <c r="C437" s="73"/>
      <c r="D437" s="73"/>
      <c r="E437" s="74"/>
      <c r="F437" s="75"/>
      <c r="G437" s="75"/>
      <c r="H437" s="75"/>
      <c r="I437" s="75"/>
      <c r="J437" s="75"/>
      <c r="K437" s="75"/>
      <c r="L437" s="2"/>
      <c r="M437" s="2"/>
      <c r="N437" s="2"/>
      <c r="O437" s="75"/>
      <c r="P437" s="76"/>
      <c r="Q437" s="77"/>
      <c r="R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ht="15" customHeight="1" x14ac:dyDescent="0.15">
      <c r="A438" s="2"/>
      <c r="B438" s="2"/>
      <c r="C438" s="73"/>
      <c r="D438" s="73"/>
      <c r="E438" s="74"/>
      <c r="F438" s="75"/>
      <c r="G438" s="75"/>
      <c r="H438" s="75"/>
      <c r="I438" s="75"/>
      <c r="J438" s="75"/>
      <c r="K438" s="75"/>
      <c r="L438" s="2"/>
      <c r="M438" s="2"/>
      <c r="N438" s="2"/>
      <c r="O438" s="75"/>
      <c r="P438" s="76"/>
      <c r="Q438" s="77"/>
      <c r="R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ht="15" customHeight="1" x14ac:dyDescent="0.15">
      <c r="A439" s="2"/>
      <c r="B439" s="2"/>
      <c r="C439" s="73"/>
      <c r="D439" s="73"/>
      <c r="E439" s="74"/>
      <c r="F439" s="75"/>
      <c r="G439" s="75"/>
      <c r="H439" s="75"/>
      <c r="I439" s="75"/>
      <c r="J439" s="75"/>
      <c r="K439" s="75"/>
      <c r="L439" s="2"/>
      <c r="M439" s="2"/>
      <c r="N439" s="2"/>
      <c r="O439" s="75"/>
      <c r="P439" s="76"/>
      <c r="Q439" s="77"/>
      <c r="R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ht="15" customHeight="1" x14ac:dyDescent="0.15">
      <c r="A440" s="2"/>
      <c r="B440" s="2"/>
      <c r="C440" s="73"/>
      <c r="D440" s="73"/>
      <c r="E440" s="74"/>
      <c r="F440" s="75"/>
      <c r="G440" s="75"/>
      <c r="H440" s="75"/>
      <c r="I440" s="75"/>
      <c r="J440" s="75"/>
      <c r="K440" s="75"/>
      <c r="L440" s="2"/>
      <c r="M440" s="2"/>
      <c r="N440" s="2"/>
      <c r="O440" s="75"/>
      <c r="P440" s="76"/>
      <c r="Q440" s="77"/>
      <c r="R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ht="15" customHeight="1" x14ac:dyDescent="0.15">
      <c r="A441" s="2"/>
      <c r="B441" s="2"/>
      <c r="C441" s="73"/>
      <c r="D441" s="73"/>
      <c r="E441" s="74"/>
      <c r="F441" s="75"/>
      <c r="G441" s="75"/>
      <c r="H441" s="75"/>
      <c r="I441" s="75"/>
      <c r="J441" s="75"/>
      <c r="K441" s="75"/>
      <c r="L441" s="2"/>
      <c r="M441" s="2"/>
      <c r="N441" s="2"/>
      <c r="O441" s="75"/>
      <c r="P441" s="76"/>
      <c r="Q441" s="77"/>
      <c r="R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ht="15" customHeight="1" x14ac:dyDescent="0.15">
      <c r="A442" s="2"/>
      <c r="B442" s="2"/>
      <c r="C442" s="73"/>
      <c r="D442" s="73"/>
      <c r="E442" s="74"/>
      <c r="F442" s="75"/>
      <c r="G442" s="75"/>
      <c r="H442" s="75"/>
      <c r="I442" s="75"/>
      <c r="J442" s="75"/>
      <c r="K442" s="75"/>
      <c r="L442" s="2"/>
      <c r="M442" s="2"/>
      <c r="N442" s="2"/>
      <c r="O442" s="75"/>
      <c r="P442" s="76"/>
      <c r="Q442" s="77"/>
      <c r="R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ht="15" customHeight="1" x14ac:dyDescent="0.15">
      <c r="A443" s="2"/>
      <c r="B443" s="2"/>
      <c r="C443" s="73"/>
      <c r="D443" s="73"/>
      <c r="E443" s="74"/>
      <c r="F443" s="75"/>
      <c r="G443" s="75"/>
      <c r="H443" s="75"/>
      <c r="I443" s="75"/>
      <c r="J443" s="75"/>
      <c r="K443" s="75"/>
      <c r="L443" s="2"/>
      <c r="M443" s="2"/>
      <c r="N443" s="2"/>
      <c r="O443" s="75"/>
      <c r="P443" s="76"/>
      <c r="Q443" s="77"/>
      <c r="R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ht="15" customHeight="1" x14ac:dyDescent="0.15">
      <c r="A444" s="2"/>
      <c r="B444" s="2"/>
      <c r="C444" s="73"/>
      <c r="D444" s="73"/>
      <c r="E444" s="74"/>
      <c r="F444" s="75"/>
      <c r="G444" s="75"/>
      <c r="H444" s="75"/>
      <c r="I444" s="75"/>
      <c r="J444" s="75"/>
      <c r="K444" s="75"/>
      <c r="L444" s="2"/>
      <c r="M444" s="2"/>
      <c r="N444" s="2"/>
      <c r="O444" s="75"/>
      <c r="P444" s="76"/>
      <c r="Q444" s="77"/>
      <c r="R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ht="15" customHeight="1" x14ac:dyDescent="0.15">
      <c r="A445" s="2"/>
      <c r="B445" s="2"/>
      <c r="C445" s="73"/>
      <c r="D445" s="73"/>
      <c r="E445" s="74"/>
      <c r="F445" s="75"/>
      <c r="G445" s="75"/>
      <c r="H445" s="75"/>
      <c r="I445" s="75"/>
      <c r="J445" s="75"/>
      <c r="K445" s="75"/>
      <c r="L445" s="2"/>
      <c r="M445" s="2"/>
      <c r="N445" s="2"/>
      <c r="O445" s="75"/>
      <c r="P445" s="76"/>
      <c r="Q445" s="77"/>
      <c r="R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ht="15" customHeight="1" x14ac:dyDescent="0.15">
      <c r="A446" s="2"/>
      <c r="B446" s="2"/>
      <c r="C446" s="73"/>
      <c r="D446" s="73"/>
      <c r="E446" s="74"/>
      <c r="F446" s="75"/>
      <c r="G446" s="75"/>
      <c r="H446" s="75"/>
      <c r="I446" s="75"/>
      <c r="J446" s="75"/>
      <c r="K446" s="75"/>
      <c r="L446" s="2"/>
      <c r="M446" s="2"/>
      <c r="N446" s="2"/>
      <c r="O446" s="75"/>
      <c r="P446" s="76"/>
      <c r="Q446" s="77"/>
      <c r="R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ht="15" customHeight="1" x14ac:dyDescent="0.15">
      <c r="A447" s="2"/>
      <c r="B447" s="2"/>
      <c r="C447" s="73"/>
      <c r="D447" s="73"/>
      <c r="E447" s="74"/>
      <c r="F447" s="75"/>
      <c r="G447" s="75"/>
      <c r="H447" s="75"/>
      <c r="I447" s="75"/>
      <c r="J447" s="75"/>
      <c r="K447" s="75"/>
      <c r="L447" s="2"/>
      <c r="M447" s="2"/>
      <c r="N447" s="2"/>
      <c r="O447" s="75"/>
      <c r="P447" s="76"/>
      <c r="Q447" s="77"/>
      <c r="R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ht="15" customHeight="1" x14ac:dyDescent="0.15">
      <c r="A448" s="2"/>
      <c r="B448" s="2"/>
      <c r="C448" s="73"/>
      <c r="D448" s="73"/>
      <c r="E448" s="74"/>
      <c r="F448" s="75"/>
      <c r="G448" s="75"/>
      <c r="H448" s="75"/>
      <c r="I448" s="75"/>
      <c r="J448" s="75"/>
      <c r="K448" s="75"/>
      <c r="L448" s="2"/>
      <c r="M448" s="2"/>
      <c r="N448" s="2"/>
      <c r="O448" s="75"/>
      <c r="P448" s="76"/>
      <c r="Q448" s="77"/>
      <c r="R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ht="15" customHeight="1" x14ac:dyDescent="0.15">
      <c r="A449" s="2"/>
      <c r="B449" s="2"/>
      <c r="C449" s="73"/>
      <c r="D449" s="73"/>
      <c r="E449" s="74"/>
      <c r="F449" s="75"/>
      <c r="G449" s="75"/>
      <c r="H449" s="75"/>
      <c r="I449" s="75"/>
      <c r="J449" s="75"/>
      <c r="K449" s="75"/>
      <c r="L449" s="2"/>
      <c r="M449" s="2"/>
      <c r="N449" s="2"/>
      <c r="O449" s="75"/>
      <c r="P449" s="76"/>
      <c r="Q449" s="77"/>
      <c r="R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ht="15" customHeight="1" x14ac:dyDescent="0.15">
      <c r="A450" s="2"/>
      <c r="B450" s="2"/>
      <c r="C450" s="73"/>
      <c r="D450" s="73"/>
      <c r="E450" s="74"/>
      <c r="F450" s="75"/>
      <c r="G450" s="75"/>
      <c r="H450" s="75"/>
      <c r="I450" s="75"/>
      <c r="J450" s="75"/>
      <c r="K450" s="75"/>
      <c r="L450" s="2"/>
      <c r="M450" s="2"/>
      <c r="N450" s="2"/>
      <c r="O450" s="75"/>
      <c r="P450" s="76"/>
      <c r="Q450" s="77"/>
      <c r="R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ht="15" customHeight="1" x14ac:dyDescent="0.15">
      <c r="A451" s="2"/>
      <c r="B451" s="2"/>
      <c r="C451" s="73"/>
      <c r="D451" s="73"/>
      <c r="E451" s="74"/>
      <c r="F451" s="75"/>
      <c r="G451" s="75"/>
      <c r="H451" s="75"/>
      <c r="I451" s="75"/>
      <c r="J451" s="75"/>
      <c r="K451" s="75"/>
      <c r="L451" s="2"/>
      <c r="M451" s="2"/>
      <c r="N451" s="2"/>
      <c r="O451" s="75"/>
      <c r="P451" s="76"/>
      <c r="Q451" s="77"/>
      <c r="R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ht="15" customHeight="1" x14ac:dyDescent="0.15">
      <c r="A452" s="2"/>
      <c r="B452" s="2"/>
      <c r="C452" s="73"/>
      <c r="D452" s="73"/>
      <c r="E452" s="74"/>
      <c r="F452" s="75"/>
      <c r="G452" s="75"/>
      <c r="H452" s="75"/>
      <c r="I452" s="75"/>
      <c r="J452" s="75"/>
      <c r="K452" s="75"/>
      <c r="L452" s="2"/>
      <c r="M452" s="2"/>
      <c r="N452" s="2"/>
      <c r="O452" s="75"/>
      <c r="P452" s="76"/>
      <c r="Q452" s="77"/>
      <c r="R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ht="15" customHeight="1" x14ac:dyDescent="0.15">
      <c r="A453" s="2"/>
      <c r="B453" s="2"/>
      <c r="C453" s="73"/>
      <c r="D453" s="73"/>
      <c r="E453" s="74"/>
      <c r="F453" s="75"/>
      <c r="G453" s="75"/>
      <c r="H453" s="75"/>
      <c r="I453" s="75"/>
      <c r="J453" s="75"/>
      <c r="K453" s="75"/>
      <c r="L453" s="2"/>
      <c r="M453" s="2"/>
      <c r="N453" s="2"/>
      <c r="O453" s="75"/>
      <c r="P453" s="76"/>
      <c r="Q453" s="77"/>
      <c r="R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ht="15" customHeight="1" x14ac:dyDescent="0.15">
      <c r="A454" s="2"/>
      <c r="B454" s="2"/>
      <c r="C454" s="73"/>
      <c r="D454" s="73"/>
      <c r="E454" s="74"/>
      <c r="F454" s="75"/>
      <c r="G454" s="75"/>
      <c r="H454" s="75"/>
      <c r="I454" s="75"/>
      <c r="J454" s="75"/>
      <c r="K454" s="75"/>
      <c r="L454" s="2"/>
      <c r="M454" s="2"/>
      <c r="N454" s="2"/>
      <c r="O454" s="75"/>
      <c r="P454" s="76"/>
      <c r="Q454" s="77"/>
      <c r="R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ht="15" customHeight="1" x14ac:dyDescent="0.15">
      <c r="A455" s="2"/>
      <c r="B455" s="2"/>
      <c r="C455" s="73"/>
      <c r="D455" s="73"/>
      <c r="E455" s="74"/>
      <c r="F455" s="75"/>
      <c r="G455" s="75"/>
      <c r="H455" s="75"/>
      <c r="I455" s="75"/>
      <c r="J455" s="75"/>
      <c r="K455" s="75"/>
      <c r="L455" s="2"/>
      <c r="M455" s="2"/>
      <c r="N455" s="2"/>
      <c r="O455" s="75"/>
      <c r="P455" s="76"/>
      <c r="Q455" s="77"/>
      <c r="R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ht="15" customHeight="1" x14ac:dyDescent="0.15">
      <c r="A456" s="2"/>
      <c r="B456" s="2"/>
      <c r="C456" s="73"/>
      <c r="D456" s="73"/>
      <c r="E456" s="74"/>
      <c r="F456" s="75"/>
      <c r="G456" s="75"/>
      <c r="H456" s="75"/>
      <c r="I456" s="75"/>
      <c r="J456" s="75"/>
      <c r="K456" s="75"/>
      <c r="L456" s="2"/>
      <c r="M456" s="2"/>
      <c r="N456" s="2"/>
      <c r="O456" s="75"/>
      <c r="P456" s="76"/>
      <c r="Q456" s="77"/>
      <c r="R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ht="15" customHeight="1" x14ac:dyDescent="0.15">
      <c r="A457" s="2"/>
      <c r="B457" s="2"/>
      <c r="C457" s="73"/>
      <c r="D457" s="73"/>
      <c r="E457" s="74"/>
      <c r="F457" s="75"/>
      <c r="G457" s="75"/>
      <c r="H457" s="75"/>
      <c r="I457" s="75"/>
      <c r="J457" s="75"/>
      <c r="K457" s="75"/>
      <c r="L457" s="2"/>
      <c r="M457" s="2"/>
      <c r="N457" s="2"/>
      <c r="O457" s="75"/>
      <c r="P457" s="76"/>
      <c r="Q457" s="77"/>
      <c r="R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ht="15" customHeight="1" x14ac:dyDescent="0.15">
      <c r="A458" s="2"/>
      <c r="B458" s="2"/>
      <c r="C458" s="73"/>
      <c r="D458" s="73"/>
      <c r="E458" s="74"/>
      <c r="F458" s="75"/>
      <c r="G458" s="75"/>
      <c r="H458" s="75"/>
      <c r="I458" s="75"/>
      <c r="J458" s="75"/>
      <c r="K458" s="75"/>
      <c r="L458" s="2"/>
      <c r="M458" s="2"/>
      <c r="N458" s="2"/>
      <c r="O458" s="75"/>
      <c r="P458" s="76"/>
      <c r="Q458" s="77"/>
      <c r="R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ht="15" customHeight="1" x14ac:dyDescent="0.15">
      <c r="A459" s="2"/>
      <c r="B459" s="2"/>
      <c r="C459" s="73"/>
      <c r="D459" s="73"/>
      <c r="E459" s="74"/>
      <c r="F459" s="75"/>
      <c r="G459" s="75"/>
      <c r="H459" s="75"/>
      <c r="I459" s="75"/>
      <c r="J459" s="75"/>
      <c r="K459" s="75"/>
      <c r="L459" s="2"/>
      <c r="M459" s="2"/>
      <c r="N459" s="2"/>
      <c r="O459" s="75"/>
      <c r="P459" s="76"/>
      <c r="Q459" s="77"/>
      <c r="R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ht="15" customHeight="1" x14ac:dyDescent="0.15">
      <c r="A460" s="2"/>
      <c r="B460" s="2"/>
      <c r="C460" s="73"/>
      <c r="D460" s="73"/>
      <c r="E460" s="74"/>
      <c r="F460" s="75"/>
      <c r="G460" s="75"/>
      <c r="H460" s="75"/>
      <c r="I460" s="75"/>
      <c r="J460" s="75"/>
      <c r="K460" s="75"/>
      <c r="L460" s="2"/>
      <c r="M460" s="2"/>
      <c r="N460" s="2"/>
      <c r="O460" s="75"/>
      <c r="P460" s="76"/>
      <c r="Q460" s="77"/>
      <c r="R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ht="15" customHeight="1" x14ac:dyDescent="0.15">
      <c r="A461" s="2"/>
      <c r="B461" s="2"/>
      <c r="C461" s="73"/>
      <c r="D461" s="73"/>
      <c r="E461" s="74"/>
      <c r="F461" s="75"/>
      <c r="G461" s="75"/>
      <c r="H461" s="75"/>
      <c r="I461" s="75"/>
      <c r="J461" s="75"/>
      <c r="K461" s="75"/>
      <c r="L461" s="2"/>
      <c r="M461" s="2"/>
      <c r="N461" s="2"/>
      <c r="O461" s="75"/>
      <c r="P461" s="76"/>
      <c r="Q461" s="77"/>
      <c r="R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ht="15" customHeight="1" x14ac:dyDescent="0.15">
      <c r="A462" s="2"/>
      <c r="B462" s="2"/>
      <c r="C462" s="73"/>
      <c r="D462" s="73"/>
      <c r="E462" s="74"/>
      <c r="F462" s="75"/>
      <c r="G462" s="75"/>
      <c r="H462" s="75"/>
      <c r="I462" s="75"/>
      <c r="J462" s="75"/>
      <c r="K462" s="75"/>
      <c r="L462" s="2"/>
      <c r="M462" s="2"/>
      <c r="N462" s="2"/>
      <c r="O462" s="75"/>
      <c r="P462" s="76"/>
      <c r="Q462" s="77"/>
      <c r="R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ht="15" customHeight="1" x14ac:dyDescent="0.15">
      <c r="A463" s="2"/>
      <c r="B463" s="2"/>
      <c r="C463" s="73"/>
      <c r="D463" s="73"/>
      <c r="E463" s="74"/>
      <c r="F463" s="75"/>
      <c r="G463" s="75"/>
      <c r="H463" s="75"/>
      <c r="I463" s="75"/>
      <c r="J463" s="75"/>
      <c r="K463" s="75"/>
      <c r="L463" s="2"/>
      <c r="M463" s="2"/>
      <c r="N463" s="2"/>
      <c r="O463" s="75"/>
      <c r="P463" s="76"/>
      <c r="Q463" s="77"/>
      <c r="R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ht="15" customHeight="1" x14ac:dyDescent="0.15">
      <c r="A464" s="2"/>
      <c r="B464" s="2"/>
      <c r="C464" s="73"/>
      <c r="D464" s="73"/>
      <c r="E464" s="74"/>
      <c r="F464" s="75"/>
      <c r="G464" s="75"/>
      <c r="H464" s="75"/>
      <c r="I464" s="75"/>
      <c r="J464" s="75"/>
      <c r="K464" s="75"/>
      <c r="L464" s="2"/>
      <c r="M464" s="2"/>
      <c r="N464" s="2"/>
      <c r="O464" s="75"/>
      <c r="P464" s="76"/>
      <c r="Q464" s="77"/>
      <c r="R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ht="15" customHeight="1" x14ac:dyDescent="0.15">
      <c r="A465" s="2"/>
      <c r="B465" s="2"/>
      <c r="C465" s="73"/>
      <c r="D465" s="73"/>
      <c r="E465" s="74"/>
      <c r="F465" s="75"/>
      <c r="G465" s="75"/>
      <c r="H465" s="75"/>
      <c r="I465" s="75"/>
      <c r="J465" s="75"/>
      <c r="K465" s="75"/>
      <c r="L465" s="2"/>
      <c r="M465" s="2"/>
      <c r="N465" s="2"/>
      <c r="O465" s="75"/>
      <c r="P465" s="76"/>
      <c r="Q465" s="77"/>
      <c r="R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ht="15" customHeight="1" x14ac:dyDescent="0.15">
      <c r="A466" s="2"/>
      <c r="B466" s="2"/>
      <c r="C466" s="73"/>
      <c r="D466" s="73"/>
      <c r="E466" s="74"/>
      <c r="F466" s="75"/>
      <c r="G466" s="75"/>
      <c r="H466" s="75"/>
      <c r="I466" s="75"/>
      <c r="J466" s="75"/>
      <c r="K466" s="75"/>
      <c r="L466" s="2"/>
      <c r="M466" s="2"/>
      <c r="N466" s="2"/>
      <c r="O466" s="75"/>
      <c r="P466" s="76"/>
      <c r="Q466" s="77"/>
      <c r="R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ht="15" customHeight="1" x14ac:dyDescent="0.15">
      <c r="A467" s="2"/>
      <c r="B467" s="2"/>
      <c r="C467" s="73"/>
      <c r="D467" s="73"/>
      <c r="E467" s="74"/>
      <c r="F467" s="75"/>
      <c r="G467" s="75"/>
      <c r="H467" s="75"/>
      <c r="I467" s="75"/>
      <c r="J467" s="75"/>
      <c r="K467" s="75"/>
      <c r="L467" s="2"/>
      <c r="M467" s="2"/>
      <c r="N467" s="2"/>
      <c r="O467" s="75"/>
      <c r="P467" s="76"/>
      <c r="Q467" s="77"/>
      <c r="R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ht="15" customHeight="1" x14ac:dyDescent="0.15">
      <c r="A468" s="2"/>
      <c r="B468" s="2"/>
      <c r="C468" s="73"/>
      <c r="D468" s="73"/>
      <c r="E468" s="74"/>
      <c r="F468" s="75"/>
      <c r="G468" s="75"/>
      <c r="H468" s="75"/>
      <c r="I468" s="75"/>
      <c r="J468" s="75"/>
      <c r="K468" s="75"/>
      <c r="L468" s="2"/>
      <c r="M468" s="2"/>
      <c r="N468" s="2"/>
      <c r="O468" s="75"/>
      <c r="P468" s="76"/>
      <c r="Q468" s="77"/>
      <c r="R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ht="15" customHeight="1" x14ac:dyDescent="0.15">
      <c r="A469" s="2"/>
      <c r="B469" s="2"/>
      <c r="C469" s="73"/>
      <c r="D469" s="73"/>
      <c r="E469" s="74"/>
      <c r="F469" s="75"/>
      <c r="G469" s="75"/>
      <c r="H469" s="75"/>
      <c r="I469" s="75"/>
      <c r="J469" s="75"/>
      <c r="K469" s="75"/>
      <c r="L469" s="2"/>
      <c r="M469" s="2"/>
      <c r="N469" s="2"/>
      <c r="O469" s="75"/>
      <c r="P469" s="76"/>
      <c r="Q469" s="77"/>
      <c r="R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ht="15" customHeight="1" x14ac:dyDescent="0.15">
      <c r="A470" s="2"/>
      <c r="B470" s="2"/>
      <c r="C470" s="73"/>
      <c r="D470" s="73"/>
      <c r="E470" s="74"/>
      <c r="F470" s="75"/>
      <c r="G470" s="75"/>
      <c r="H470" s="75"/>
      <c r="I470" s="75"/>
      <c r="J470" s="75"/>
      <c r="K470" s="75"/>
      <c r="L470" s="2"/>
      <c r="M470" s="2"/>
      <c r="N470" s="2"/>
      <c r="O470" s="75"/>
      <c r="P470" s="76"/>
      <c r="Q470" s="77"/>
      <c r="R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ht="15" customHeight="1" x14ac:dyDescent="0.15">
      <c r="A471" s="2"/>
      <c r="B471" s="2"/>
      <c r="C471" s="73"/>
      <c r="D471" s="73"/>
      <c r="E471" s="74"/>
      <c r="F471" s="75"/>
      <c r="G471" s="75"/>
      <c r="H471" s="75"/>
      <c r="I471" s="75"/>
      <c r="J471" s="75"/>
      <c r="K471" s="75"/>
      <c r="L471" s="2"/>
      <c r="M471" s="2"/>
      <c r="N471" s="2"/>
      <c r="O471" s="75"/>
      <c r="P471" s="76"/>
      <c r="Q471" s="77"/>
      <c r="R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ht="15" customHeight="1" x14ac:dyDescent="0.15">
      <c r="A472" s="2"/>
      <c r="B472" s="2"/>
      <c r="C472" s="73"/>
      <c r="D472" s="73"/>
      <c r="E472" s="74"/>
      <c r="F472" s="75"/>
      <c r="G472" s="75"/>
      <c r="H472" s="75"/>
      <c r="I472" s="75"/>
      <c r="J472" s="75"/>
      <c r="K472" s="75"/>
      <c r="L472" s="2"/>
      <c r="M472" s="2"/>
      <c r="N472" s="2"/>
      <c r="O472" s="75"/>
      <c r="P472" s="76"/>
      <c r="Q472" s="77"/>
      <c r="R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ht="15" customHeight="1" x14ac:dyDescent="0.15">
      <c r="A473" s="2"/>
      <c r="B473" s="2"/>
      <c r="C473" s="73"/>
      <c r="D473" s="73"/>
      <c r="E473" s="74"/>
      <c r="F473" s="75"/>
      <c r="G473" s="75"/>
      <c r="H473" s="75"/>
      <c r="I473" s="75"/>
      <c r="J473" s="75"/>
      <c r="K473" s="75"/>
      <c r="L473" s="2"/>
      <c r="M473" s="2"/>
      <c r="N473" s="2"/>
      <c r="O473" s="75"/>
      <c r="P473" s="76"/>
      <c r="Q473" s="77"/>
      <c r="R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ht="15" customHeight="1" x14ac:dyDescent="0.15">
      <c r="A474" s="2"/>
      <c r="B474" s="2"/>
      <c r="C474" s="73"/>
      <c r="D474" s="73"/>
      <c r="E474" s="74"/>
      <c r="F474" s="75"/>
      <c r="G474" s="75"/>
      <c r="H474" s="75"/>
      <c r="I474" s="75"/>
      <c r="J474" s="75"/>
      <c r="K474" s="75"/>
      <c r="L474" s="2"/>
      <c r="M474" s="2"/>
      <c r="N474" s="2"/>
      <c r="O474" s="75"/>
      <c r="P474" s="76"/>
      <c r="Q474" s="77"/>
      <c r="R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ht="15" customHeight="1" x14ac:dyDescent="0.15">
      <c r="A475" s="2"/>
      <c r="B475" s="2"/>
      <c r="C475" s="73"/>
      <c r="D475" s="73"/>
      <c r="E475" s="74"/>
      <c r="F475" s="75"/>
      <c r="G475" s="75"/>
      <c r="H475" s="75"/>
      <c r="I475" s="75"/>
      <c r="J475" s="75"/>
      <c r="K475" s="75"/>
      <c r="L475" s="2"/>
      <c r="M475" s="2"/>
      <c r="N475" s="2"/>
      <c r="O475" s="75"/>
      <c r="P475" s="76"/>
      <c r="Q475" s="77"/>
      <c r="R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ht="15" customHeight="1" x14ac:dyDescent="0.15">
      <c r="A476" s="2"/>
      <c r="B476" s="2"/>
      <c r="C476" s="73"/>
      <c r="D476" s="73"/>
      <c r="E476" s="74"/>
      <c r="F476" s="75"/>
      <c r="G476" s="75"/>
      <c r="H476" s="75"/>
      <c r="I476" s="75"/>
      <c r="J476" s="75"/>
      <c r="K476" s="75"/>
      <c r="L476" s="2"/>
      <c r="M476" s="2"/>
      <c r="N476" s="2"/>
      <c r="O476" s="75"/>
      <c r="P476" s="76"/>
      <c r="Q476" s="77"/>
      <c r="R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ht="15" customHeight="1" x14ac:dyDescent="0.15">
      <c r="A477" s="2"/>
      <c r="B477" s="2"/>
      <c r="C477" s="73"/>
      <c r="D477" s="73"/>
      <c r="E477" s="74"/>
      <c r="F477" s="75"/>
      <c r="G477" s="75"/>
      <c r="H477" s="75"/>
      <c r="I477" s="75"/>
      <c r="J477" s="75"/>
      <c r="K477" s="75"/>
      <c r="L477" s="2"/>
      <c r="M477" s="2"/>
      <c r="N477" s="2"/>
      <c r="O477" s="75"/>
      <c r="P477" s="76"/>
      <c r="Q477" s="77"/>
      <c r="R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ht="15" customHeight="1" x14ac:dyDescent="0.15">
      <c r="A478" s="2"/>
      <c r="B478" s="2"/>
      <c r="C478" s="73"/>
      <c r="D478" s="73"/>
      <c r="E478" s="74"/>
      <c r="F478" s="75"/>
      <c r="G478" s="75"/>
      <c r="H478" s="75"/>
      <c r="I478" s="75"/>
      <c r="J478" s="75"/>
      <c r="K478" s="75"/>
      <c r="L478" s="2"/>
      <c r="M478" s="2"/>
      <c r="N478" s="2"/>
      <c r="O478" s="75"/>
      <c r="P478" s="76"/>
      <c r="Q478" s="77"/>
      <c r="R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ht="15" customHeight="1" x14ac:dyDescent="0.15">
      <c r="A479" s="2"/>
      <c r="B479" s="2"/>
      <c r="C479" s="73"/>
      <c r="D479" s="73"/>
      <c r="E479" s="74"/>
      <c r="F479" s="75"/>
      <c r="G479" s="75"/>
      <c r="H479" s="75"/>
      <c r="I479" s="75"/>
      <c r="J479" s="75"/>
      <c r="K479" s="75"/>
      <c r="L479" s="2"/>
      <c r="M479" s="2"/>
      <c r="N479" s="2"/>
      <c r="O479" s="75"/>
      <c r="P479" s="76"/>
      <c r="Q479" s="77"/>
      <c r="R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ht="15" customHeight="1" x14ac:dyDescent="0.15">
      <c r="A480" s="2"/>
      <c r="B480" s="2"/>
      <c r="C480" s="73"/>
      <c r="D480" s="73"/>
      <c r="E480" s="74"/>
      <c r="F480" s="75"/>
      <c r="G480" s="75"/>
      <c r="H480" s="75"/>
      <c r="I480" s="75"/>
      <c r="J480" s="75"/>
      <c r="K480" s="75"/>
      <c r="L480" s="2"/>
      <c r="M480" s="2"/>
      <c r="N480" s="2"/>
      <c r="O480" s="75"/>
      <c r="P480" s="76"/>
      <c r="Q480" s="77"/>
      <c r="R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ht="15" customHeight="1" x14ac:dyDescent="0.15">
      <c r="A481" s="2"/>
      <c r="B481" s="2"/>
      <c r="C481" s="73"/>
      <c r="D481" s="73"/>
      <c r="E481" s="74"/>
      <c r="F481" s="75"/>
      <c r="G481" s="75"/>
      <c r="H481" s="75"/>
      <c r="I481" s="75"/>
      <c r="J481" s="75"/>
      <c r="K481" s="75"/>
      <c r="L481" s="2"/>
      <c r="M481" s="2"/>
      <c r="N481" s="2"/>
      <c r="O481" s="75"/>
      <c r="P481" s="76"/>
      <c r="Q481" s="77"/>
      <c r="R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ht="15" customHeight="1" x14ac:dyDescent="0.15">
      <c r="A482" s="2"/>
      <c r="B482" s="2"/>
      <c r="C482" s="73"/>
      <c r="D482" s="73"/>
      <c r="E482" s="74"/>
      <c r="F482" s="75"/>
      <c r="G482" s="75"/>
      <c r="H482" s="75"/>
      <c r="I482" s="75"/>
      <c r="J482" s="75"/>
      <c r="K482" s="75"/>
      <c r="L482" s="2"/>
      <c r="M482" s="2"/>
      <c r="N482" s="2"/>
      <c r="O482" s="75"/>
      <c r="P482" s="76"/>
      <c r="Q482" s="77"/>
      <c r="R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ht="15" customHeight="1" x14ac:dyDescent="0.15">
      <c r="A483" s="2"/>
      <c r="B483" s="2"/>
      <c r="C483" s="73"/>
      <c r="D483" s="73"/>
      <c r="E483" s="74"/>
      <c r="F483" s="75"/>
      <c r="G483" s="75"/>
      <c r="H483" s="75"/>
      <c r="I483" s="75"/>
      <c r="J483" s="75"/>
      <c r="K483" s="75"/>
      <c r="L483" s="2"/>
      <c r="M483" s="2"/>
      <c r="N483" s="2"/>
      <c r="O483" s="75"/>
      <c r="P483" s="76"/>
      <c r="Q483" s="77"/>
      <c r="R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ht="15" customHeight="1" x14ac:dyDescent="0.15">
      <c r="A484" s="2"/>
      <c r="B484" s="2"/>
      <c r="C484" s="73"/>
      <c r="D484" s="73"/>
      <c r="E484" s="74"/>
      <c r="F484" s="75"/>
      <c r="G484" s="75"/>
      <c r="H484" s="75"/>
      <c r="I484" s="75"/>
      <c r="J484" s="75"/>
      <c r="K484" s="75"/>
      <c r="L484" s="2"/>
      <c r="M484" s="2"/>
      <c r="N484" s="2"/>
      <c r="O484" s="75"/>
      <c r="P484" s="76"/>
      <c r="Q484" s="77"/>
      <c r="R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ht="15" customHeight="1" x14ac:dyDescent="0.15">
      <c r="A485" s="2"/>
      <c r="B485" s="2"/>
      <c r="C485" s="73"/>
      <c r="D485" s="73"/>
      <c r="E485" s="74"/>
      <c r="F485" s="75"/>
      <c r="G485" s="75"/>
      <c r="H485" s="75"/>
      <c r="I485" s="75"/>
      <c r="J485" s="75"/>
      <c r="K485" s="75"/>
      <c r="L485" s="2"/>
      <c r="M485" s="2"/>
      <c r="N485" s="2"/>
      <c r="O485" s="75"/>
      <c r="P485" s="76"/>
      <c r="Q485" s="77"/>
      <c r="R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ht="15" customHeight="1" x14ac:dyDescent="0.15">
      <c r="A486" s="2"/>
      <c r="B486" s="2"/>
      <c r="C486" s="73"/>
      <c r="D486" s="73"/>
      <c r="E486" s="74"/>
      <c r="F486" s="75"/>
      <c r="G486" s="75"/>
      <c r="H486" s="75"/>
      <c r="I486" s="75"/>
      <c r="J486" s="75"/>
      <c r="K486" s="75"/>
      <c r="L486" s="2"/>
      <c r="M486" s="2"/>
      <c r="N486" s="2"/>
      <c r="O486" s="75"/>
      <c r="P486" s="76"/>
      <c r="Q486" s="77"/>
      <c r="R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ht="15" customHeight="1" x14ac:dyDescent="0.15">
      <c r="A487" s="2"/>
      <c r="B487" s="2"/>
      <c r="C487" s="73"/>
      <c r="D487" s="73"/>
      <c r="E487" s="74"/>
      <c r="F487" s="75"/>
      <c r="G487" s="75"/>
      <c r="H487" s="75"/>
      <c r="I487" s="75"/>
      <c r="J487" s="75"/>
      <c r="K487" s="75"/>
      <c r="L487" s="2"/>
      <c r="M487" s="2"/>
      <c r="N487" s="2"/>
      <c r="O487" s="75"/>
      <c r="P487" s="76"/>
      <c r="Q487" s="77"/>
      <c r="R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ht="15" customHeight="1" x14ac:dyDescent="0.15">
      <c r="A488" s="2"/>
      <c r="B488" s="2"/>
      <c r="C488" s="73"/>
      <c r="D488" s="73"/>
      <c r="E488" s="74"/>
      <c r="F488" s="75"/>
      <c r="G488" s="75"/>
      <c r="H488" s="75"/>
      <c r="I488" s="75"/>
      <c r="J488" s="75"/>
      <c r="K488" s="75"/>
      <c r="L488" s="2"/>
      <c r="M488" s="2"/>
      <c r="N488" s="2"/>
      <c r="O488" s="75"/>
      <c r="P488" s="76"/>
      <c r="Q488" s="77"/>
      <c r="R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ht="15" customHeight="1" x14ac:dyDescent="0.15">
      <c r="A489" s="2"/>
      <c r="B489" s="2"/>
      <c r="C489" s="73"/>
      <c r="D489" s="73"/>
      <c r="E489" s="74"/>
      <c r="F489" s="75"/>
      <c r="G489" s="75"/>
      <c r="H489" s="75"/>
      <c r="I489" s="75"/>
      <c r="J489" s="75"/>
      <c r="K489" s="75"/>
      <c r="L489" s="2"/>
      <c r="M489" s="2"/>
      <c r="N489" s="2"/>
      <c r="O489" s="75"/>
      <c r="P489" s="76"/>
      <c r="Q489" s="77"/>
      <c r="R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ht="15" customHeight="1" x14ac:dyDescent="0.15">
      <c r="A490" s="2"/>
      <c r="B490" s="2"/>
      <c r="C490" s="73"/>
      <c r="D490" s="73"/>
      <c r="E490" s="74"/>
      <c r="F490" s="75"/>
      <c r="G490" s="75"/>
      <c r="H490" s="75"/>
      <c r="I490" s="75"/>
      <c r="J490" s="75"/>
      <c r="K490" s="75"/>
      <c r="L490" s="2"/>
      <c r="M490" s="2"/>
      <c r="N490" s="2"/>
      <c r="O490" s="75"/>
      <c r="P490" s="76"/>
      <c r="Q490" s="77"/>
      <c r="R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ht="15" customHeight="1" x14ac:dyDescent="0.15">
      <c r="A491" s="2"/>
      <c r="B491" s="2"/>
      <c r="C491" s="73"/>
      <c r="D491" s="73"/>
      <c r="E491" s="74"/>
      <c r="F491" s="75"/>
      <c r="G491" s="75"/>
      <c r="H491" s="75"/>
      <c r="I491" s="75"/>
      <c r="J491" s="75"/>
      <c r="K491" s="75"/>
      <c r="L491" s="2"/>
      <c r="M491" s="2"/>
      <c r="N491" s="2"/>
      <c r="O491" s="75"/>
      <c r="P491" s="76"/>
      <c r="Q491" s="77"/>
      <c r="R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ht="15" customHeight="1" x14ac:dyDescent="0.15">
      <c r="A492" s="2"/>
      <c r="B492" s="2"/>
      <c r="C492" s="73"/>
      <c r="D492" s="73"/>
      <c r="E492" s="74"/>
      <c r="F492" s="75"/>
      <c r="G492" s="75"/>
      <c r="H492" s="75"/>
      <c r="I492" s="75"/>
      <c r="J492" s="75"/>
      <c r="K492" s="75"/>
      <c r="L492" s="2"/>
      <c r="M492" s="2"/>
      <c r="N492" s="2"/>
      <c r="O492" s="75"/>
      <c r="P492" s="76"/>
      <c r="Q492" s="77"/>
      <c r="R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ht="15" customHeight="1" x14ac:dyDescent="0.15">
      <c r="A493" s="2"/>
      <c r="B493" s="2"/>
      <c r="C493" s="73"/>
      <c r="D493" s="73"/>
      <c r="E493" s="74"/>
      <c r="F493" s="75"/>
      <c r="G493" s="75"/>
      <c r="H493" s="75"/>
      <c r="I493" s="75"/>
      <c r="J493" s="75"/>
      <c r="K493" s="75"/>
      <c r="L493" s="2"/>
      <c r="M493" s="2"/>
      <c r="N493" s="2"/>
      <c r="O493" s="75"/>
      <c r="P493" s="76"/>
      <c r="Q493" s="77"/>
      <c r="R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ht="15" customHeight="1" x14ac:dyDescent="0.15">
      <c r="A494" s="2"/>
      <c r="B494" s="2"/>
      <c r="C494" s="73"/>
      <c r="D494" s="73"/>
      <c r="E494" s="74"/>
      <c r="F494" s="75"/>
      <c r="G494" s="75"/>
      <c r="H494" s="75"/>
      <c r="I494" s="75"/>
      <c r="J494" s="75"/>
      <c r="K494" s="75"/>
      <c r="L494" s="2"/>
      <c r="M494" s="2"/>
      <c r="N494" s="2"/>
      <c r="O494" s="75"/>
      <c r="P494" s="76"/>
      <c r="Q494" s="77"/>
      <c r="R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ht="15" customHeight="1" x14ac:dyDescent="0.15">
      <c r="A495" s="2"/>
      <c r="B495" s="2"/>
      <c r="C495" s="73"/>
      <c r="D495" s="73"/>
      <c r="E495" s="74"/>
      <c r="F495" s="75"/>
      <c r="G495" s="75"/>
      <c r="H495" s="75"/>
      <c r="I495" s="75"/>
      <c r="J495" s="75"/>
      <c r="K495" s="75"/>
      <c r="L495" s="2"/>
      <c r="M495" s="2"/>
      <c r="N495" s="2"/>
      <c r="O495" s="75"/>
      <c r="P495" s="76"/>
      <c r="Q495" s="77"/>
      <c r="R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ht="15" customHeight="1" x14ac:dyDescent="0.15">
      <c r="A496" s="2"/>
      <c r="B496" s="2"/>
      <c r="C496" s="73"/>
      <c r="D496" s="73"/>
      <c r="E496" s="74"/>
      <c r="F496" s="75"/>
      <c r="G496" s="75"/>
      <c r="H496" s="75"/>
      <c r="I496" s="75"/>
      <c r="J496" s="75"/>
      <c r="K496" s="75"/>
      <c r="L496" s="2"/>
      <c r="M496" s="2"/>
      <c r="N496" s="2"/>
      <c r="O496" s="75"/>
      <c r="P496" s="76"/>
      <c r="Q496" s="77"/>
      <c r="R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ht="15" customHeight="1" x14ac:dyDescent="0.15">
      <c r="A497" s="2"/>
      <c r="B497" s="2"/>
      <c r="C497" s="73"/>
      <c r="D497" s="73"/>
      <c r="E497" s="74"/>
      <c r="F497" s="75"/>
      <c r="G497" s="75"/>
      <c r="H497" s="75"/>
      <c r="I497" s="75"/>
      <c r="J497" s="75"/>
      <c r="K497" s="75"/>
      <c r="L497" s="2"/>
      <c r="M497" s="2"/>
      <c r="N497" s="2"/>
      <c r="O497" s="75"/>
      <c r="P497" s="76"/>
      <c r="Q497" s="77"/>
      <c r="R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ht="15" customHeight="1" x14ac:dyDescent="0.15">
      <c r="A498" s="2"/>
      <c r="B498" s="2"/>
      <c r="C498" s="73"/>
      <c r="D498" s="73"/>
      <c r="E498" s="74"/>
      <c r="F498" s="75"/>
      <c r="G498" s="75"/>
      <c r="H498" s="75"/>
      <c r="I498" s="75"/>
      <c r="J498" s="75"/>
      <c r="K498" s="75"/>
      <c r="L498" s="2"/>
      <c r="M498" s="2"/>
      <c r="N498" s="2"/>
      <c r="O498" s="75"/>
      <c r="P498" s="76"/>
      <c r="Q498" s="77"/>
      <c r="R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ht="15" customHeight="1" x14ac:dyDescent="0.15">
      <c r="A499" s="2"/>
      <c r="B499" s="2"/>
      <c r="C499" s="73"/>
      <c r="D499" s="73"/>
      <c r="E499" s="74"/>
      <c r="F499" s="75"/>
      <c r="G499" s="75"/>
      <c r="H499" s="75"/>
      <c r="I499" s="75"/>
      <c r="J499" s="75"/>
      <c r="K499" s="75"/>
      <c r="L499" s="2"/>
      <c r="M499" s="2"/>
      <c r="N499" s="2"/>
      <c r="O499" s="75"/>
      <c r="P499" s="76"/>
      <c r="Q499" s="77"/>
      <c r="R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ht="15" customHeight="1" x14ac:dyDescent="0.15">
      <c r="A500" s="2"/>
      <c r="B500" s="2"/>
      <c r="C500" s="73"/>
      <c r="D500" s="73"/>
      <c r="E500" s="74"/>
      <c r="F500" s="75"/>
      <c r="G500" s="75"/>
      <c r="H500" s="75"/>
      <c r="I500" s="75"/>
      <c r="J500" s="75"/>
      <c r="K500" s="75"/>
      <c r="L500" s="2"/>
      <c r="M500" s="2"/>
      <c r="N500" s="2"/>
      <c r="O500" s="75"/>
      <c r="P500" s="76"/>
      <c r="Q500" s="77"/>
      <c r="R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ht="15" customHeight="1" x14ac:dyDescent="0.15">
      <c r="A501" s="2"/>
      <c r="B501" s="2"/>
      <c r="C501" s="73"/>
      <c r="D501" s="73"/>
      <c r="E501" s="74"/>
      <c r="F501" s="75"/>
      <c r="G501" s="75"/>
      <c r="H501" s="75"/>
      <c r="I501" s="75"/>
      <c r="J501" s="75"/>
      <c r="K501" s="75"/>
      <c r="L501" s="2"/>
      <c r="M501" s="2"/>
      <c r="N501" s="2"/>
      <c r="O501" s="75"/>
      <c r="P501" s="76"/>
      <c r="Q501" s="77"/>
      <c r="R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ht="15" customHeight="1" x14ac:dyDescent="0.15">
      <c r="A502" s="2"/>
      <c r="B502" s="2"/>
      <c r="C502" s="73"/>
      <c r="D502" s="73"/>
      <c r="E502" s="74"/>
      <c r="F502" s="75"/>
      <c r="G502" s="75"/>
      <c r="H502" s="75"/>
      <c r="I502" s="75"/>
      <c r="J502" s="75"/>
      <c r="K502" s="75"/>
      <c r="L502" s="2"/>
      <c r="M502" s="2"/>
      <c r="N502" s="2"/>
      <c r="O502" s="75"/>
      <c r="P502" s="76"/>
      <c r="Q502" s="77"/>
      <c r="R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ht="15" customHeight="1" x14ac:dyDescent="0.15">
      <c r="A503" s="2"/>
      <c r="B503" s="2"/>
      <c r="C503" s="73"/>
      <c r="D503" s="73"/>
      <c r="E503" s="74"/>
      <c r="F503" s="75"/>
      <c r="G503" s="75"/>
      <c r="H503" s="75"/>
      <c r="I503" s="75"/>
      <c r="J503" s="75"/>
      <c r="K503" s="75"/>
      <c r="L503" s="2"/>
      <c r="M503" s="2"/>
      <c r="N503" s="2"/>
      <c r="O503" s="75"/>
      <c r="P503" s="76"/>
      <c r="Q503" s="77"/>
      <c r="R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ht="15" customHeight="1" x14ac:dyDescent="0.15">
      <c r="A504" s="2"/>
      <c r="B504" s="2"/>
      <c r="C504" s="73"/>
      <c r="D504" s="73"/>
      <c r="E504" s="74"/>
      <c r="F504" s="75"/>
      <c r="G504" s="75"/>
      <c r="H504" s="75"/>
      <c r="I504" s="75"/>
      <c r="J504" s="75"/>
      <c r="K504" s="75"/>
      <c r="L504" s="2"/>
      <c r="M504" s="2"/>
      <c r="N504" s="2"/>
      <c r="O504" s="75"/>
      <c r="P504" s="76"/>
      <c r="Q504" s="77"/>
      <c r="R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ht="15" customHeight="1" x14ac:dyDescent="0.15">
      <c r="A505" s="2"/>
      <c r="B505" s="2"/>
      <c r="C505" s="73"/>
      <c r="D505" s="73"/>
      <c r="E505" s="74"/>
      <c r="F505" s="75"/>
      <c r="G505" s="75"/>
      <c r="H505" s="75"/>
      <c r="I505" s="75"/>
      <c r="J505" s="75"/>
      <c r="K505" s="75"/>
      <c r="L505" s="2"/>
      <c r="M505" s="2"/>
      <c r="N505" s="2"/>
      <c r="O505" s="75"/>
      <c r="P505" s="76"/>
      <c r="Q505" s="77"/>
      <c r="R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ht="15" customHeight="1" x14ac:dyDescent="0.15">
      <c r="A506" s="2"/>
      <c r="B506" s="2"/>
      <c r="C506" s="73"/>
      <c r="D506" s="73"/>
      <c r="E506" s="74"/>
      <c r="F506" s="75"/>
      <c r="G506" s="75"/>
      <c r="H506" s="75"/>
      <c r="I506" s="75"/>
      <c r="J506" s="75"/>
      <c r="K506" s="75"/>
      <c r="L506" s="2"/>
      <c r="M506" s="2"/>
      <c r="N506" s="2"/>
      <c r="O506" s="75"/>
      <c r="P506" s="76"/>
      <c r="Q506" s="77"/>
      <c r="R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ht="15" customHeight="1" x14ac:dyDescent="0.15">
      <c r="A507" s="2"/>
      <c r="B507" s="2"/>
      <c r="C507" s="73"/>
      <c r="D507" s="73"/>
      <c r="E507" s="74"/>
      <c r="F507" s="75"/>
      <c r="G507" s="75"/>
      <c r="H507" s="75"/>
      <c r="I507" s="75"/>
      <c r="J507" s="75"/>
      <c r="K507" s="75"/>
      <c r="L507" s="2"/>
      <c r="M507" s="2"/>
      <c r="N507" s="2"/>
      <c r="O507" s="75"/>
      <c r="P507" s="76"/>
      <c r="Q507" s="77"/>
      <c r="R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ht="15" customHeight="1" x14ac:dyDescent="0.15">
      <c r="A508" s="2"/>
      <c r="B508" s="2"/>
      <c r="C508" s="73"/>
      <c r="D508" s="73"/>
      <c r="E508" s="74"/>
      <c r="F508" s="75"/>
      <c r="G508" s="75"/>
      <c r="H508" s="75"/>
      <c r="I508" s="75"/>
      <c r="J508" s="75"/>
      <c r="K508" s="75"/>
      <c r="L508" s="2"/>
      <c r="M508" s="2"/>
      <c r="N508" s="2"/>
      <c r="O508" s="75"/>
      <c r="P508" s="76"/>
      <c r="Q508" s="77"/>
      <c r="R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ht="15" customHeight="1" x14ac:dyDescent="0.15">
      <c r="A509" s="2"/>
      <c r="B509" s="2"/>
      <c r="C509" s="73"/>
      <c r="D509" s="73"/>
      <c r="E509" s="74"/>
      <c r="F509" s="75"/>
      <c r="G509" s="75"/>
      <c r="H509" s="75"/>
      <c r="I509" s="75"/>
      <c r="J509" s="75"/>
      <c r="K509" s="75"/>
      <c r="L509" s="2"/>
      <c r="M509" s="2"/>
      <c r="N509" s="2"/>
      <c r="O509" s="75"/>
      <c r="P509" s="76"/>
      <c r="Q509" s="77"/>
      <c r="R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ht="15" customHeight="1" x14ac:dyDescent="0.15">
      <c r="A510" s="2"/>
      <c r="B510" s="2"/>
      <c r="C510" s="73"/>
      <c r="D510" s="73"/>
      <c r="E510" s="74"/>
      <c r="F510" s="75"/>
      <c r="G510" s="75"/>
      <c r="H510" s="75"/>
      <c r="I510" s="75"/>
      <c r="J510" s="75"/>
      <c r="K510" s="75"/>
      <c r="L510" s="2"/>
      <c r="M510" s="2"/>
      <c r="N510" s="2"/>
      <c r="O510" s="75"/>
      <c r="P510" s="76"/>
      <c r="Q510" s="77"/>
      <c r="R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ht="15" customHeight="1" x14ac:dyDescent="0.15">
      <c r="A511" s="2"/>
      <c r="B511" s="2"/>
      <c r="C511" s="73"/>
      <c r="D511" s="73"/>
      <c r="E511" s="74"/>
      <c r="F511" s="75"/>
      <c r="G511" s="75"/>
      <c r="H511" s="75"/>
      <c r="I511" s="75"/>
      <c r="J511" s="75"/>
      <c r="K511" s="75"/>
      <c r="L511" s="2"/>
      <c r="M511" s="2"/>
      <c r="N511" s="2"/>
      <c r="O511" s="75"/>
      <c r="P511" s="76"/>
      <c r="Q511" s="77"/>
      <c r="R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ht="15" customHeight="1" x14ac:dyDescent="0.15">
      <c r="A512" s="2"/>
      <c r="B512" s="2"/>
      <c r="C512" s="73"/>
      <c r="D512" s="73"/>
      <c r="E512" s="74"/>
      <c r="F512" s="75"/>
      <c r="G512" s="75"/>
      <c r="H512" s="75"/>
      <c r="I512" s="75"/>
      <c r="J512" s="75"/>
      <c r="K512" s="75"/>
      <c r="L512" s="2"/>
      <c r="M512" s="2"/>
      <c r="N512" s="2"/>
      <c r="O512" s="75"/>
      <c r="P512" s="76"/>
      <c r="Q512" s="77"/>
      <c r="R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ht="15" customHeight="1" x14ac:dyDescent="0.15">
      <c r="A513" s="2"/>
      <c r="B513" s="2"/>
      <c r="C513" s="73"/>
      <c r="D513" s="73"/>
      <c r="E513" s="74"/>
      <c r="F513" s="75"/>
      <c r="G513" s="75"/>
      <c r="H513" s="75"/>
      <c r="I513" s="75"/>
      <c r="J513" s="75"/>
      <c r="K513" s="75"/>
      <c r="L513" s="2"/>
      <c r="M513" s="2"/>
      <c r="N513" s="2"/>
      <c r="O513" s="75"/>
      <c r="P513" s="76"/>
      <c r="Q513" s="77"/>
      <c r="R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ht="15" customHeight="1" x14ac:dyDescent="0.15">
      <c r="A514" s="2"/>
      <c r="B514" s="2"/>
      <c r="C514" s="73"/>
      <c r="D514" s="73"/>
      <c r="E514" s="74"/>
      <c r="F514" s="75"/>
      <c r="G514" s="75"/>
      <c r="H514" s="75"/>
      <c r="I514" s="75"/>
      <c r="J514" s="75"/>
      <c r="K514" s="75"/>
      <c r="L514" s="2"/>
      <c r="M514" s="2"/>
      <c r="N514" s="2"/>
      <c r="O514" s="75"/>
      <c r="P514" s="76"/>
      <c r="Q514" s="77"/>
      <c r="R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ht="15" customHeight="1" x14ac:dyDescent="0.15">
      <c r="A515" s="2"/>
      <c r="B515" s="2"/>
      <c r="C515" s="73"/>
      <c r="D515" s="73"/>
      <c r="E515" s="74"/>
      <c r="F515" s="75"/>
      <c r="G515" s="75"/>
      <c r="H515" s="75"/>
      <c r="I515" s="75"/>
      <c r="J515" s="75"/>
      <c r="K515" s="75"/>
      <c r="L515" s="2"/>
      <c r="M515" s="2"/>
      <c r="N515" s="2"/>
      <c r="O515" s="75"/>
      <c r="P515" s="76"/>
      <c r="Q515" s="77"/>
      <c r="R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ht="15" customHeight="1" x14ac:dyDescent="0.15">
      <c r="A516" s="2"/>
      <c r="B516" s="2"/>
      <c r="C516" s="73"/>
      <c r="D516" s="73"/>
      <c r="E516" s="74"/>
      <c r="F516" s="75"/>
      <c r="G516" s="75"/>
      <c r="H516" s="75"/>
      <c r="I516" s="75"/>
      <c r="J516" s="75"/>
      <c r="K516" s="75"/>
      <c r="L516" s="2"/>
      <c r="M516" s="2"/>
      <c r="N516" s="2"/>
      <c r="O516" s="75"/>
      <c r="P516" s="76"/>
      <c r="Q516" s="77"/>
      <c r="R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ht="15" customHeight="1" x14ac:dyDescent="0.15">
      <c r="A517" s="2"/>
      <c r="B517" s="2"/>
      <c r="C517" s="73"/>
      <c r="D517" s="73"/>
      <c r="E517" s="74"/>
      <c r="F517" s="75"/>
      <c r="G517" s="75"/>
      <c r="H517" s="75"/>
      <c r="I517" s="75"/>
      <c r="J517" s="75"/>
      <c r="K517" s="75"/>
      <c r="L517" s="2"/>
      <c r="M517" s="2"/>
      <c r="N517" s="2"/>
      <c r="O517" s="75"/>
      <c r="P517" s="76"/>
      <c r="Q517" s="77"/>
      <c r="R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ht="15" customHeight="1" x14ac:dyDescent="0.15">
      <c r="A518" s="2"/>
      <c r="B518" s="2"/>
      <c r="C518" s="73"/>
      <c r="D518" s="73"/>
      <c r="E518" s="74"/>
      <c r="F518" s="75"/>
      <c r="G518" s="75"/>
      <c r="H518" s="75"/>
      <c r="I518" s="75"/>
      <c r="J518" s="75"/>
      <c r="K518" s="75"/>
      <c r="L518" s="2"/>
      <c r="M518" s="2"/>
      <c r="N518" s="2"/>
      <c r="O518" s="75"/>
      <c r="P518" s="76"/>
      <c r="Q518" s="77"/>
      <c r="R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ht="15" customHeight="1" x14ac:dyDescent="0.15">
      <c r="A519" s="2"/>
      <c r="B519" s="2"/>
      <c r="C519" s="73"/>
      <c r="D519" s="73"/>
      <c r="E519" s="74"/>
      <c r="F519" s="75"/>
      <c r="G519" s="75"/>
      <c r="H519" s="75"/>
      <c r="I519" s="75"/>
      <c r="J519" s="75"/>
      <c r="K519" s="75"/>
      <c r="L519" s="2"/>
      <c r="M519" s="2"/>
      <c r="N519" s="2"/>
      <c r="O519" s="75"/>
      <c r="P519" s="76"/>
      <c r="Q519" s="77"/>
      <c r="R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ht="15" customHeight="1" x14ac:dyDescent="0.15">
      <c r="A520" s="2"/>
      <c r="B520" s="2"/>
      <c r="C520" s="73"/>
      <c r="D520" s="73"/>
      <c r="E520" s="74"/>
      <c r="F520" s="75"/>
      <c r="G520" s="75"/>
      <c r="H520" s="75"/>
      <c r="I520" s="75"/>
      <c r="J520" s="75"/>
      <c r="K520" s="75"/>
      <c r="L520" s="2"/>
      <c r="M520" s="2"/>
      <c r="N520" s="2"/>
      <c r="O520" s="75"/>
      <c r="P520" s="76"/>
      <c r="Q520" s="77"/>
      <c r="R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ht="15" customHeight="1" x14ac:dyDescent="0.15">
      <c r="A521" s="2"/>
      <c r="B521" s="2"/>
      <c r="C521" s="73"/>
      <c r="D521" s="73"/>
      <c r="E521" s="74"/>
      <c r="F521" s="75"/>
      <c r="G521" s="75"/>
      <c r="H521" s="75"/>
      <c r="I521" s="75"/>
      <c r="J521" s="75"/>
      <c r="K521" s="75"/>
      <c r="L521" s="2"/>
      <c r="M521" s="2"/>
      <c r="N521" s="2"/>
      <c r="O521" s="75"/>
      <c r="P521" s="76"/>
      <c r="Q521" s="77"/>
      <c r="R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ht="15" customHeight="1" x14ac:dyDescent="0.15">
      <c r="A522" s="2"/>
      <c r="B522" s="2"/>
      <c r="C522" s="73"/>
      <c r="D522" s="73"/>
      <c r="E522" s="74"/>
      <c r="F522" s="75"/>
      <c r="G522" s="75"/>
      <c r="H522" s="75"/>
      <c r="I522" s="75"/>
      <c r="J522" s="75"/>
      <c r="K522" s="75"/>
      <c r="L522" s="2"/>
      <c r="M522" s="2"/>
      <c r="N522" s="2"/>
      <c r="O522" s="75"/>
      <c r="P522" s="76"/>
      <c r="Q522" s="77"/>
      <c r="R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ht="15" customHeight="1" x14ac:dyDescent="0.15">
      <c r="A523" s="2"/>
      <c r="B523" s="2"/>
      <c r="C523" s="73"/>
      <c r="D523" s="73"/>
      <c r="E523" s="74"/>
      <c r="F523" s="75"/>
      <c r="G523" s="75"/>
      <c r="H523" s="75"/>
      <c r="I523" s="75"/>
      <c r="J523" s="75"/>
      <c r="K523" s="75"/>
      <c r="L523" s="2"/>
      <c r="M523" s="2"/>
      <c r="N523" s="2"/>
      <c r="O523" s="75"/>
      <c r="P523" s="76"/>
      <c r="Q523" s="77"/>
      <c r="R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ht="15" customHeight="1" x14ac:dyDescent="0.15">
      <c r="A524" s="2"/>
      <c r="B524" s="2"/>
      <c r="C524" s="73"/>
      <c r="D524" s="73"/>
      <c r="E524" s="74"/>
      <c r="F524" s="75"/>
      <c r="G524" s="75"/>
      <c r="H524" s="75"/>
      <c r="I524" s="75"/>
      <c r="J524" s="75"/>
      <c r="K524" s="75"/>
      <c r="L524" s="2"/>
      <c r="M524" s="2"/>
      <c r="N524" s="2"/>
      <c r="O524" s="75"/>
      <c r="P524" s="76"/>
      <c r="Q524" s="77"/>
      <c r="R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ht="15" customHeight="1" x14ac:dyDescent="0.15">
      <c r="A525" s="2"/>
      <c r="B525" s="2"/>
      <c r="C525" s="73"/>
      <c r="D525" s="73"/>
      <c r="E525" s="74"/>
      <c r="F525" s="75"/>
      <c r="G525" s="75"/>
      <c r="H525" s="75"/>
      <c r="I525" s="75"/>
      <c r="J525" s="75"/>
      <c r="K525" s="75"/>
      <c r="L525" s="2"/>
      <c r="M525" s="2"/>
      <c r="N525" s="2"/>
      <c r="O525" s="75"/>
      <c r="P525" s="76"/>
      <c r="Q525" s="77"/>
      <c r="R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ht="15" customHeight="1" x14ac:dyDescent="0.15">
      <c r="A526" s="2"/>
      <c r="B526" s="2"/>
      <c r="C526" s="73"/>
      <c r="D526" s="73"/>
      <c r="E526" s="74"/>
      <c r="F526" s="75"/>
      <c r="G526" s="75"/>
      <c r="H526" s="75"/>
      <c r="I526" s="75"/>
      <c r="J526" s="75"/>
      <c r="K526" s="75"/>
      <c r="L526" s="2"/>
      <c r="M526" s="2"/>
      <c r="N526" s="2"/>
      <c r="O526" s="75"/>
      <c r="P526" s="76"/>
      <c r="Q526" s="77"/>
      <c r="R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ht="15" customHeight="1" x14ac:dyDescent="0.15">
      <c r="A527" s="2"/>
      <c r="B527" s="2"/>
      <c r="C527" s="73"/>
      <c r="D527" s="73"/>
      <c r="E527" s="74"/>
      <c r="F527" s="75"/>
      <c r="G527" s="75"/>
      <c r="H527" s="75"/>
      <c r="I527" s="75"/>
      <c r="J527" s="75"/>
      <c r="K527" s="75"/>
      <c r="L527" s="2"/>
      <c r="M527" s="2"/>
      <c r="N527" s="2"/>
      <c r="O527" s="75"/>
      <c r="P527" s="76"/>
      <c r="Q527" s="77"/>
      <c r="R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ht="15" customHeight="1" x14ac:dyDescent="0.15">
      <c r="A528" s="2"/>
      <c r="B528" s="2"/>
      <c r="C528" s="73"/>
      <c r="D528" s="73"/>
      <c r="E528" s="74"/>
      <c r="F528" s="75"/>
      <c r="G528" s="75"/>
      <c r="H528" s="75"/>
      <c r="I528" s="75"/>
      <c r="J528" s="75"/>
      <c r="K528" s="75"/>
      <c r="L528" s="2"/>
      <c r="M528" s="2"/>
      <c r="N528" s="2"/>
      <c r="O528" s="75"/>
      <c r="P528" s="76"/>
      <c r="Q528" s="77"/>
      <c r="R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ht="15" customHeight="1" x14ac:dyDescent="0.15">
      <c r="A529" s="2"/>
      <c r="B529" s="2"/>
      <c r="C529" s="73"/>
      <c r="D529" s="73"/>
      <c r="E529" s="74"/>
      <c r="F529" s="75"/>
      <c r="G529" s="75"/>
      <c r="H529" s="75"/>
      <c r="I529" s="75"/>
      <c r="J529" s="75"/>
      <c r="K529" s="75"/>
      <c r="L529" s="2"/>
      <c r="M529" s="2"/>
      <c r="N529" s="2"/>
      <c r="O529" s="75"/>
      <c r="P529" s="76"/>
      <c r="Q529" s="77"/>
      <c r="R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ht="15" customHeight="1" x14ac:dyDescent="0.15">
      <c r="A530" s="2"/>
      <c r="B530" s="2"/>
      <c r="C530" s="73"/>
      <c r="D530" s="73"/>
      <c r="E530" s="74"/>
      <c r="F530" s="75"/>
      <c r="G530" s="75"/>
      <c r="H530" s="75"/>
      <c r="I530" s="75"/>
      <c r="J530" s="75"/>
      <c r="K530" s="75"/>
      <c r="L530" s="2"/>
      <c r="M530" s="2"/>
      <c r="N530" s="2"/>
      <c r="O530" s="75"/>
      <c r="P530" s="76"/>
      <c r="Q530" s="77"/>
      <c r="R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ht="15" customHeight="1" x14ac:dyDescent="0.15">
      <c r="A531" s="2"/>
      <c r="B531" s="2"/>
      <c r="C531" s="73"/>
      <c r="D531" s="73"/>
      <c r="E531" s="74"/>
      <c r="F531" s="75"/>
      <c r="G531" s="75"/>
      <c r="H531" s="75"/>
      <c r="I531" s="75"/>
      <c r="J531" s="75"/>
      <c r="K531" s="75"/>
      <c r="L531" s="2"/>
      <c r="M531" s="2"/>
      <c r="N531" s="2"/>
      <c r="O531" s="75"/>
      <c r="P531" s="76"/>
      <c r="Q531" s="77"/>
      <c r="R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ht="15" customHeight="1" x14ac:dyDescent="0.15">
      <c r="A532" s="2"/>
      <c r="B532" s="2"/>
      <c r="C532" s="73"/>
      <c r="D532" s="73"/>
      <c r="E532" s="74"/>
      <c r="F532" s="75"/>
      <c r="G532" s="75"/>
      <c r="H532" s="75"/>
      <c r="I532" s="75"/>
      <c r="J532" s="75"/>
      <c r="K532" s="75"/>
      <c r="L532" s="2"/>
      <c r="M532" s="2"/>
      <c r="N532" s="2"/>
      <c r="O532" s="75"/>
      <c r="P532" s="76"/>
      <c r="Q532" s="77"/>
      <c r="R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ht="15" customHeight="1" x14ac:dyDescent="0.15">
      <c r="A533" s="2"/>
      <c r="B533" s="2"/>
      <c r="C533" s="73"/>
      <c r="D533" s="73"/>
      <c r="E533" s="74"/>
      <c r="F533" s="75"/>
      <c r="G533" s="75"/>
      <c r="H533" s="75"/>
      <c r="I533" s="75"/>
      <c r="J533" s="75"/>
      <c r="K533" s="75"/>
      <c r="L533" s="2"/>
      <c r="M533" s="2"/>
      <c r="N533" s="2"/>
      <c r="O533" s="75"/>
      <c r="P533" s="76"/>
      <c r="Q533" s="77"/>
      <c r="R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ht="15" customHeight="1" x14ac:dyDescent="0.15">
      <c r="A534" s="2"/>
      <c r="B534" s="2"/>
      <c r="C534" s="73"/>
      <c r="D534" s="73"/>
      <c r="E534" s="74"/>
      <c r="F534" s="75"/>
      <c r="G534" s="75"/>
      <c r="H534" s="75"/>
      <c r="I534" s="75"/>
      <c r="J534" s="75"/>
      <c r="K534" s="75"/>
      <c r="L534" s="2"/>
      <c r="M534" s="2"/>
      <c r="N534" s="2"/>
      <c r="O534" s="75"/>
      <c r="P534" s="76"/>
      <c r="Q534" s="77"/>
      <c r="R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ht="15" customHeight="1" x14ac:dyDescent="0.15">
      <c r="A535" s="2"/>
      <c r="B535" s="2"/>
      <c r="C535" s="73"/>
      <c r="D535" s="73"/>
      <c r="E535" s="74"/>
      <c r="F535" s="75"/>
      <c r="G535" s="75"/>
      <c r="H535" s="75"/>
      <c r="I535" s="75"/>
      <c r="J535" s="75"/>
      <c r="K535" s="75"/>
      <c r="L535" s="2"/>
      <c r="M535" s="2"/>
      <c r="N535" s="2"/>
      <c r="O535" s="75"/>
      <c r="P535" s="76"/>
      <c r="Q535" s="77"/>
      <c r="R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ht="15" customHeight="1" x14ac:dyDescent="0.15">
      <c r="A536" s="2"/>
      <c r="B536" s="2"/>
      <c r="C536" s="73"/>
      <c r="D536" s="73"/>
      <c r="E536" s="74"/>
      <c r="F536" s="75"/>
      <c r="G536" s="75"/>
      <c r="H536" s="75"/>
      <c r="I536" s="75"/>
      <c r="J536" s="75"/>
      <c r="K536" s="75"/>
      <c r="L536" s="2"/>
      <c r="M536" s="2"/>
      <c r="N536" s="2"/>
      <c r="O536" s="75"/>
      <c r="P536" s="76"/>
      <c r="Q536" s="77"/>
      <c r="R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ht="15" customHeight="1" x14ac:dyDescent="0.15">
      <c r="A537" s="2"/>
      <c r="B537" s="2"/>
      <c r="C537" s="73"/>
      <c r="D537" s="73"/>
      <c r="E537" s="74"/>
      <c r="F537" s="75"/>
      <c r="G537" s="75"/>
      <c r="H537" s="75"/>
      <c r="I537" s="75"/>
      <c r="J537" s="75"/>
      <c r="K537" s="75"/>
      <c r="L537" s="2"/>
      <c r="M537" s="2"/>
      <c r="N537" s="2"/>
      <c r="O537" s="75"/>
      <c r="P537" s="76"/>
      <c r="Q537" s="77"/>
      <c r="R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ht="15" customHeight="1" x14ac:dyDescent="0.15">
      <c r="A538" s="2"/>
      <c r="B538" s="2"/>
      <c r="C538" s="73"/>
      <c r="D538" s="73"/>
      <c r="E538" s="74"/>
      <c r="F538" s="75"/>
      <c r="G538" s="75"/>
      <c r="H538" s="75"/>
      <c r="I538" s="75"/>
      <c r="J538" s="75"/>
      <c r="K538" s="75"/>
      <c r="L538" s="2"/>
      <c r="M538" s="2"/>
      <c r="N538" s="2"/>
      <c r="O538" s="75"/>
      <c r="P538" s="76"/>
      <c r="Q538" s="77"/>
      <c r="R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ht="15" customHeight="1" x14ac:dyDescent="0.15">
      <c r="A539" s="2"/>
      <c r="B539" s="2"/>
      <c r="C539" s="73"/>
      <c r="D539" s="73"/>
      <c r="E539" s="74"/>
      <c r="F539" s="75"/>
      <c r="G539" s="75"/>
      <c r="H539" s="75"/>
      <c r="I539" s="75"/>
      <c r="J539" s="75"/>
      <c r="K539" s="75"/>
      <c r="L539" s="2"/>
      <c r="M539" s="2"/>
      <c r="N539" s="2"/>
      <c r="O539" s="75"/>
      <c r="P539" s="76"/>
      <c r="Q539" s="77"/>
      <c r="R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ht="15" customHeight="1" x14ac:dyDescent="0.15">
      <c r="A540" s="2"/>
      <c r="B540" s="2"/>
      <c r="C540" s="73"/>
      <c r="D540" s="73"/>
      <c r="E540" s="74"/>
      <c r="F540" s="75"/>
      <c r="G540" s="75"/>
      <c r="H540" s="75"/>
      <c r="I540" s="75"/>
      <c r="J540" s="75"/>
      <c r="K540" s="75"/>
      <c r="L540" s="2"/>
      <c r="M540" s="2"/>
      <c r="N540" s="2"/>
      <c r="O540" s="75"/>
      <c r="P540" s="76"/>
      <c r="Q540" s="77"/>
      <c r="R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ht="15" customHeight="1" x14ac:dyDescent="0.15">
      <c r="A541" s="2"/>
      <c r="B541" s="2"/>
      <c r="C541" s="73"/>
      <c r="D541" s="73"/>
      <c r="E541" s="74"/>
      <c r="F541" s="75"/>
      <c r="G541" s="75"/>
      <c r="H541" s="75"/>
      <c r="I541" s="75"/>
      <c r="J541" s="75"/>
      <c r="K541" s="75"/>
      <c r="L541" s="2"/>
      <c r="M541" s="2"/>
      <c r="N541" s="2"/>
      <c r="O541" s="75"/>
      <c r="P541" s="76"/>
      <c r="Q541" s="77"/>
      <c r="R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ht="15" customHeight="1" x14ac:dyDescent="0.15">
      <c r="A542" s="2"/>
      <c r="B542" s="2"/>
      <c r="C542" s="73"/>
      <c r="D542" s="73"/>
      <c r="E542" s="74"/>
      <c r="F542" s="75"/>
      <c r="G542" s="75"/>
      <c r="H542" s="75"/>
      <c r="I542" s="75"/>
      <c r="J542" s="75"/>
      <c r="K542" s="75"/>
      <c r="L542" s="2"/>
      <c r="M542" s="2"/>
      <c r="N542" s="2"/>
      <c r="O542" s="75"/>
      <c r="P542" s="76"/>
      <c r="Q542" s="77"/>
      <c r="R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ht="15" customHeight="1" x14ac:dyDescent="0.15">
      <c r="A543" s="2"/>
      <c r="B543" s="2"/>
      <c r="C543" s="73"/>
      <c r="D543" s="73"/>
      <c r="E543" s="74"/>
      <c r="F543" s="75"/>
      <c r="G543" s="75"/>
      <c r="H543" s="75"/>
      <c r="I543" s="75"/>
      <c r="J543" s="75"/>
      <c r="K543" s="75"/>
      <c r="L543" s="2"/>
      <c r="M543" s="2"/>
      <c r="N543" s="2"/>
      <c r="O543" s="75"/>
      <c r="P543" s="76"/>
      <c r="Q543" s="77"/>
      <c r="R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ht="15" customHeight="1" x14ac:dyDescent="0.15">
      <c r="A544" s="2"/>
      <c r="B544" s="2"/>
      <c r="C544" s="73"/>
      <c r="D544" s="73"/>
      <c r="E544" s="74"/>
      <c r="F544" s="75"/>
      <c r="G544" s="75"/>
      <c r="H544" s="75"/>
      <c r="I544" s="75"/>
      <c r="J544" s="75"/>
      <c r="K544" s="75"/>
      <c r="L544" s="2"/>
      <c r="M544" s="2"/>
      <c r="N544" s="2"/>
      <c r="O544" s="75"/>
      <c r="P544" s="76"/>
      <c r="Q544" s="77"/>
      <c r="R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ht="15" customHeight="1" x14ac:dyDescent="0.15">
      <c r="A545" s="2"/>
      <c r="B545" s="2"/>
      <c r="C545" s="73"/>
      <c r="D545" s="73"/>
      <c r="E545" s="74"/>
      <c r="F545" s="75"/>
      <c r="G545" s="75"/>
      <c r="H545" s="75"/>
      <c r="I545" s="75"/>
      <c r="J545" s="75"/>
      <c r="K545" s="75"/>
      <c r="L545" s="2"/>
      <c r="M545" s="2"/>
      <c r="N545" s="2"/>
      <c r="O545" s="75"/>
      <c r="P545" s="76"/>
      <c r="Q545" s="77"/>
      <c r="R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ht="15" customHeight="1" x14ac:dyDescent="0.15">
      <c r="A546" s="2"/>
      <c r="B546" s="2"/>
      <c r="C546" s="73"/>
      <c r="D546" s="73"/>
      <c r="E546" s="74"/>
      <c r="F546" s="75"/>
      <c r="G546" s="75"/>
      <c r="H546" s="75"/>
      <c r="I546" s="75"/>
      <c r="J546" s="75"/>
      <c r="K546" s="75"/>
      <c r="L546" s="2"/>
      <c r="M546" s="2"/>
      <c r="N546" s="2"/>
      <c r="O546" s="75"/>
      <c r="P546" s="76"/>
      <c r="Q546" s="77"/>
      <c r="R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ht="15" customHeight="1" x14ac:dyDescent="0.15">
      <c r="A547" s="2"/>
      <c r="B547" s="2"/>
      <c r="C547" s="73"/>
      <c r="D547" s="73"/>
      <c r="E547" s="74"/>
      <c r="F547" s="75"/>
      <c r="G547" s="75"/>
      <c r="H547" s="75"/>
      <c r="I547" s="75"/>
      <c r="J547" s="75"/>
      <c r="K547" s="75"/>
      <c r="L547" s="2"/>
      <c r="M547" s="2"/>
      <c r="N547" s="2"/>
      <c r="O547" s="75"/>
      <c r="P547" s="76"/>
      <c r="Q547" s="77"/>
      <c r="R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ht="15" customHeight="1" x14ac:dyDescent="0.15">
      <c r="A548" s="2"/>
      <c r="B548" s="2"/>
      <c r="C548" s="73"/>
      <c r="D548" s="73"/>
      <c r="E548" s="74"/>
      <c r="F548" s="75"/>
      <c r="G548" s="75"/>
      <c r="H548" s="75"/>
      <c r="I548" s="75"/>
      <c r="J548" s="75"/>
      <c r="K548" s="75"/>
      <c r="L548" s="2"/>
      <c r="M548" s="2"/>
      <c r="N548" s="2"/>
      <c r="O548" s="75"/>
      <c r="P548" s="76"/>
      <c r="Q548" s="77"/>
      <c r="R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ht="15" customHeight="1" x14ac:dyDescent="0.15">
      <c r="A549" s="2"/>
      <c r="B549" s="2"/>
      <c r="C549" s="73"/>
      <c r="D549" s="73"/>
      <c r="E549" s="74"/>
      <c r="F549" s="75"/>
      <c r="G549" s="75"/>
      <c r="H549" s="75"/>
      <c r="I549" s="75"/>
      <c r="J549" s="75"/>
      <c r="K549" s="75"/>
      <c r="L549" s="2"/>
      <c r="M549" s="2"/>
      <c r="N549" s="2"/>
      <c r="O549" s="75"/>
      <c r="P549" s="76"/>
      <c r="Q549" s="77"/>
      <c r="R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ht="15" customHeight="1" x14ac:dyDescent="0.15">
      <c r="A550" s="2"/>
      <c r="B550" s="2"/>
      <c r="C550" s="73"/>
      <c r="D550" s="73"/>
      <c r="E550" s="74"/>
      <c r="F550" s="75"/>
      <c r="G550" s="75"/>
      <c r="H550" s="75"/>
      <c r="I550" s="75"/>
      <c r="J550" s="75"/>
      <c r="K550" s="75"/>
      <c r="L550" s="2"/>
      <c r="M550" s="2"/>
      <c r="N550" s="2"/>
      <c r="O550" s="75"/>
      <c r="P550" s="76"/>
      <c r="Q550" s="77"/>
      <c r="R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ht="15" customHeight="1" x14ac:dyDescent="0.15">
      <c r="A551" s="2"/>
      <c r="B551" s="2"/>
      <c r="C551" s="73"/>
      <c r="D551" s="73"/>
      <c r="E551" s="74"/>
      <c r="F551" s="75"/>
      <c r="G551" s="75"/>
      <c r="H551" s="75"/>
      <c r="I551" s="75"/>
      <c r="J551" s="75"/>
      <c r="K551" s="75"/>
      <c r="L551" s="2"/>
      <c r="M551" s="2"/>
      <c r="N551" s="2"/>
      <c r="O551" s="75"/>
      <c r="P551" s="76"/>
      <c r="Q551" s="77"/>
      <c r="R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ht="15" customHeight="1" x14ac:dyDescent="0.15">
      <c r="A552" s="2"/>
      <c r="B552" s="2"/>
      <c r="C552" s="73"/>
      <c r="D552" s="73"/>
      <c r="E552" s="74"/>
      <c r="F552" s="75"/>
      <c r="G552" s="75"/>
      <c r="H552" s="75"/>
      <c r="I552" s="75"/>
      <c r="J552" s="75"/>
      <c r="K552" s="75"/>
      <c r="L552" s="2"/>
      <c r="M552" s="2"/>
      <c r="N552" s="2"/>
      <c r="O552" s="75"/>
      <c r="P552" s="76"/>
      <c r="Q552" s="77"/>
      <c r="R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ht="15" customHeight="1" x14ac:dyDescent="0.15">
      <c r="A553" s="2"/>
      <c r="B553" s="2"/>
      <c r="C553" s="73"/>
      <c r="D553" s="73"/>
      <c r="E553" s="74"/>
      <c r="F553" s="75"/>
      <c r="G553" s="75"/>
      <c r="H553" s="75"/>
      <c r="I553" s="75"/>
      <c r="J553" s="75"/>
      <c r="K553" s="75"/>
      <c r="L553" s="2"/>
      <c r="M553" s="2"/>
      <c r="N553" s="2"/>
      <c r="O553" s="75"/>
      <c r="P553" s="76"/>
      <c r="Q553" s="77"/>
      <c r="R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ht="15" customHeight="1" x14ac:dyDescent="0.15">
      <c r="A554" s="2"/>
      <c r="B554" s="2"/>
      <c r="C554" s="73"/>
      <c r="D554" s="73"/>
      <c r="E554" s="74"/>
      <c r="F554" s="75"/>
      <c r="G554" s="75"/>
      <c r="H554" s="75"/>
      <c r="I554" s="75"/>
      <c r="J554" s="75"/>
      <c r="K554" s="75"/>
      <c r="L554" s="2"/>
      <c r="M554" s="2"/>
      <c r="N554" s="2"/>
      <c r="O554" s="75"/>
      <c r="P554" s="76"/>
      <c r="Q554" s="77"/>
      <c r="R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ht="15" customHeight="1" x14ac:dyDescent="0.15">
      <c r="A555" s="2"/>
      <c r="B555" s="2"/>
      <c r="C555" s="73"/>
      <c r="D555" s="73"/>
      <c r="E555" s="74"/>
      <c r="F555" s="75"/>
      <c r="G555" s="75"/>
      <c r="H555" s="75"/>
      <c r="I555" s="75"/>
      <c r="J555" s="75"/>
      <c r="K555" s="75"/>
      <c r="L555" s="2"/>
      <c r="M555" s="2"/>
      <c r="N555" s="2"/>
      <c r="O555" s="75"/>
      <c r="P555" s="76"/>
      <c r="Q555" s="77"/>
      <c r="R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ht="15" customHeight="1" x14ac:dyDescent="0.15">
      <c r="A556" s="2"/>
      <c r="B556" s="2"/>
      <c r="C556" s="73"/>
      <c r="D556" s="73"/>
      <c r="E556" s="74"/>
      <c r="F556" s="75"/>
      <c r="G556" s="75"/>
      <c r="H556" s="75"/>
      <c r="I556" s="75"/>
      <c r="J556" s="75"/>
      <c r="K556" s="75"/>
      <c r="L556" s="2"/>
      <c r="M556" s="2"/>
      <c r="N556" s="2"/>
      <c r="O556" s="75"/>
      <c r="P556" s="76"/>
      <c r="Q556" s="77"/>
      <c r="R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ht="15" customHeight="1" x14ac:dyDescent="0.15">
      <c r="A557" s="2"/>
      <c r="B557" s="2"/>
      <c r="C557" s="73"/>
      <c r="D557" s="73"/>
      <c r="E557" s="74"/>
      <c r="F557" s="75"/>
      <c r="G557" s="75"/>
      <c r="H557" s="75"/>
      <c r="I557" s="75"/>
      <c r="J557" s="75"/>
      <c r="K557" s="75"/>
      <c r="L557" s="2"/>
      <c r="M557" s="2"/>
      <c r="N557" s="2"/>
      <c r="O557" s="75"/>
      <c r="P557" s="76"/>
      <c r="Q557" s="77"/>
      <c r="R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ht="15" customHeight="1" x14ac:dyDescent="0.15">
      <c r="A558" s="2"/>
      <c r="B558" s="2"/>
      <c r="C558" s="73"/>
      <c r="D558" s="73"/>
      <c r="E558" s="74"/>
      <c r="F558" s="75"/>
      <c r="G558" s="75"/>
      <c r="H558" s="75"/>
      <c r="I558" s="75"/>
      <c r="J558" s="75"/>
      <c r="K558" s="75"/>
      <c r="L558" s="2"/>
      <c r="M558" s="2"/>
      <c r="N558" s="2"/>
      <c r="O558" s="75"/>
      <c r="P558" s="76"/>
      <c r="Q558" s="77"/>
      <c r="R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ht="15" customHeight="1" x14ac:dyDescent="0.15">
      <c r="A559" s="2"/>
      <c r="B559" s="2"/>
      <c r="C559" s="73"/>
      <c r="D559" s="73"/>
      <c r="E559" s="74"/>
      <c r="F559" s="75"/>
      <c r="G559" s="75"/>
      <c r="H559" s="75"/>
      <c r="I559" s="75"/>
      <c r="J559" s="75"/>
      <c r="K559" s="75"/>
      <c r="L559" s="2"/>
      <c r="M559" s="2"/>
      <c r="N559" s="2"/>
      <c r="O559" s="75"/>
      <c r="P559" s="76"/>
      <c r="Q559" s="77"/>
      <c r="R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ht="15" customHeight="1" x14ac:dyDescent="0.15">
      <c r="A560" s="2"/>
      <c r="B560" s="2"/>
      <c r="C560" s="73"/>
      <c r="D560" s="73"/>
      <c r="E560" s="74"/>
      <c r="F560" s="75"/>
      <c r="G560" s="75"/>
      <c r="H560" s="75"/>
      <c r="I560" s="75"/>
      <c r="J560" s="75"/>
      <c r="K560" s="75"/>
      <c r="L560" s="2"/>
      <c r="M560" s="2"/>
      <c r="N560" s="2"/>
      <c r="O560" s="75"/>
      <c r="P560" s="76"/>
      <c r="Q560" s="77"/>
      <c r="R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ht="15" customHeight="1" x14ac:dyDescent="0.15">
      <c r="A561" s="2"/>
      <c r="B561" s="2"/>
      <c r="C561" s="73"/>
      <c r="D561" s="73"/>
      <c r="E561" s="74"/>
      <c r="F561" s="75"/>
      <c r="G561" s="75"/>
      <c r="H561" s="75"/>
      <c r="I561" s="75"/>
      <c r="J561" s="75"/>
      <c r="K561" s="75"/>
      <c r="L561" s="2"/>
      <c r="M561" s="2"/>
      <c r="N561" s="2"/>
      <c r="O561" s="75"/>
      <c r="P561" s="76"/>
      <c r="Q561" s="77"/>
      <c r="R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ht="15" customHeight="1" x14ac:dyDescent="0.15">
      <c r="A562" s="2"/>
      <c r="B562" s="2"/>
      <c r="C562" s="73"/>
      <c r="D562" s="73"/>
      <c r="E562" s="74"/>
      <c r="F562" s="75"/>
      <c r="G562" s="75"/>
      <c r="H562" s="75"/>
      <c r="I562" s="75"/>
      <c r="J562" s="75"/>
      <c r="K562" s="75"/>
      <c r="L562" s="2"/>
      <c r="M562" s="2"/>
      <c r="N562" s="2"/>
      <c r="O562" s="75"/>
      <c r="P562" s="76"/>
      <c r="Q562" s="77"/>
      <c r="R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ht="15" customHeight="1" x14ac:dyDescent="0.15">
      <c r="A563" s="2"/>
      <c r="B563" s="2"/>
      <c r="C563" s="73"/>
      <c r="D563" s="73"/>
      <c r="E563" s="74"/>
      <c r="F563" s="75"/>
      <c r="G563" s="75"/>
      <c r="H563" s="75"/>
      <c r="I563" s="75"/>
      <c r="J563" s="75"/>
      <c r="K563" s="75"/>
      <c r="L563" s="2"/>
      <c r="M563" s="2"/>
      <c r="N563" s="2"/>
      <c r="O563" s="75"/>
      <c r="P563" s="76"/>
      <c r="Q563" s="77"/>
      <c r="R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ht="15" customHeight="1" x14ac:dyDescent="0.15">
      <c r="A564" s="2"/>
      <c r="B564" s="2"/>
      <c r="C564" s="73"/>
      <c r="D564" s="73"/>
      <c r="E564" s="74"/>
      <c r="F564" s="75"/>
      <c r="G564" s="75"/>
      <c r="H564" s="75"/>
      <c r="I564" s="75"/>
      <c r="J564" s="75"/>
      <c r="K564" s="75"/>
      <c r="L564" s="2"/>
      <c r="M564" s="2"/>
      <c r="N564" s="2"/>
      <c r="O564" s="75"/>
      <c r="P564" s="76"/>
      <c r="Q564" s="77"/>
      <c r="R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ht="15" customHeight="1" x14ac:dyDescent="0.15">
      <c r="A565" s="2"/>
      <c r="B565" s="2"/>
      <c r="C565" s="73"/>
      <c r="D565" s="73"/>
      <c r="E565" s="74"/>
      <c r="F565" s="75"/>
      <c r="G565" s="75"/>
      <c r="H565" s="75"/>
      <c r="I565" s="75"/>
      <c r="J565" s="75"/>
      <c r="K565" s="75"/>
      <c r="L565" s="2"/>
      <c r="M565" s="2"/>
      <c r="N565" s="2"/>
      <c r="O565" s="75"/>
      <c r="P565" s="76"/>
      <c r="Q565" s="77"/>
      <c r="R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ht="15" customHeight="1" x14ac:dyDescent="0.15">
      <c r="A566" s="2"/>
      <c r="B566" s="2"/>
      <c r="C566" s="73"/>
      <c r="D566" s="73"/>
      <c r="E566" s="74"/>
      <c r="F566" s="75"/>
      <c r="G566" s="75"/>
      <c r="H566" s="75"/>
      <c r="I566" s="75"/>
      <c r="J566" s="75"/>
      <c r="K566" s="75"/>
      <c r="L566" s="2"/>
      <c r="M566" s="2"/>
      <c r="N566" s="2"/>
      <c r="O566" s="75"/>
      <c r="P566" s="76"/>
      <c r="Q566" s="77"/>
      <c r="R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ht="15" customHeight="1" x14ac:dyDescent="0.15">
      <c r="A567" s="2"/>
      <c r="B567" s="2"/>
      <c r="C567" s="73"/>
      <c r="D567" s="73"/>
      <c r="E567" s="74"/>
      <c r="F567" s="75"/>
      <c r="G567" s="75"/>
      <c r="H567" s="75"/>
      <c r="I567" s="75"/>
      <c r="J567" s="75"/>
      <c r="K567" s="75"/>
      <c r="L567" s="2"/>
      <c r="M567" s="2"/>
      <c r="N567" s="2"/>
      <c r="O567" s="75"/>
      <c r="P567" s="76"/>
      <c r="Q567" s="77"/>
      <c r="R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ht="15" customHeight="1" x14ac:dyDescent="0.15">
      <c r="A568" s="2"/>
      <c r="B568" s="2"/>
      <c r="C568" s="73"/>
      <c r="D568" s="73"/>
      <c r="E568" s="74"/>
      <c r="F568" s="75"/>
      <c r="G568" s="75"/>
      <c r="H568" s="75"/>
      <c r="I568" s="75"/>
      <c r="J568" s="75"/>
      <c r="K568" s="75"/>
      <c r="L568" s="2"/>
      <c r="M568" s="2"/>
      <c r="N568" s="2"/>
      <c r="O568" s="75"/>
      <c r="P568" s="76"/>
      <c r="Q568" s="77"/>
      <c r="R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ht="15" customHeight="1" x14ac:dyDescent="0.15">
      <c r="A569" s="2"/>
      <c r="B569" s="2"/>
      <c r="C569" s="73"/>
      <c r="D569" s="73"/>
      <c r="E569" s="74"/>
      <c r="F569" s="75"/>
      <c r="G569" s="75"/>
      <c r="H569" s="75"/>
      <c r="I569" s="75"/>
      <c r="J569" s="75"/>
      <c r="K569" s="75"/>
      <c r="L569" s="2"/>
      <c r="M569" s="2"/>
      <c r="N569" s="2"/>
      <c r="O569" s="75"/>
      <c r="P569" s="76"/>
      <c r="Q569" s="77"/>
      <c r="R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ht="15" customHeight="1" x14ac:dyDescent="0.15">
      <c r="A570" s="2"/>
      <c r="B570" s="2"/>
      <c r="C570" s="73"/>
      <c r="D570" s="73"/>
      <c r="E570" s="74"/>
      <c r="F570" s="75"/>
      <c r="G570" s="75"/>
      <c r="H570" s="75"/>
      <c r="I570" s="75"/>
      <c r="J570" s="75"/>
      <c r="K570" s="75"/>
      <c r="L570" s="2"/>
      <c r="M570" s="2"/>
      <c r="N570" s="2"/>
      <c r="O570" s="75"/>
      <c r="P570" s="76"/>
      <c r="Q570" s="77"/>
      <c r="R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ht="15" customHeight="1" x14ac:dyDescent="0.15">
      <c r="A571" s="2"/>
      <c r="B571" s="2"/>
      <c r="C571" s="73"/>
      <c r="D571" s="73"/>
      <c r="E571" s="74"/>
      <c r="F571" s="75"/>
      <c r="G571" s="75"/>
      <c r="H571" s="75"/>
      <c r="I571" s="75"/>
      <c r="J571" s="75"/>
      <c r="K571" s="75"/>
      <c r="L571" s="2"/>
      <c r="M571" s="2"/>
      <c r="N571" s="2"/>
      <c r="O571" s="75"/>
      <c r="P571" s="76"/>
      <c r="Q571" s="77"/>
      <c r="R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ht="15" customHeight="1" x14ac:dyDescent="0.15">
      <c r="A572" s="2"/>
      <c r="B572" s="2"/>
      <c r="C572" s="73"/>
      <c r="D572" s="73"/>
      <c r="E572" s="74"/>
      <c r="F572" s="75"/>
      <c r="G572" s="75"/>
      <c r="H572" s="75"/>
      <c r="I572" s="75"/>
      <c r="J572" s="75"/>
      <c r="K572" s="75"/>
      <c r="L572" s="2"/>
      <c r="M572" s="2"/>
      <c r="N572" s="2"/>
      <c r="O572" s="75"/>
      <c r="P572" s="76"/>
      <c r="Q572" s="77"/>
      <c r="R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ht="15" customHeight="1" x14ac:dyDescent="0.15">
      <c r="A573" s="2"/>
      <c r="B573" s="2"/>
      <c r="C573" s="73"/>
      <c r="D573" s="73"/>
      <c r="E573" s="74"/>
      <c r="F573" s="75"/>
      <c r="G573" s="75"/>
      <c r="H573" s="75"/>
      <c r="I573" s="75"/>
      <c r="J573" s="75"/>
      <c r="K573" s="75"/>
      <c r="L573" s="2"/>
      <c r="M573" s="2"/>
      <c r="N573" s="2"/>
      <c r="O573" s="75"/>
      <c r="P573" s="76"/>
      <c r="Q573" s="77"/>
      <c r="R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ht="15" customHeight="1" x14ac:dyDescent="0.15">
      <c r="A574" s="2"/>
      <c r="B574" s="2"/>
      <c r="C574" s="73"/>
      <c r="D574" s="73"/>
      <c r="E574" s="74"/>
      <c r="F574" s="75"/>
      <c r="G574" s="75"/>
      <c r="H574" s="75"/>
      <c r="I574" s="75"/>
      <c r="J574" s="75"/>
      <c r="K574" s="75"/>
      <c r="L574" s="2"/>
      <c r="M574" s="2"/>
      <c r="N574" s="2"/>
      <c r="O574" s="75"/>
      <c r="P574" s="76"/>
      <c r="Q574" s="77"/>
      <c r="R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ht="15" customHeight="1" x14ac:dyDescent="0.15">
      <c r="A575" s="2"/>
      <c r="B575" s="2"/>
      <c r="C575" s="73"/>
      <c r="D575" s="73"/>
      <c r="E575" s="74"/>
      <c r="F575" s="75"/>
      <c r="G575" s="75"/>
      <c r="H575" s="75"/>
      <c r="I575" s="75"/>
      <c r="J575" s="75"/>
      <c r="K575" s="75"/>
      <c r="L575" s="2"/>
      <c r="M575" s="2"/>
      <c r="N575" s="2"/>
      <c r="O575" s="75"/>
      <c r="P575" s="76"/>
      <c r="Q575" s="77"/>
      <c r="R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ht="15" customHeight="1" x14ac:dyDescent="0.15">
      <c r="A576" s="2"/>
      <c r="B576" s="2"/>
      <c r="C576" s="73"/>
      <c r="D576" s="73"/>
      <c r="E576" s="74"/>
      <c r="F576" s="75"/>
      <c r="G576" s="75"/>
      <c r="H576" s="75"/>
      <c r="I576" s="75"/>
      <c r="J576" s="75"/>
      <c r="K576" s="75"/>
      <c r="L576" s="2"/>
      <c r="M576" s="2"/>
      <c r="N576" s="2"/>
      <c r="O576" s="75"/>
      <c r="P576" s="76"/>
      <c r="Q576" s="77"/>
      <c r="R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ht="15" customHeight="1" x14ac:dyDescent="0.15">
      <c r="A577" s="2"/>
      <c r="B577" s="2"/>
      <c r="C577" s="73"/>
      <c r="D577" s="73"/>
      <c r="E577" s="74"/>
      <c r="F577" s="75"/>
      <c r="G577" s="75"/>
      <c r="H577" s="75"/>
      <c r="I577" s="75"/>
      <c r="J577" s="75"/>
      <c r="K577" s="75"/>
      <c r="L577" s="2"/>
      <c r="M577" s="2"/>
      <c r="N577" s="2"/>
      <c r="O577" s="75"/>
      <c r="P577" s="76"/>
      <c r="Q577" s="77"/>
      <c r="R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ht="15" customHeight="1" x14ac:dyDescent="0.15">
      <c r="A578" s="2"/>
      <c r="B578" s="2"/>
      <c r="C578" s="73"/>
      <c r="D578" s="73"/>
      <c r="E578" s="74"/>
      <c r="F578" s="75"/>
      <c r="G578" s="75"/>
      <c r="H578" s="75"/>
      <c r="I578" s="75"/>
      <c r="J578" s="75"/>
      <c r="K578" s="75"/>
      <c r="L578" s="2"/>
      <c r="M578" s="2"/>
      <c r="N578" s="2"/>
      <c r="O578" s="75"/>
      <c r="P578" s="76"/>
      <c r="Q578" s="77"/>
      <c r="R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ht="15" customHeight="1" x14ac:dyDescent="0.15">
      <c r="A579" s="2"/>
      <c r="B579" s="2"/>
      <c r="C579" s="73"/>
      <c r="D579" s="73"/>
      <c r="E579" s="74"/>
      <c r="F579" s="75"/>
      <c r="G579" s="75"/>
      <c r="H579" s="75"/>
      <c r="I579" s="75"/>
      <c r="J579" s="75"/>
      <c r="K579" s="75"/>
      <c r="L579" s="2"/>
      <c r="M579" s="2"/>
      <c r="N579" s="2"/>
      <c r="O579" s="75"/>
      <c r="P579" s="76"/>
      <c r="Q579" s="77"/>
      <c r="R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ht="15" customHeight="1" x14ac:dyDescent="0.15">
      <c r="A580" s="2"/>
      <c r="B580" s="2"/>
      <c r="C580" s="73"/>
      <c r="D580" s="73"/>
      <c r="E580" s="74"/>
      <c r="F580" s="75"/>
      <c r="G580" s="75"/>
      <c r="H580" s="75"/>
      <c r="I580" s="75"/>
      <c r="J580" s="75"/>
      <c r="K580" s="75"/>
      <c r="L580" s="2"/>
      <c r="M580" s="2"/>
      <c r="N580" s="2"/>
      <c r="O580" s="75"/>
      <c r="P580" s="76"/>
      <c r="Q580" s="77"/>
      <c r="R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ht="15" customHeight="1" x14ac:dyDescent="0.15">
      <c r="A581" s="2"/>
      <c r="B581" s="2"/>
      <c r="C581" s="73"/>
      <c r="D581" s="73"/>
      <c r="E581" s="74"/>
      <c r="F581" s="75"/>
      <c r="G581" s="75"/>
      <c r="H581" s="75"/>
      <c r="I581" s="75"/>
      <c r="J581" s="75"/>
      <c r="K581" s="75"/>
      <c r="L581" s="2"/>
      <c r="M581" s="2"/>
      <c r="N581" s="2"/>
      <c r="O581" s="75"/>
      <c r="P581" s="76"/>
      <c r="Q581" s="77"/>
      <c r="R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ht="15" customHeight="1" x14ac:dyDescent="0.15">
      <c r="A582" s="2"/>
      <c r="B582" s="2"/>
      <c r="C582" s="73"/>
      <c r="D582" s="73"/>
      <c r="E582" s="74"/>
      <c r="F582" s="75"/>
      <c r="G582" s="75"/>
      <c r="H582" s="75"/>
      <c r="I582" s="75"/>
      <c r="J582" s="75"/>
      <c r="K582" s="75"/>
      <c r="L582" s="2"/>
      <c r="M582" s="2"/>
      <c r="N582" s="2"/>
      <c r="O582" s="75"/>
      <c r="P582" s="76"/>
      <c r="Q582" s="77"/>
      <c r="R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ht="15" customHeight="1" x14ac:dyDescent="0.15">
      <c r="A583" s="2"/>
      <c r="B583" s="2"/>
      <c r="C583" s="73"/>
      <c r="D583" s="73"/>
      <c r="E583" s="74"/>
      <c r="F583" s="75"/>
      <c r="G583" s="75"/>
      <c r="H583" s="75"/>
      <c r="I583" s="75"/>
      <c r="J583" s="75"/>
      <c r="K583" s="75"/>
      <c r="L583" s="2"/>
      <c r="M583" s="2"/>
      <c r="N583" s="2"/>
      <c r="O583" s="75"/>
      <c r="P583" s="76"/>
      <c r="Q583" s="77"/>
      <c r="R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ht="15" customHeight="1" x14ac:dyDescent="0.15">
      <c r="A584" s="2"/>
      <c r="B584" s="2"/>
      <c r="C584" s="73"/>
      <c r="D584" s="73"/>
      <c r="E584" s="74"/>
      <c r="F584" s="75"/>
      <c r="G584" s="75"/>
      <c r="H584" s="75"/>
      <c r="I584" s="75"/>
      <c r="J584" s="75"/>
      <c r="K584" s="75"/>
      <c r="L584" s="2"/>
      <c r="M584" s="2"/>
      <c r="N584" s="2"/>
      <c r="O584" s="75"/>
      <c r="P584" s="76"/>
      <c r="Q584" s="77"/>
      <c r="R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ht="15" customHeight="1" x14ac:dyDescent="0.15">
      <c r="A585" s="2"/>
      <c r="B585" s="2"/>
      <c r="C585" s="73"/>
      <c r="D585" s="73"/>
      <c r="E585" s="74"/>
      <c r="F585" s="75"/>
      <c r="G585" s="75"/>
      <c r="H585" s="75"/>
      <c r="I585" s="75"/>
      <c r="J585" s="75"/>
      <c r="K585" s="75"/>
      <c r="L585" s="2"/>
      <c r="M585" s="2"/>
      <c r="N585" s="2"/>
      <c r="O585" s="75"/>
      <c r="P585" s="76"/>
      <c r="Q585" s="77"/>
      <c r="R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ht="15" customHeight="1" x14ac:dyDescent="0.15">
      <c r="A586" s="2"/>
      <c r="B586" s="2"/>
      <c r="C586" s="73"/>
      <c r="D586" s="73"/>
      <c r="E586" s="74"/>
      <c r="F586" s="75"/>
      <c r="G586" s="75"/>
      <c r="H586" s="75"/>
      <c r="I586" s="75"/>
      <c r="J586" s="75"/>
      <c r="K586" s="75"/>
      <c r="L586" s="2"/>
      <c r="M586" s="2"/>
      <c r="N586" s="2"/>
      <c r="O586" s="75"/>
      <c r="P586" s="76"/>
      <c r="Q586" s="77"/>
      <c r="R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ht="15" customHeight="1" x14ac:dyDescent="0.15">
      <c r="A587" s="2"/>
      <c r="B587" s="2"/>
      <c r="C587" s="73"/>
      <c r="D587" s="73"/>
      <c r="E587" s="74"/>
      <c r="F587" s="75"/>
      <c r="G587" s="75"/>
      <c r="H587" s="75"/>
      <c r="I587" s="75"/>
      <c r="J587" s="75"/>
      <c r="K587" s="75"/>
      <c r="L587" s="2"/>
      <c r="M587" s="2"/>
      <c r="N587" s="2"/>
      <c r="O587" s="75"/>
      <c r="P587" s="76"/>
      <c r="Q587" s="77"/>
      <c r="R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ht="15" customHeight="1" x14ac:dyDescent="0.15">
      <c r="A588" s="2"/>
      <c r="B588" s="2"/>
      <c r="C588" s="73"/>
      <c r="D588" s="73"/>
      <c r="E588" s="74"/>
      <c r="F588" s="75"/>
      <c r="G588" s="75"/>
      <c r="H588" s="75"/>
      <c r="I588" s="75"/>
      <c r="J588" s="75"/>
      <c r="K588" s="75"/>
      <c r="L588" s="2"/>
      <c r="M588" s="2"/>
      <c r="N588" s="2"/>
      <c r="O588" s="75"/>
      <c r="P588" s="76"/>
      <c r="Q588" s="77"/>
      <c r="R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ht="15" customHeight="1" x14ac:dyDescent="0.15">
      <c r="A589" s="2"/>
      <c r="B589" s="2"/>
      <c r="C589" s="73"/>
      <c r="D589" s="73"/>
      <c r="E589" s="74"/>
      <c r="F589" s="75"/>
      <c r="G589" s="75"/>
      <c r="H589" s="75"/>
      <c r="I589" s="75"/>
      <c r="J589" s="75"/>
      <c r="K589" s="75"/>
      <c r="L589" s="2"/>
      <c r="M589" s="2"/>
      <c r="N589" s="2"/>
      <c r="O589" s="75"/>
      <c r="P589" s="76"/>
      <c r="Q589" s="77"/>
      <c r="R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ht="15" customHeight="1" x14ac:dyDescent="0.15">
      <c r="A590" s="2"/>
      <c r="B590" s="2"/>
      <c r="C590" s="73"/>
      <c r="D590" s="73"/>
      <c r="E590" s="74"/>
      <c r="F590" s="75"/>
      <c r="G590" s="75"/>
      <c r="H590" s="75"/>
      <c r="I590" s="75"/>
      <c r="J590" s="75"/>
      <c r="K590" s="75"/>
      <c r="L590" s="2"/>
      <c r="M590" s="2"/>
      <c r="N590" s="2"/>
      <c r="O590" s="75"/>
      <c r="P590" s="76"/>
      <c r="Q590" s="77"/>
      <c r="R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ht="15" customHeight="1" x14ac:dyDescent="0.15">
      <c r="A591" s="2"/>
      <c r="B591" s="2"/>
      <c r="C591" s="73"/>
      <c r="D591" s="73"/>
      <c r="E591" s="74"/>
      <c r="F591" s="75"/>
      <c r="G591" s="75"/>
      <c r="H591" s="75"/>
      <c r="I591" s="75"/>
      <c r="J591" s="75"/>
      <c r="K591" s="75"/>
      <c r="L591" s="2"/>
      <c r="M591" s="2"/>
      <c r="N591" s="2"/>
      <c r="O591" s="75"/>
      <c r="P591" s="76"/>
      <c r="Q591" s="77"/>
      <c r="R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ht="15" customHeight="1" x14ac:dyDescent="0.15">
      <c r="A592" s="2"/>
      <c r="B592" s="2"/>
      <c r="C592" s="73"/>
      <c r="D592" s="73"/>
      <c r="E592" s="74"/>
      <c r="F592" s="75"/>
      <c r="G592" s="75"/>
      <c r="H592" s="75"/>
      <c r="I592" s="75"/>
      <c r="J592" s="75"/>
      <c r="K592" s="75"/>
      <c r="L592" s="2"/>
      <c r="M592" s="2"/>
      <c r="N592" s="2"/>
      <c r="O592" s="75"/>
      <c r="P592" s="76"/>
      <c r="Q592" s="77"/>
      <c r="R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ht="15" customHeight="1" x14ac:dyDescent="0.15">
      <c r="A593" s="2"/>
      <c r="B593" s="2"/>
      <c r="C593" s="73"/>
      <c r="D593" s="73"/>
      <c r="E593" s="74"/>
      <c r="F593" s="75"/>
      <c r="G593" s="75"/>
      <c r="H593" s="75"/>
      <c r="I593" s="75"/>
      <c r="J593" s="75"/>
      <c r="K593" s="75"/>
      <c r="L593" s="2"/>
      <c r="M593" s="2"/>
      <c r="N593" s="2"/>
      <c r="O593" s="75"/>
      <c r="P593" s="76"/>
      <c r="Q593" s="77"/>
      <c r="R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ht="15" customHeight="1" x14ac:dyDescent="0.15">
      <c r="A594" s="2"/>
      <c r="B594" s="2"/>
      <c r="C594" s="73"/>
      <c r="D594" s="73"/>
      <c r="E594" s="74"/>
      <c r="F594" s="75"/>
      <c r="G594" s="75"/>
      <c r="H594" s="75"/>
      <c r="I594" s="75"/>
      <c r="J594" s="75"/>
      <c r="K594" s="75"/>
      <c r="L594" s="2"/>
      <c r="M594" s="2"/>
      <c r="N594" s="2"/>
      <c r="O594" s="75"/>
      <c r="P594" s="76"/>
      <c r="Q594" s="77"/>
      <c r="R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ht="15" customHeight="1" x14ac:dyDescent="0.15">
      <c r="A595" s="2"/>
      <c r="B595" s="2"/>
      <c r="C595" s="73"/>
      <c r="D595" s="73"/>
      <c r="E595" s="74"/>
      <c r="F595" s="75"/>
      <c r="G595" s="75"/>
      <c r="H595" s="75"/>
      <c r="I595" s="75"/>
      <c r="J595" s="75"/>
      <c r="K595" s="75"/>
      <c r="L595" s="2"/>
      <c r="M595" s="2"/>
      <c r="N595" s="2"/>
      <c r="O595" s="75"/>
      <c r="P595" s="76"/>
      <c r="Q595" s="77"/>
      <c r="R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ht="15" customHeight="1" x14ac:dyDescent="0.15">
      <c r="A596" s="2"/>
      <c r="B596" s="2"/>
      <c r="C596" s="73"/>
      <c r="D596" s="73"/>
      <c r="E596" s="74"/>
      <c r="F596" s="75"/>
      <c r="G596" s="75"/>
      <c r="H596" s="75"/>
      <c r="I596" s="75"/>
      <c r="J596" s="75"/>
      <c r="K596" s="75"/>
      <c r="L596" s="2"/>
      <c r="M596" s="2"/>
      <c r="N596" s="2"/>
      <c r="O596" s="75"/>
      <c r="P596" s="76"/>
      <c r="Q596" s="77"/>
      <c r="R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ht="15" customHeight="1" x14ac:dyDescent="0.15">
      <c r="A597" s="2"/>
      <c r="B597" s="2"/>
      <c r="C597" s="73"/>
      <c r="D597" s="73"/>
      <c r="E597" s="74"/>
      <c r="F597" s="75"/>
      <c r="G597" s="75"/>
      <c r="H597" s="75"/>
      <c r="I597" s="75"/>
      <c r="J597" s="75"/>
      <c r="K597" s="75"/>
      <c r="L597" s="2"/>
      <c r="M597" s="2"/>
      <c r="N597" s="2"/>
      <c r="O597" s="75"/>
      <c r="P597" s="76"/>
      <c r="Q597" s="77"/>
      <c r="R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ht="15" customHeight="1" x14ac:dyDescent="0.15">
      <c r="A598" s="2"/>
      <c r="B598" s="2"/>
      <c r="C598" s="73"/>
      <c r="D598" s="73"/>
      <c r="E598" s="74"/>
      <c r="F598" s="75"/>
      <c r="G598" s="75"/>
      <c r="H598" s="75"/>
      <c r="I598" s="75"/>
      <c r="J598" s="75"/>
      <c r="K598" s="75"/>
      <c r="L598" s="2"/>
      <c r="M598" s="2"/>
      <c r="N598" s="2"/>
      <c r="O598" s="75"/>
      <c r="P598" s="76"/>
      <c r="Q598" s="77"/>
      <c r="R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ht="15" customHeight="1" x14ac:dyDescent="0.15">
      <c r="A599" s="2"/>
      <c r="B599" s="2"/>
      <c r="C599" s="73"/>
      <c r="D599" s="73"/>
      <c r="E599" s="74"/>
      <c r="F599" s="75"/>
      <c r="G599" s="75"/>
      <c r="H599" s="75"/>
      <c r="I599" s="75"/>
      <c r="J599" s="75"/>
      <c r="K599" s="75"/>
      <c r="L599" s="2"/>
      <c r="M599" s="2"/>
      <c r="N599" s="2"/>
      <c r="O599" s="75"/>
      <c r="P599" s="76"/>
      <c r="Q599" s="77"/>
      <c r="R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ht="15" customHeight="1" x14ac:dyDescent="0.15">
      <c r="A600" s="2"/>
      <c r="B600" s="2"/>
      <c r="C600" s="73"/>
      <c r="D600" s="73"/>
      <c r="E600" s="74"/>
      <c r="F600" s="75"/>
      <c r="G600" s="75"/>
      <c r="H600" s="75"/>
      <c r="I600" s="75"/>
      <c r="J600" s="75"/>
      <c r="K600" s="75"/>
      <c r="L600" s="2"/>
      <c r="M600" s="2"/>
      <c r="N600" s="2"/>
      <c r="O600" s="75"/>
      <c r="P600" s="76"/>
      <c r="Q600" s="77"/>
      <c r="R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ht="15" customHeight="1" x14ac:dyDescent="0.15">
      <c r="A601" s="2"/>
      <c r="B601" s="2"/>
      <c r="C601" s="73"/>
      <c r="D601" s="73"/>
      <c r="E601" s="74"/>
      <c r="F601" s="75"/>
      <c r="G601" s="75"/>
      <c r="H601" s="75"/>
      <c r="I601" s="75"/>
      <c r="J601" s="75"/>
      <c r="K601" s="75"/>
      <c r="L601" s="2"/>
      <c r="M601" s="2"/>
      <c r="N601" s="2"/>
      <c r="O601" s="75"/>
      <c r="P601" s="76"/>
      <c r="Q601" s="77"/>
      <c r="R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ht="15" customHeight="1" x14ac:dyDescent="0.15">
      <c r="A602" s="2"/>
      <c r="B602" s="2"/>
      <c r="C602" s="73"/>
      <c r="D602" s="73"/>
      <c r="E602" s="74"/>
      <c r="F602" s="75"/>
      <c r="G602" s="75"/>
      <c r="H602" s="75"/>
      <c r="I602" s="75"/>
      <c r="J602" s="75"/>
      <c r="K602" s="75"/>
      <c r="L602" s="2"/>
      <c r="M602" s="2"/>
      <c r="N602" s="2"/>
      <c r="O602" s="75"/>
      <c r="P602" s="76"/>
      <c r="Q602" s="77"/>
      <c r="R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ht="15" customHeight="1" x14ac:dyDescent="0.15">
      <c r="A603" s="2"/>
      <c r="B603" s="2"/>
      <c r="C603" s="73"/>
      <c r="D603" s="73"/>
      <c r="E603" s="74"/>
      <c r="F603" s="75"/>
      <c r="G603" s="75"/>
      <c r="H603" s="75"/>
      <c r="I603" s="75"/>
      <c r="J603" s="75"/>
      <c r="K603" s="75"/>
      <c r="L603" s="2"/>
      <c r="M603" s="2"/>
      <c r="N603" s="2"/>
      <c r="O603" s="75"/>
      <c r="P603" s="76"/>
      <c r="Q603" s="77"/>
      <c r="R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ht="15" customHeight="1" x14ac:dyDescent="0.15">
      <c r="A604" s="2"/>
      <c r="B604" s="2"/>
      <c r="C604" s="73"/>
      <c r="D604" s="73"/>
      <c r="E604" s="74"/>
      <c r="F604" s="75"/>
      <c r="G604" s="75"/>
      <c r="H604" s="75"/>
      <c r="I604" s="75"/>
      <c r="J604" s="75"/>
      <c r="K604" s="75"/>
      <c r="L604" s="2"/>
      <c r="M604" s="2"/>
      <c r="N604" s="2"/>
      <c r="O604" s="75"/>
      <c r="P604" s="76"/>
      <c r="Q604" s="77"/>
      <c r="R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ht="15" customHeight="1" x14ac:dyDescent="0.15">
      <c r="A605" s="2"/>
      <c r="B605" s="2"/>
      <c r="C605" s="73"/>
      <c r="D605" s="73"/>
      <c r="E605" s="74"/>
      <c r="F605" s="75"/>
      <c r="G605" s="75"/>
      <c r="H605" s="75"/>
      <c r="I605" s="75"/>
      <c r="J605" s="75"/>
      <c r="K605" s="75"/>
      <c r="L605" s="2"/>
      <c r="M605" s="2"/>
      <c r="N605" s="2"/>
      <c r="O605" s="75"/>
      <c r="P605" s="76"/>
      <c r="Q605" s="77"/>
      <c r="R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ht="15" customHeight="1" x14ac:dyDescent="0.15">
      <c r="A606" s="2"/>
      <c r="B606" s="2"/>
      <c r="C606" s="73"/>
      <c r="D606" s="73"/>
      <c r="E606" s="74"/>
      <c r="F606" s="75"/>
      <c r="G606" s="75"/>
      <c r="H606" s="75"/>
      <c r="I606" s="75"/>
      <c r="J606" s="75"/>
      <c r="K606" s="75"/>
      <c r="L606" s="2"/>
      <c r="M606" s="2"/>
      <c r="N606" s="2"/>
      <c r="O606" s="75"/>
      <c r="P606" s="76"/>
      <c r="Q606" s="77"/>
      <c r="R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ht="15" customHeight="1" x14ac:dyDescent="0.15">
      <c r="A607" s="2"/>
      <c r="B607" s="2"/>
      <c r="C607" s="73"/>
      <c r="D607" s="73"/>
      <c r="E607" s="74"/>
      <c r="F607" s="75"/>
      <c r="G607" s="75"/>
      <c r="H607" s="75"/>
      <c r="I607" s="75"/>
      <c r="J607" s="75"/>
      <c r="K607" s="75"/>
      <c r="L607" s="2"/>
      <c r="M607" s="2"/>
      <c r="N607" s="2"/>
      <c r="O607" s="75"/>
      <c r="P607" s="76"/>
      <c r="Q607" s="77"/>
      <c r="R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ht="15" customHeight="1" x14ac:dyDescent="0.15">
      <c r="A608" s="2"/>
      <c r="B608" s="2"/>
      <c r="C608" s="73"/>
      <c r="D608" s="73"/>
      <c r="E608" s="74"/>
      <c r="F608" s="75"/>
      <c r="G608" s="75"/>
      <c r="H608" s="75"/>
      <c r="I608" s="75"/>
      <c r="J608" s="75"/>
      <c r="K608" s="75"/>
      <c r="L608" s="2"/>
      <c r="M608" s="2"/>
      <c r="N608" s="2"/>
      <c r="O608" s="75"/>
      <c r="P608" s="76"/>
      <c r="Q608" s="77"/>
      <c r="R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ht="15" customHeight="1" x14ac:dyDescent="0.15">
      <c r="A609" s="2"/>
      <c r="B609" s="2"/>
      <c r="C609" s="73"/>
      <c r="D609" s="73"/>
      <c r="E609" s="74"/>
      <c r="F609" s="75"/>
      <c r="G609" s="75"/>
      <c r="H609" s="75"/>
      <c r="I609" s="75"/>
      <c r="J609" s="75"/>
      <c r="K609" s="75"/>
      <c r="L609" s="2"/>
      <c r="M609" s="2"/>
      <c r="N609" s="2"/>
      <c r="O609" s="75"/>
      <c r="P609" s="76"/>
      <c r="Q609" s="77"/>
      <c r="R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ht="15" customHeight="1" x14ac:dyDescent="0.15">
      <c r="A610" s="2"/>
      <c r="B610" s="2"/>
      <c r="C610" s="73"/>
      <c r="D610" s="73"/>
      <c r="E610" s="74"/>
      <c r="F610" s="75"/>
      <c r="G610" s="75"/>
      <c r="H610" s="75"/>
      <c r="I610" s="75"/>
      <c r="J610" s="75"/>
      <c r="K610" s="75"/>
      <c r="L610" s="2"/>
      <c r="M610" s="2"/>
      <c r="N610" s="2"/>
      <c r="O610" s="75"/>
      <c r="P610" s="76"/>
      <c r="Q610" s="77"/>
      <c r="R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ht="15" customHeight="1" x14ac:dyDescent="0.15">
      <c r="A611" s="2"/>
      <c r="B611" s="2"/>
      <c r="C611" s="73"/>
      <c r="D611" s="73"/>
      <c r="E611" s="74"/>
      <c r="F611" s="75"/>
      <c r="G611" s="75"/>
      <c r="H611" s="75"/>
      <c r="I611" s="75"/>
      <c r="J611" s="75"/>
      <c r="K611" s="75"/>
      <c r="L611" s="2"/>
      <c r="M611" s="2"/>
      <c r="N611" s="2"/>
      <c r="O611" s="75"/>
      <c r="P611" s="76"/>
      <c r="Q611" s="77"/>
      <c r="R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ht="15" customHeight="1" x14ac:dyDescent="0.15">
      <c r="A612" s="2"/>
      <c r="B612" s="2"/>
      <c r="C612" s="73"/>
      <c r="D612" s="73"/>
      <c r="E612" s="74"/>
      <c r="F612" s="75"/>
      <c r="G612" s="75"/>
      <c r="H612" s="75"/>
      <c r="I612" s="75"/>
      <c r="J612" s="75"/>
      <c r="K612" s="75"/>
      <c r="L612" s="2"/>
      <c r="M612" s="2"/>
      <c r="N612" s="2"/>
      <c r="O612" s="75"/>
      <c r="P612" s="76"/>
      <c r="Q612" s="77"/>
      <c r="R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ht="15" customHeight="1" x14ac:dyDescent="0.15">
      <c r="A613" s="2"/>
      <c r="B613" s="2"/>
      <c r="C613" s="73"/>
      <c r="D613" s="73"/>
      <c r="E613" s="74"/>
      <c r="F613" s="75"/>
      <c r="G613" s="75"/>
      <c r="H613" s="75"/>
      <c r="I613" s="75"/>
      <c r="J613" s="75"/>
      <c r="K613" s="75"/>
      <c r="L613" s="2"/>
      <c r="M613" s="2"/>
      <c r="N613" s="2"/>
      <c r="O613" s="75"/>
      <c r="P613" s="76"/>
      <c r="Q613" s="77"/>
      <c r="R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ht="15" customHeight="1" x14ac:dyDescent="0.15">
      <c r="A614" s="2"/>
      <c r="B614" s="2"/>
      <c r="C614" s="73"/>
      <c r="D614" s="73"/>
      <c r="E614" s="74"/>
      <c r="F614" s="75"/>
      <c r="G614" s="75"/>
      <c r="H614" s="75"/>
      <c r="I614" s="75"/>
      <c r="J614" s="75"/>
      <c r="K614" s="75"/>
      <c r="L614" s="2"/>
      <c r="M614" s="2"/>
      <c r="N614" s="2"/>
      <c r="O614" s="75"/>
      <c r="P614" s="76"/>
      <c r="Q614" s="77"/>
      <c r="R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ht="15" customHeight="1" x14ac:dyDescent="0.15">
      <c r="A615" s="2"/>
      <c r="B615" s="2"/>
      <c r="C615" s="73"/>
      <c r="D615" s="73"/>
      <c r="E615" s="74"/>
      <c r="F615" s="75"/>
      <c r="G615" s="75"/>
      <c r="H615" s="75"/>
      <c r="I615" s="75"/>
      <c r="J615" s="75"/>
      <c r="K615" s="75"/>
      <c r="L615" s="2"/>
      <c r="M615" s="2"/>
      <c r="N615" s="2"/>
      <c r="O615" s="75"/>
      <c r="P615" s="76"/>
      <c r="Q615" s="77"/>
      <c r="R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ht="15" customHeight="1" x14ac:dyDescent="0.15">
      <c r="A616" s="2"/>
      <c r="B616" s="2"/>
      <c r="C616" s="73"/>
      <c r="D616" s="73"/>
      <c r="E616" s="74"/>
      <c r="F616" s="75"/>
      <c r="G616" s="75"/>
      <c r="H616" s="75"/>
      <c r="I616" s="75"/>
      <c r="J616" s="75"/>
      <c r="K616" s="75"/>
      <c r="L616" s="2"/>
      <c r="M616" s="2"/>
      <c r="N616" s="2"/>
      <c r="O616" s="75"/>
      <c r="P616" s="76"/>
      <c r="Q616" s="77"/>
      <c r="R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ht="15" customHeight="1" x14ac:dyDescent="0.15">
      <c r="A617" s="2"/>
      <c r="B617" s="2"/>
      <c r="C617" s="73"/>
      <c r="D617" s="73"/>
      <c r="E617" s="74"/>
      <c r="F617" s="75"/>
      <c r="G617" s="75"/>
      <c r="H617" s="75"/>
      <c r="I617" s="75"/>
      <c r="J617" s="75"/>
      <c r="K617" s="75"/>
      <c r="L617" s="2"/>
      <c r="M617" s="2"/>
      <c r="N617" s="2"/>
      <c r="O617" s="75"/>
      <c r="P617" s="76"/>
      <c r="Q617" s="77"/>
      <c r="R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ht="15" customHeight="1" x14ac:dyDescent="0.15">
      <c r="A618" s="2"/>
      <c r="B618" s="2"/>
      <c r="C618" s="73"/>
      <c r="D618" s="73"/>
      <c r="E618" s="74"/>
      <c r="F618" s="75"/>
      <c r="G618" s="75"/>
      <c r="H618" s="75"/>
      <c r="I618" s="75"/>
      <c r="J618" s="75"/>
      <c r="K618" s="75"/>
      <c r="L618" s="2"/>
      <c r="M618" s="2"/>
      <c r="N618" s="2"/>
      <c r="O618" s="75"/>
      <c r="P618" s="76"/>
      <c r="Q618" s="77"/>
      <c r="R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 ht="15" customHeight="1" x14ac:dyDescent="0.15">
      <c r="A619" s="2"/>
      <c r="B619" s="2"/>
      <c r="C619" s="73"/>
      <c r="D619" s="73"/>
      <c r="E619" s="74"/>
      <c r="F619" s="75"/>
      <c r="G619" s="75"/>
      <c r="H619" s="75"/>
      <c r="I619" s="75"/>
      <c r="J619" s="75"/>
      <c r="K619" s="75"/>
      <c r="L619" s="2"/>
      <c r="M619" s="2"/>
      <c r="N619" s="2"/>
      <c r="O619" s="75"/>
      <c r="P619" s="76"/>
      <c r="Q619" s="77"/>
      <c r="R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ht="15" customHeight="1" x14ac:dyDescent="0.15">
      <c r="A620" s="2"/>
      <c r="B620" s="2"/>
      <c r="C620" s="73"/>
      <c r="D620" s="73"/>
      <c r="E620" s="74"/>
      <c r="F620" s="75"/>
      <c r="G620" s="75"/>
      <c r="H620" s="75"/>
      <c r="I620" s="75"/>
      <c r="J620" s="75"/>
      <c r="K620" s="75"/>
      <c r="L620" s="2"/>
      <c r="M620" s="2"/>
      <c r="N620" s="2"/>
      <c r="O620" s="75"/>
      <c r="P620" s="76"/>
      <c r="Q620" s="77"/>
      <c r="R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ht="15" customHeight="1" x14ac:dyDescent="0.15">
      <c r="A621" s="2"/>
      <c r="B621" s="2"/>
      <c r="C621" s="73"/>
      <c r="D621" s="73"/>
      <c r="E621" s="74"/>
      <c r="F621" s="75"/>
      <c r="G621" s="75"/>
      <c r="H621" s="75"/>
      <c r="I621" s="75"/>
      <c r="J621" s="75"/>
      <c r="K621" s="75"/>
      <c r="L621" s="2"/>
      <c r="M621" s="2"/>
      <c r="N621" s="2"/>
      <c r="O621" s="75"/>
      <c r="P621" s="76"/>
      <c r="Q621" s="77"/>
      <c r="R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ht="15" customHeight="1" x14ac:dyDescent="0.15">
      <c r="A622" s="2"/>
      <c r="B622" s="2"/>
      <c r="C622" s="73"/>
      <c r="D622" s="73"/>
      <c r="E622" s="74"/>
      <c r="F622" s="75"/>
      <c r="G622" s="75"/>
      <c r="H622" s="75"/>
      <c r="I622" s="75"/>
      <c r="J622" s="75"/>
      <c r="K622" s="75"/>
      <c r="L622" s="2"/>
      <c r="M622" s="2"/>
      <c r="N622" s="2"/>
      <c r="O622" s="75"/>
      <c r="P622" s="76"/>
      <c r="Q622" s="77"/>
      <c r="R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ht="15" customHeight="1" x14ac:dyDescent="0.15">
      <c r="A623" s="2"/>
      <c r="B623" s="2"/>
      <c r="C623" s="73"/>
      <c r="D623" s="73"/>
      <c r="E623" s="74"/>
      <c r="F623" s="75"/>
      <c r="G623" s="75"/>
      <c r="H623" s="75"/>
      <c r="I623" s="75"/>
      <c r="J623" s="75"/>
      <c r="K623" s="75"/>
      <c r="L623" s="2"/>
      <c r="M623" s="2"/>
      <c r="N623" s="2"/>
      <c r="O623" s="75"/>
      <c r="P623" s="76"/>
      <c r="Q623" s="77"/>
      <c r="R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ht="15" customHeight="1" x14ac:dyDescent="0.15">
      <c r="A624" s="2"/>
      <c r="B624" s="2"/>
      <c r="C624" s="73"/>
      <c r="D624" s="73"/>
      <c r="E624" s="74"/>
      <c r="F624" s="75"/>
      <c r="G624" s="75"/>
      <c r="H624" s="75"/>
      <c r="I624" s="75"/>
      <c r="J624" s="75"/>
      <c r="K624" s="75"/>
      <c r="L624" s="2"/>
      <c r="M624" s="2"/>
      <c r="N624" s="2"/>
      <c r="O624" s="75"/>
      <c r="P624" s="76"/>
      <c r="Q624" s="77"/>
      <c r="R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 ht="15" customHeight="1" x14ac:dyDescent="0.15">
      <c r="A625" s="2"/>
      <c r="B625" s="2"/>
      <c r="C625" s="73"/>
      <c r="D625" s="73"/>
      <c r="E625" s="74"/>
      <c r="F625" s="75"/>
      <c r="G625" s="75"/>
      <c r="H625" s="75"/>
      <c r="I625" s="75"/>
      <c r="J625" s="75"/>
      <c r="K625" s="75"/>
      <c r="L625" s="2"/>
      <c r="M625" s="2"/>
      <c r="N625" s="2"/>
      <c r="O625" s="75"/>
      <c r="P625" s="76"/>
      <c r="Q625" s="77"/>
      <c r="R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 ht="15" customHeight="1" x14ac:dyDescent="0.15">
      <c r="A626" s="2"/>
      <c r="B626" s="2"/>
      <c r="C626" s="73"/>
      <c r="D626" s="73"/>
      <c r="E626" s="74"/>
      <c r="F626" s="75"/>
      <c r="G626" s="75"/>
      <c r="H626" s="75"/>
      <c r="I626" s="75"/>
      <c r="J626" s="75"/>
      <c r="K626" s="75"/>
      <c r="L626" s="2"/>
      <c r="M626" s="2"/>
      <c r="N626" s="2"/>
      <c r="O626" s="75"/>
      <c r="P626" s="76"/>
      <c r="Q626" s="77"/>
      <c r="R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 ht="15" customHeight="1" x14ac:dyDescent="0.15">
      <c r="A627" s="2"/>
      <c r="B627" s="2"/>
      <c r="C627" s="73"/>
      <c r="D627" s="73"/>
      <c r="E627" s="74"/>
      <c r="F627" s="75"/>
      <c r="G627" s="75"/>
      <c r="H627" s="75"/>
      <c r="I627" s="75"/>
      <c r="J627" s="75"/>
      <c r="K627" s="75"/>
      <c r="L627" s="2"/>
      <c r="M627" s="2"/>
      <c r="N627" s="2"/>
      <c r="O627" s="75"/>
      <c r="P627" s="76"/>
      <c r="Q627" s="77"/>
      <c r="R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 ht="15" customHeight="1" x14ac:dyDescent="0.15">
      <c r="A628" s="2"/>
      <c r="B628" s="2"/>
      <c r="C628" s="73"/>
      <c r="D628" s="73"/>
      <c r="E628" s="74"/>
      <c r="F628" s="75"/>
      <c r="G628" s="75"/>
      <c r="H628" s="75"/>
      <c r="I628" s="75"/>
      <c r="J628" s="75"/>
      <c r="K628" s="75"/>
      <c r="L628" s="2"/>
      <c r="M628" s="2"/>
      <c r="N628" s="2"/>
      <c r="O628" s="75"/>
      <c r="P628" s="76"/>
      <c r="Q628" s="77"/>
      <c r="R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 ht="15" customHeight="1" x14ac:dyDescent="0.15">
      <c r="A629" s="2"/>
      <c r="B629" s="2"/>
      <c r="C629" s="73"/>
      <c r="D629" s="73"/>
      <c r="E629" s="74"/>
      <c r="F629" s="75"/>
      <c r="G629" s="75"/>
      <c r="H629" s="75"/>
      <c r="I629" s="75"/>
      <c r="J629" s="75"/>
      <c r="K629" s="75"/>
      <c r="L629" s="2"/>
      <c r="M629" s="2"/>
      <c r="N629" s="2"/>
      <c r="O629" s="75"/>
      <c r="P629" s="76"/>
      <c r="Q629" s="77"/>
      <c r="R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 ht="15" customHeight="1" x14ac:dyDescent="0.15">
      <c r="A630" s="2"/>
      <c r="B630" s="2"/>
      <c r="C630" s="73"/>
      <c r="D630" s="73"/>
      <c r="E630" s="74"/>
      <c r="F630" s="75"/>
      <c r="G630" s="75"/>
      <c r="H630" s="75"/>
      <c r="I630" s="75"/>
      <c r="J630" s="75"/>
      <c r="K630" s="75"/>
      <c r="L630" s="2"/>
      <c r="M630" s="2"/>
      <c r="N630" s="2"/>
      <c r="O630" s="75"/>
      <c r="P630" s="76"/>
      <c r="Q630" s="77"/>
      <c r="R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 ht="15" customHeight="1" x14ac:dyDescent="0.15">
      <c r="A631" s="2"/>
      <c r="B631" s="2"/>
      <c r="C631" s="73"/>
      <c r="D631" s="73"/>
      <c r="E631" s="74"/>
      <c r="F631" s="75"/>
      <c r="G631" s="75"/>
      <c r="H631" s="75"/>
      <c r="I631" s="75"/>
      <c r="J631" s="75"/>
      <c r="K631" s="75"/>
      <c r="L631" s="2"/>
      <c r="M631" s="2"/>
      <c r="N631" s="2"/>
      <c r="O631" s="75"/>
      <c r="P631" s="76"/>
      <c r="Q631" s="77"/>
      <c r="R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 ht="15" customHeight="1" x14ac:dyDescent="0.15">
      <c r="A632" s="2"/>
      <c r="B632" s="2"/>
      <c r="C632" s="73"/>
      <c r="D632" s="73"/>
      <c r="E632" s="74"/>
      <c r="F632" s="75"/>
      <c r="G632" s="75"/>
      <c r="H632" s="75"/>
      <c r="I632" s="75"/>
      <c r="J632" s="75"/>
      <c r="K632" s="75"/>
      <c r="L632" s="2"/>
      <c r="M632" s="2"/>
      <c r="N632" s="2"/>
      <c r="O632" s="75"/>
      <c r="P632" s="76"/>
      <c r="Q632" s="77"/>
      <c r="R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 ht="15" customHeight="1" x14ac:dyDescent="0.15">
      <c r="A633" s="2"/>
      <c r="B633" s="2"/>
      <c r="C633" s="73"/>
      <c r="D633" s="73"/>
      <c r="E633" s="74"/>
      <c r="F633" s="75"/>
      <c r="G633" s="75"/>
      <c r="H633" s="75"/>
      <c r="I633" s="75"/>
      <c r="J633" s="75"/>
      <c r="K633" s="75"/>
      <c r="L633" s="2"/>
      <c r="M633" s="2"/>
      <c r="N633" s="2"/>
      <c r="O633" s="75"/>
      <c r="P633" s="76"/>
      <c r="Q633" s="77"/>
      <c r="R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 ht="15" customHeight="1" x14ac:dyDescent="0.15">
      <c r="A634" s="2"/>
      <c r="B634" s="2"/>
      <c r="C634" s="73"/>
      <c r="D634" s="73"/>
      <c r="E634" s="74"/>
      <c r="F634" s="75"/>
      <c r="G634" s="75"/>
      <c r="H634" s="75"/>
      <c r="I634" s="75"/>
      <c r="J634" s="75"/>
      <c r="K634" s="75"/>
      <c r="L634" s="2"/>
      <c r="M634" s="2"/>
      <c r="N634" s="2"/>
      <c r="O634" s="75"/>
      <c r="P634" s="76"/>
      <c r="Q634" s="77"/>
      <c r="R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 ht="15" customHeight="1" x14ac:dyDescent="0.15">
      <c r="A635" s="2"/>
      <c r="B635" s="2"/>
      <c r="C635" s="73"/>
      <c r="D635" s="73"/>
      <c r="E635" s="74"/>
      <c r="F635" s="75"/>
      <c r="G635" s="75"/>
      <c r="H635" s="75"/>
      <c r="I635" s="75"/>
      <c r="J635" s="75"/>
      <c r="K635" s="75"/>
      <c r="L635" s="2"/>
      <c r="M635" s="2"/>
      <c r="N635" s="2"/>
      <c r="O635" s="75"/>
      <c r="P635" s="76"/>
      <c r="Q635" s="77"/>
      <c r="R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 ht="15" customHeight="1" x14ac:dyDescent="0.15">
      <c r="A636" s="2"/>
      <c r="B636" s="2"/>
      <c r="C636" s="73"/>
      <c r="D636" s="73"/>
      <c r="E636" s="74"/>
      <c r="F636" s="75"/>
      <c r="G636" s="75"/>
      <c r="H636" s="75"/>
      <c r="I636" s="75"/>
      <c r="J636" s="75"/>
      <c r="K636" s="75"/>
      <c r="L636" s="2"/>
      <c r="M636" s="2"/>
      <c r="N636" s="2"/>
      <c r="O636" s="75"/>
      <c r="P636" s="76"/>
      <c r="Q636" s="77"/>
      <c r="R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 ht="15" customHeight="1" x14ac:dyDescent="0.15">
      <c r="A637" s="2"/>
      <c r="B637" s="2"/>
      <c r="C637" s="73"/>
      <c r="D637" s="73"/>
      <c r="E637" s="74"/>
      <c r="F637" s="75"/>
      <c r="G637" s="75"/>
      <c r="H637" s="75"/>
      <c r="I637" s="75"/>
      <c r="J637" s="75"/>
      <c r="K637" s="75"/>
      <c r="L637" s="2"/>
      <c r="M637" s="2"/>
      <c r="N637" s="2"/>
      <c r="O637" s="75"/>
      <c r="P637" s="76"/>
      <c r="Q637" s="77"/>
      <c r="R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 ht="15" customHeight="1" x14ac:dyDescent="0.15">
      <c r="A638" s="2"/>
      <c r="B638" s="2"/>
      <c r="C638" s="73"/>
      <c r="D638" s="73"/>
      <c r="E638" s="74"/>
      <c r="F638" s="75"/>
      <c r="G638" s="75"/>
      <c r="H638" s="75"/>
      <c r="I638" s="75"/>
      <c r="J638" s="75"/>
      <c r="K638" s="75"/>
      <c r="L638" s="2"/>
      <c r="M638" s="2"/>
      <c r="N638" s="2"/>
      <c r="O638" s="75"/>
      <c r="P638" s="76"/>
      <c r="Q638" s="77"/>
      <c r="R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 ht="15" customHeight="1" x14ac:dyDescent="0.15">
      <c r="A639" s="2"/>
      <c r="B639" s="2"/>
      <c r="C639" s="73"/>
      <c r="D639" s="73"/>
      <c r="E639" s="74"/>
      <c r="F639" s="75"/>
      <c r="G639" s="75"/>
      <c r="H639" s="75"/>
      <c r="I639" s="75"/>
      <c r="J639" s="75"/>
      <c r="K639" s="75"/>
      <c r="L639" s="2"/>
      <c r="M639" s="2"/>
      <c r="N639" s="2"/>
      <c r="O639" s="75"/>
      <c r="P639" s="76"/>
      <c r="Q639" s="77"/>
      <c r="R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 ht="15" customHeight="1" x14ac:dyDescent="0.15">
      <c r="A640" s="2"/>
      <c r="B640" s="2"/>
      <c r="C640" s="73"/>
      <c r="D640" s="73"/>
      <c r="E640" s="74"/>
      <c r="F640" s="75"/>
      <c r="G640" s="75"/>
      <c r="H640" s="75"/>
      <c r="I640" s="75"/>
      <c r="J640" s="75"/>
      <c r="K640" s="75"/>
      <c r="L640" s="2"/>
      <c r="M640" s="2"/>
      <c r="N640" s="2"/>
      <c r="O640" s="75"/>
      <c r="P640" s="76"/>
      <c r="Q640" s="77"/>
      <c r="R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 ht="15" customHeight="1" x14ac:dyDescent="0.15">
      <c r="A641" s="2"/>
      <c r="B641" s="2"/>
      <c r="C641" s="73"/>
      <c r="D641" s="73"/>
      <c r="E641" s="74"/>
      <c r="F641" s="75"/>
      <c r="G641" s="75"/>
      <c r="H641" s="75"/>
      <c r="I641" s="75"/>
      <c r="J641" s="75"/>
      <c r="K641" s="75"/>
      <c r="L641" s="2"/>
      <c r="M641" s="2"/>
      <c r="N641" s="2"/>
      <c r="O641" s="75"/>
      <c r="P641" s="76"/>
      <c r="Q641" s="77"/>
      <c r="R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 ht="15" customHeight="1" x14ac:dyDescent="0.15">
      <c r="A642" s="2"/>
      <c r="B642" s="2"/>
      <c r="C642" s="73"/>
      <c r="D642" s="73"/>
      <c r="E642" s="74"/>
      <c r="F642" s="75"/>
      <c r="G642" s="75"/>
      <c r="H642" s="75"/>
      <c r="I642" s="75"/>
      <c r="J642" s="75"/>
      <c r="K642" s="75"/>
      <c r="L642" s="2"/>
      <c r="M642" s="2"/>
      <c r="N642" s="2"/>
      <c r="O642" s="75"/>
      <c r="P642" s="76"/>
      <c r="Q642" s="77"/>
      <c r="R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 ht="15" customHeight="1" x14ac:dyDescent="0.15">
      <c r="A643" s="2"/>
      <c r="B643" s="2"/>
      <c r="C643" s="73"/>
      <c r="D643" s="73"/>
      <c r="E643" s="74"/>
      <c r="F643" s="75"/>
      <c r="G643" s="75"/>
      <c r="H643" s="75"/>
      <c r="I643" s="75"/>
      <c r="J643" s="75"/>
      <c r="K643" s="75"/>
      <c r="L643" s="2"/>
      <c r="M643" s="2"/>
      <c r="N643" s="2"/>
      <c r="O643" s="75"/>
      <c r="P643" s="76"/>
      <c r="Q643" s="77"/>
      <c r="R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 ht="15" customHeight="1" x14ac:dyDescent="0.15">
      <c r="A644" s="2"/>
      <c r="B644" s="2"/>
      <c r="C644" s="73"/>
      <c r="D644" s="73"/>
      <c r="E644" s="74"/>
      <c r="F644" s="75"/>
      <c r="G644" s="75"/>
      <c r="H644" s="75"/>
      <c r="I644" s="75"/>
      <c r="J644" s="75"/>
      <c r="K644" s="75"/>
      <c r="L644" s="2"/>
      <c r="M644" s="2"/>
      <c r="N644" s="2"/>
      <c r="O644" s="75"/>
      <c r="P644" s="76"/>
      <c r="Q644" s="77"/>
      <c r="R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 ht="15" customHeight="1" x14ac:dyDescent="0.15">
      <c r="A645" s="2"/>
      <c r="B645" s="2"/>
      <c r="C645" s="73"/>
      <c r="D645" s="73"/>
      <c r="E645" s="74"/>
      <c r="F645" s="75"/>
      <c r="G645" s="75"/>
      <c r="H645" s="75"/>
      <c r="I645" s="75"/>
      <c r="J645" s="75"/>
      <c r="K645" s="75"/>
      <c r="L645" s="2"/>
      <c r="M645" s="2"/>
      <c r="N645" s="2"/>
      <c r="O645" s="75"/>
      <c r="P645" s="76"/>
      <c r="Q645" s="77"/>
      <c r="R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 ht="15" customHeight="1" x14ac:dyDescent="0.15">
      <c r="A646" s="2"/>
      <c r="B646" s="2"/>
      <c r="C646" s="73"/>
      <c r="D646" s="73"/>
      <c r="E646" s="74"/>
      <c r="F646" s="75"/>
      <c r="G646" s="75"/>
      <c r="H646" s="75"/>
      <c r="I646" s="75"/>
      <c r="J646" s="75"/>
      <c r="K646" s="75"/>
      <c r="L646" s="2"/>
      <c r="M646" s="2"/>
      <c r="N646" s="2"/>
      <c r="O646" s="75"/>
      <c r="P646" s="76"/>
      <c r="Q646" s="77"/>
      <c r="R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 ht="15" customHeight="1" x14ac:dyDescent="0.15">
      <c r="A647" s="2"/>
      <c r="B647" s="2"/>
      <c r="C647" s="73"/>
      <c r="D647" s="73"/>
      <c r="E647" s="74"/>
      <c r="F647" s="75"/>
      <c r="G647" s="75"/>
      <c r="H647" s="75"/>
      <c r="I647" s="75"/>
      <c r="J647" s="75"/>
      <c r="K647" s="75"/>
      <c r="L647" s="2"/>
      <c r="M647" s="2"/>
      <c r="N647" s="2"/>
      <c r="O647" s="75"/>
      <c r="P647" s="76"/>
      <c r="Q647" s="77"/>
      <c r="R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 ht="15" customHeight="1" x14ac:dyDescent="0.15">
      <c r="A648" s="2"/>
      <c r="B648" s="2"/>
      <c r="C648" s="73"/>
      <c r="D648" s="73"/>
      <c r="E648" s="74"/>
      <c r="F648" s="75"/>
      <c r="G648" s="75"/>
      <c r="H648" s="75"/>
      <c r="I648" s="75"/>
      <c r="J648" s="75"/>
      <c r="K648" s="75"/>
      <c r="L648" s="2"/>
      <c r="M648" s="2"/>
      <c r="N648" s="2"/>
      <c r="O648" s="75"/>
      <c r="P648" s="76"/>
      <c r="Q648" s="77"/>
      <c r="R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 ht="15" customHeight="1" x14ac:dyDescent="0.15">
      <c r="A649" s="2"/>
      <c r="B649" s="2"/>
      <c r="C649" s="73"/>
      <c r="D649" s="73"/>
      <c r="E649" s="74"/>
      <c r="F649" s="75"/>
      <c r="G649" s="75"/>
      <c r="H649" s="75"/>
      <c r="I649" s="75"/>
      <c r="J649" s="75"/>
      <c r="K649" s="75"/>
      <c r="L649" s="2"/>
      <c r="M649" s="2"/>
      <c r="N649" s="2"/>
      <c r="O649" s="75"/>
      <c r="P649" s="76"/>
      <c r="Q649" s="77"/>
      <c r="R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 ht="15" customHeight="1" x14ac:dyDescent="0.15">
      <c r="A650" s="2"/>
      <c r="B650" s="2"/>
      <c r="C650" s="73"/>
      <c r="D650" s="73"/>
      <c r="E650" s="74"/>
      <c r="F650" s="75"/>
      <c r="G650" s="75"/>
      <c r="H650" s="75"/>
      <c r="I650" s="75"/>
      <c r="J650" s="75"/>
      <c r="K650" s="75"/>
      <c r="L650" s="2"/>
      <c r="M650" s="2"/>
      <c r="N650" s="2"/>
      <c r="O650" s="75"/>
      <c r="P650" s="76"/>
      <c r="Q650" s="77"/>
      <c r="R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 ht="15" customHeight="1" x14ac:dyDescent="0.15">
      <c r="A651" s="2"/>
      <c r="B651" s="2"/>
      <c r="C651" s="73"/>
      <c r="D651" s="73"/>
      <c r="E651" s="74"/>
      <c r="F651" s="75"/>
      <c r="G651" s="75"/>
      <c r="H651" s="75"/>
      <c r="I651" s="75"/>
      <c r="J651" s="75"/>
      <c r="K651" s="75"/>
      <c r="L651" s="2"/>
      <c r="M651" s="2"/>
      <c r="N651" s="2"/>
      <c r="O651" s="75"/>
      <c r="P651" s="76"/>
      <c r="Q651" s="77"/>
      <c r="R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 ht="15" customHeight="1" x14ac:dyDescent="0.15">
      <c r="A652" s="2"/>
      <c r="B652" s="2"/>
      <c r="C652" s="73"/>
      <c r="D652" s="73"/>
      <c r="E652" s="74"/>
      <c r="F652" s="75"/>
      <c r="G652" s="75"/>
      <c r="H652" s="75"/>
      <c r="I652" s="75"/>
      <c r="J652" s="75"/>
      <c r="K652" s="75"/>
      <c r="L652" s="2"/>
      <c r="M652" s="2"/>
      <c r="N652" s="2"/>
      <c r="O652" s="75"/>
      <c r="P652" s="76"/>
      <c r="Q652" s="77"/>
      <c r="R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 ht="15" customHeight="1" x14ac:dyDescent="0.15">
      <c r="A653" s="2"/>
      <c r="B653" s="2"/>
      <c r="C653" s="73"/>
      <c r="D653" s="73"/>
      <c r="E653" s="74"/>
      <c r="F653" s="75"/>
      <c r="G653" s="75"/>
      <c r="H653" s="75"/>
      <c r="I653" s="75"/>
      <c r="J653" s="75"/>
      <c r="K653" s="75"/>
      <c r="L653" s="2"/>
      <c r="M653" s="2"/>
      <c r="N653" s="2"/>
      <c r="O653" s="75"/>
      <c r="P653" s="76"/>
      <c r="Q653" s="77"/>
      <c r="R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 ht="15" customHeight="1" x14ac:dyDescent="0.15">
      <c r="A654" s="2"/>
      <c r="B654" s="2"/>
      <c r="C654" s="73"/>
      <c r="D654" s="73"/>
      <c r="E654" s="74"/>
      <c r="F654" s="75"/>
      <c r="G654" s="75"/>
      <c r="H654" s="75"/>
      <c r="I654" s="75"/>
      <c r="J654" s="75"/>
      <c r="K654" s="75"/>
      <c r="L654" s="2"/>
      <c r="M654" s="2"/>
      <c r="N654" s="2"/>
      <c r="O654" s="75"/>
      <c r="P654" s="76"/>
      <c r="Q654" s="77"/>
      <c r="R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 ht="15" customHeight="1" x14ac:dyDescent="0.15">
      <c r="A655" s="2"/>
      <c r="B655" s="2"/>
      <c r="C655" s="73"/>
      <c r="D655" s="73"/>
      <c r="E655" s="74"/>
      <c r="F655" s="75"/>
      <c r="G655" s="75"/>
      <c r="H655" s="75"/>
      <c r="I655" s="75"/>
      <c r="J655" s="75"/>
      <c r="K655" s="75"/>
      <c r="L655" s="2"/>
      <c r="M655" s="2"/>
      <c r="N655" s="2"/>
      <c r="O655" s="75"/>
      <c r="P655" s="76"/>
      <c r="Q655" s="77"/>
      <c r="R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 ht="15" customHeight="1" x14ac:dyDescent="0.15">
      <c r="A656" s="2"/>
      <c r="B656" s="2"/>
      <c r="C656" s="73"/>
      <c r="D656" s="73"/>
      <c r="E656" s="74"/>
      <c r="F656" s="75"/>
      <c r="G656" s="75"/>
      <c r="H656" s="75"/>
      <c r="I656" s="75"/>
      <c r="J656" s="75"/>
      <c r="K656" s="75"/>
      <c r="L656" s="2"/>
      <c r="M656" s="2"/>
      <c r="N656" s="2"/>
      <c r="O656" s="75"/>
      <c r="P656" s="76"/>
      <c r="Q656" s="77"/>
      <c r="R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 ht="15" customHeight="1" x14ac:dyDescent="0.15">
      <c r="A657" s="2"/>
      <c r="B657" s="2"/>
      <c r="C657" s="73"/>
      <c r="D657" s="73"/>
      <c r="E657" s="74"/>
      <c r="F657" s="75"/>
      <c r="G657" s="75"/>
      <c r="H657" s="75"/>
      <c r="I657" s="75"/>
      <c r="J657" s="75"/>
      <c r="K657" s="75"/>
      <c r="L657" s="2"/>
      <c r="M657" s="2"/>
      <c r="N657" s="2"/>
      <c r="O657" s="75"/>
      <c r="P657" s="76"/>
      <c r="Q657" s="77"/>
      <c r="R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 ht="15" customHeight="1" x14ac:dyDescent="0.15">
      <c r="A658" s="2"/>
      <c r="B658" s="2"/>
      <c r="C658" s="73"/>
      <c r="D658" s="73"/>
      <c r="E658" s="74"/>
      <c r="F658" s="75"/>
      <c r="G658" s="75"/>
      <c r="H658" s="75"/>
      <c r="I658" s="75"/>
      <c r="J658" s="75"/>
      <c r="K658" s="75"/>
      <c r="L658" s="2"/>
      <c r="M658" s="2"/>
      <c r="N658" s="2"/>
      <c r="O658" s="75"/>
      <c r="P658" s="76"/>
      <c r="Q658" s="77"/>
      <c r="R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 ht="15" customHeight="1" x14ac:dyDescent="0.15">
      <c r="A659" s="2"/>
      <c r="B659" s="2"/>
      <c r="C659" s="73"/>
      <c r="D659" s="73"/>
      <c r="E659" s="74"/>
      <c r="F659" s="75"/>
      <c r="G659" s="75"/>
      <c r="H659" s="75"/>
      <c r="I659" s="75"/>
      <c r="J659" s="75"/>
      <c r="K659" s="75"/>
      <c r="L659" s="2"/>
      <c r="M659" s="2"/>
      <c r="N659" s="2"/>
      <c r="O659" s="75"/>
      <c r="P659" s="76"/>
      <c r="Q659" s="77"/>
      <c r="R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 ht="15" customHeight="1" x14ac:dyDescent="0.15">
      <c r="A660" s="2"/>
      <c r="B660" s="2"/>
      <c r="C660" s="73"/>
      <c r="D660" s="73"/>
      <c r="E660" s="74"/>
      <c r="F660" s="75"/>
      <c r="G660" s="75"/>
      <c r="H660" s="75"/>
      <c r="I660" s="75"/>
      <c r="J660" s="75"/>
      <c r="K660" s="75"/>
      <c r="L660" s="2"/>
      <c r="M660" s="2"/>
      <c r="N660" s="2"/>
      <c r="O660" s="75"/>
      <c r="P660" s="76"/>
      <c r="Q660" s="77"/>
      <c r="R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 ht="15" customHeight="1" x14ac:dyDescent="0.15">
      <c r="A661" s="2"/>
      <c r="B661" s="2"/>
      <c r="C661" s="73"/>
      <c r="D661" s="73"/>
      <c r="E661" s="74"/>
      <c r="F661" s="75"/>
      <c r="G661" s="75"/>
      <c r="H661" s="75"/>
      <c r="I661" s="75"/>
      <c r="J661" s="75"/>
      <c r="K661" s="75"/>
      <c r="L661" s="2"/>
      <c r="M661" s="2"/>
      <c r="N661" s="2"/>
      <c r="O661" s="75"/>
      <c r="P661" s="76"/>
      <c r="Q661" s="77"/>
      <c r="R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 ht="15" customHeight="1" x14ac:dyDescent="0.15">
      <c r="A662" s="2"/>
      <c r="B662" s="2"/>
      <c r="C662" s="73"/>
      <c r="D662" s="73"/>
      <c r="E662" s="74"/>
      <c r="F662" s="75"/>
      <c r="G662" s="75"/>
      <c r="H662" s="75"/>
      <c r="I662" s="75"/>
      <c r="J662" s="75"/>
      <c r="K662" s="75"/>
      <c r="L662" s="2"/>
      <c r="M662" s="2"/>
      <c r="N662" s="2"/>
      <c r="O662" s="75"/>
      <c r="P662" s="76"/>
      <c r="Q662" s="77"/>
      <c r="R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 ht="15" customHeight="1" x14ac:dyDescent="0.15">
      <c r="A663" s="2"/>
      <c r="B663" s="2"/>
      <c r="C663" s="73"/>
      <c r="D663" s="73"/>
      <c r="E663" s="74"/>
      <c r="F663" s="75"/>
      <c r="G663" s="75"/>
      <c r="H663" s="75"/>
      <c r="I663" s="75"/>
      <c r="J663" s="75"/>
      <c r="K663" s="75"/>
      <c r="L663" s="2"/>
      <c r="M663" s="2"/>
      <c r="N663" s="2"/>
      <c r="O663" s="75"/>
      <c r="P663" s="76"/>
      <c r="Q663" s="77"/>
      <c r="R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 ht="15" customHeight="1" x14ac:dyDescent="0.15">
      <c r="A664" s="2"/>
      <c r="B664" s="2"/>
      <c r="C664" s="73"/>
      <c r="D664" s="73"/>
      <c r="E664" s="74"/>
      <c r="F664" s="75"/>
      <c r="G664" s="75"/>
      <c r="H664" s="75"/>
      <c r="I664" s="75"/>
      <c r="J664" s="75"/>
      <c r="K664" s="75"/>
      <c r="L664" s="2"/>
      <c r="M664" s="2"/>
      <c r="N664" s="2"/>
      <c r="O664" s="75"/>
      <c r="P664" s="76"/>
      <c r="Q664" s="77"/>
      <c r="R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 ht="15" customHeight="1" x14ac:dyDescent="0.15">
      <c r="A665" s="2"/>
      <c r="B665" s="2"/>
      <c r="C665" s="73"/>
      <c r="D665" s="73"/>
      <c r="E665" s="74"/>
      <c r="F665" s="75"/>
      <c r="G665" s="75"/>
      <c r="H665" s="75"/>
      <c r="I665" s="75"/>
      <c r="J665" s="75"/>
      <c r="K665" s="75"/>
      <c r="L665" s="2"/>
      <c r="M665" s="2"/>
      <c r="N665" s="2"/>
      <c r="O665" s="75"/>
      <c r="P665" s="76"/>
      <c r="Q665" s="77"/>
      <c r="R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 ht="15" customHeight="1" x14ac:dyDescent="0.15">
      <c r="A666" s="2"/>
      <c r="B666" s="2"/>
      <c r="C666" s="73"/>
      <c r="D666" s="73"/>
      <c r="E666" s="74"/>
      <c r="F666" s="75"/>
      <c r="G666" s="75"/>
      <c r="H666" s="75"/>
      <c r="I666" s="75"/>
      <c r="J666" s="75"/>
      <c r="K666" s="75"/>
      <c r="L666" s="2"/>
      <c r="M666" s="2"/>
      <c r="N666" s="2"/>
      <c r="O666" s="75"/>
      <c r="P666" s="76"/>
      <c r="Q666" s="77"/>
      <c r="R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 ht="15" customHeight="1" x14ac:dyDescent="0.15">
      <c r="A667" s="2"/>
      <c r="B667" s="2"/>
      <c r="C667" s="73"/>
      <c r="D667" s="73"/>
      <c r="E667" s="74"/>
      <c r="F667" s="75"/>
      <c r="G667" s="75"/>
      <c r="H667" s="75"/>
      <c r="I667" s="75"/>
      <c r="J667" s="75"/>
      <c r="K667" s="75"/>
      <c r="L667" s="2"/>
      <c r="M667" s="2"/>
      <c r="N667" s="2"/>
      <c r="O667" s="75"/>
      <c r="P667" s="76"/>
      <c r="Q667" s="77"/>
      <c r="R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 ht="15" customHeight="1" x14ac:dyDescent="0.15">
      <c r="A668" s="2"/>
      <c r="B668" s="2"/>
      <c r="C668" s="73"/>
      <c r="D668" s="73"/>
      <c r="E668" s="74"/>
      <c r="F668" s="75"/>
      <c r="G668" s="75"/>
      <c r="H668" s="75"/>
      <c r="I668" s="75"/>
      <c r="J668" s="75"/>
      <c r="K668" s="75"/>
      <c r="L668" s="2"/>
      <c r="M668" s="2"/>
      <c r="N668" s="2"/>
      <c r="O668" s="75"/>
      <c r="P668" s="76"/>
      <c r="Q668" s="77"/>
      <c r="R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 ht="15" customHeight="1" x14ac:dyDescent="0.15">
      <c r="A669" s="2"/>
      <c r="B669" s="2"/>
      <c r="C669" s="73"/>
      <c r="D669" s="73"/>
      <c r="E669" s="74"/>
      <c r="F669" s="75"/>
      <c r="G669" s="75"/>
      <c r="H669" s="75"/>
      <c r="I669" s="75"/>
      <c r="J669" s="75"/>
      <c r="K669" s="75"/>
      <c r="L669" s="2"/>
      <c r="M669" s="2"/>
      <c r="N669" s="2"/>
      <c r="O669" s="75"/>
      <c r="P669" s="76"/>
      <c r="Q669" s="77"/>
      <c r="R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 ht="15" customHeight="1" x14ac:dyDescent="0.15">
      <c r="A670" s="2"/>
      <c r="B670" s="2"/>
      <c r="C670" s="73"/>
      <c r="D670" s="73"/>
      <c r="E670" s="74"/>
      <c r="F670" s="75"/>
      <c r="G670" s="75"/>
      <c r="H670" s="75"/>
      <c r="I670" s="75"/>
      <c r="J670" s="75"/>
      <c r="K670" s="75"/>
      <c r="L670" s="2"/>
      <c r="M670" s="2"/>
      <c r="N670" s="2"/>
      <c r="O670" s="75"/>
      <c r="P670" s="76"/>
      <c r="Q670" s="77"/>
      <c r="R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 ht="15" customHeight="1" x14ac:dyDescent="0.15">
      <c r="A671" s="2"/>
      <c r="B671" s="2"/>
      <c r="C671" s="73"/>
      <c r="D671" s="73"/>
      <c r="E671" s="74"/>
      <c r="F671" s="75"/>
      <c r="G671" s="75"/>
      <c r="H671" s="75"/>
      <c r="I671" s="75"/>
      <c r="J671" s="75"/>
      <c r="K671" s="75"/>
      <c r="L671" s="2"/>
      <c r="M671" s="2"/>
      <c r="N671" s="2"/>
      <c r="O671" s="75"/>
      <c r="P671" s="76"/>
      <c r="Q671" s="77"/>
      <c r="R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 ht="15" customHeight="1" x14ac:dyDescent="0.15">
      <c r="A672" s="2"/>
      <c r="B672" s="2"/>
      <c r="C672" s="73"/>
      <c r="D672" s="73"/>
      <c r="E672" s="74"/>
      <c r="F672" s="75"/>
      <c r="G672" s="75"/>
      <c r="H672" s="75"/>
      <c r="I672" s="75"/>
      <c r="J672" s="75"/>
      <c r="K672" s="75"/>
      <c r="L672" s="2"/>
      <c r="M672" s="2"/>
      <c r="N672" s="2"/>
      <c r="O672" s="75"/>
      <c r="P672" s="76"/>
      <c r="Q672" s="77"/>
      <c r="R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 ht="15" customHeight="1" x14ac:dyDescent="0.15">
      <c r="A673" s="2"/>
      <c r="B673" s="2"/>
      <c r="C673" s="73"/>
      <c r="D673" s="73"/>
      <c r="E673" s="74"/>
      <c r="F673" s="75"/>
      <c r="G673" s="75"/>
      <c r="H673" s="75"/>
      <c r="I673" s="75"/>
      <c r="J673" s="75"/>
      <c r="K673" s="75"/>
      <c r="L673" s="2"/>
      <c r="M673" s="2"/>
      <c r="N673" s="2"/>
      <c r="O673" s="75"/>
      <c r="P673" s="76"/>
      <c r="Q673" s="77"/>
      <c r="R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 ht="15" customHeight="1" x14ac:dyDescent="0.15">
      <c r="A674" s="2"/>
      <c r="B674" s="2"/>
      <c r="C674" s="73"/>
      <c r="D674" s="73"/>
      <c r="E674" s="74"/>
      <c r="F674" s="75"/>
      <c r="G674" s="75"/>
      <c r="H674" s="75"/>
      <c r="I674" s="75"/>
      <c r="J674" s="75"/>
      <c r="K674" s="75"/>
      <c r="L674" s="2"/>
      <c r="M674" s="2"/>
      <c r="N674" s="2"/>
      <c r="O674" s="75"/>
      <c r="P674" s="76"/>
      <c r="Q674" s="77"/>
      <c r="R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 ht="15" customHeight="1" x14ac:dyDescent="0.15">
      <c r="A675" s="2"/>
      <c r="B675" s="2"/>
      <c r="C675" s="73"/>
      <c r="D675" s="73"/>
      <c r="E675" s="74"/>
      <c r="F675" s="75"/>
      <c r="G675" s="75"/>
      <c r="H675" s="75"/>
      <c r="I675" s="75"/>
      <c r="J675" s="75"/>
      <c r="K675" s="75"/>
      <c r="L675" s="2"/>
      <c r="M675" s="2"/>
      <c r="N675" s="2"/>
      <c r="O675" s="75"/>
      <c r="P675" s="76"/>
      <c r="Q675" s="77"/>
      <c r="R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 ht="15" customHeight="1" x14ac:dyDescent="0.15">
      <c r="A676" s="2"/>
      <c r="B676" s="2"/>
      <c r="C676" s="73"/>
      <c r="D676" s="73"/>
      <c r="E676" s="74"/>
      <c r="F676" s="75"/>
      <c r="G676" s="75"/>
      <c r="H676" s="75"/>
      <c r="I676" s="75"/>
      <c r="J676" s="75"/>
      <c r="K676" s="75"/>
      <c r="L676" s="2"/>
      <c r="M676" s="2"/>
      <c r="N676" s="2"/>
      <c r="O676" s="75"/>
      <c r="P676" s="76"/>
      <c r="Q676" s="77"/>
      <c r="R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 ht="15" customHeight="1" x14ac:dyDescent="0.15">
      <c r="A677" s="2"/>
      <c r="B677" s="2"/>
      <c r="C677" s="73"/>
      <c r="D677" s="73"/>
      <c r="E677" s="74"/>
      <c r="F677" s="75"/>
      <c r="G677" s="75"/>
      <c r="H677" s="75"/>
      <c r="I677" s="75"/>
      <c r="J677" s="75"/>
      <c r="K677" s="75"/>
      <c r="L677" s="2"/>
      <c r="M677" s="2"/>
      <c r="N677" s="2"/>
      <c r="O677" s="75"/>
      <c r="P677" s="76"/>
      <c r="Q677" s="77"/>
      <c r="R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 ht="15" customHeight="1" x14ac:dyDescent="0.15">
      <c r="A678" s="2"/>
      <c r="B678" s="2"/>
      <c r="C678" s="73"/>
      <c r="D678" s="73"/>
      <c r="E678" s="74"/>
      <c r="F678" s="75"/>
      <c r="G678" s="75"/>
      <c r="H678" s="75"/>
      <c r="I678" s="75"/>
      <c r="J678" s="75"/>
      <c r="K678" s="75"/>
      <c r="L678" s="2"/>
      <c r="M678" s="2"/>
      <c r="N678" s="2"/>
      <c r="O678" s="75"/>
      <c r="P678" s="76"/>
      <c r="Q678" s="77"/>
      <c r="R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 ht="15" customHeight="1" x14ac:dyDescent="0.15">
      <c r="A679" s="2"/>
      <c r="B679" s="2"/>
      <c r="C679" s="73"/>
      <c r="D679" s="73"/>
      <c r="E679" s="74"/>
      <c r="F679" s="75"/>
      <c r="G679" s="75"/>
      <c r="H679" s="75"/>
      <c r="I679" s="75"/>
      <c r="J679" s="75"/>
      <c r="K679" s="75"/>
      <c r="L679" s="2"/>
      <c r="M679" s="2"/>
      <c r="N679" s="2"/>
      <c r="O679" s="75"/>
      <c r="P679" s="76"/>
      <c r="Q679" s="77"/>
      <c r="R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 ht="15" customHeight="1" x14ac:dyDescent="0.15">
      <c r="A680" s="2"/>
      <c r="B680" s="2"/>
      <c r="C680" s="73"/>
      <c r="D680" s="73"/>
      <c r="E680" s="74"/>
      <c r="F680" s="75"/>
      <c r="G680" s="75"/>
      <c r="H680" s="75"/>
      <c r="I680" s="75"/>
      <c r="J680" s="75"/>
      <c r="K680" s="75"/>
      <c r="L680" s="2"/>
      <c r="M680" s="2"/>
      <c r="N680" s="2"/>
      <c r="O680" s="75"/>
      <c r="P680" s="76"/>
      <c r="Q680" s="77"/>
      <c r="R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 ht="15" customHeight="1" x14ac:dyDescent="0.15">
      <c r="A681" s="2"/>
      <c r="B681" s="2"/>
      <c r="C681" s="73"/>
      <c r="D681" s="73"/>
      <c r="E681" s="74"/>
      <c r="F681" s="75"/>
      <c r="G681" s="75"/>
      <c r="H681" s="75"/>
      <c r="I681" s="75"/>
      <c r="J681" s="75"/>
      <c r="K681" s="75"/>
      <c r="L681" s="2"/>
      <c r="M681" s="2"/>
      <c r="N681" s="2"/>
      <c r="O681" s="75"/>
      <c r="P681" s="76"/>
      <c r="Q681" s="77"/>
      <c r="R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 ht="15" customHeight="1" x14ac:dyDescent="0.15">
      <c r="A682" s="2"/>
      <c r="B682" s="2"/>
      <c r="C682" s="73"/>
      <c r="D682" s="73"/>
      <c r="E682" s="74"/>
      <c r="F682" s="75"/>
      <c r="G682" s="75"/>
      <c r="H682" s="75"/>
      <c r="I682" s="75"/>
      <c r="J682" s="75"/>
      <c r="K682" s="75"/>
      <c r="L682" s="2"/>
      <c r="M682" s="2"/>
      <c r="N682" s="2"/>
      <c r="O682" s="75"/>
      <c r="P682" s="76"/>
      <c r="Q682" s="77"/>
      <c r="R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 ht="15" customHeight="1" x14ac:dyDescent="0.15">
      <c r="A683" s="2"/>
      <c r="B683" s="2"/>
      <c r="C683" s="73"/>
      <c r="D683" s="73"/>
      <c r="E683" s="74"/>
      <c r="F683" s="75"/>
      <c r="G683" s="75"/>
      <c r="H683" s="75"/>
      <c r="I683" s="75"/>
      <c r="J683" s="75"/>
      <c r="K683" s="75"/>
      <c r="L683" s="2"/>
      <c r="M683" s="2"/>
      <c r="N683" s="2"/>
      <c r="O683" s="75"/>
      <c r="P683" s="76"/>
      <c r="Q683" s="77"/>
      <c r="R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 ht="15" customHeight="1" x14ac:dyDescent="0.15">
      <c r="A684" s="2"/>
      <c r="B684" s="2"/>
      <c r="C684" s="73"/>
      <c r="D684" s="73"/>
      <c r="E684" s="74"/>
      <c r="F684" s="75"/>
      <c r="G684" s="75"/>
      <c r="H684" s="75"/>
      <c r="I684" s="75"/>
      <c r="J684" s="75"/>
      <c r="K684" s="75"/>
      <c r="L684" s="2"/>
      <c r="M684" s="2"/>
      <c r="N684" s="2"/>
      <c r="O684" s="75"/>
      <c r="P684" s="76"/>
      <c r="Q684" s="77"/>
      <c r="R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 ht="15" customHeight="1" x14ac:dyDescent="0.15">
      <c r="A685" s="2"/>
      <c r="B685" s="2"/>
      <c r="C685" s="73"/>
      <c r="D685" s="73"/>
      <c r="E685" s="74"/>
      <c r="F685" s="75"/>
      <c r="G685" s="75"/>
      <c r="H685" s="75"/>
      <c r="I685" s="75"/>
      <c r="J685" s="75"/>
      <c r="K685" s="75"/>
      <c r="L685" s="2"/>
      <c r="M685" s="2"/>
      <c r="N685" s="2"/>
      <c r="O685" s="75"/>
      <c r="P685" s="76"/>
      <c r="Q685" s="77"/>
      <c r="R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 ht="15" customHeight="1" x14ac:dyDescent="0.15">
      <c r="A686" s="2"/>
      <c r="B686" s="2"/>
      <c r="C686" s="73"/>
      <c r="D686" s="73"/>
      <c r="E686" s="74"/>
      <c r="F686" s="75"/>
      <c r="G686" s="75"/>
      <c r="H686" s="75"/>
      <c r="I686" s="75"/>
      <c r="J686" s="75"/>
      <c r="K686" s="75"/>
      <c r="L686" s="2"/>
      <c r="M686" s="2"/>
      <c r="N686" s="2"/>
      <c r="O686" s="75"/>
      <c r="P686" s="76"/>
      <c r="Q686" s="77"/>
      <c r="R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 ht="15" customHeight="1" x14ac:dyDescent="0.15">
      <c r="A687" s="2"/>
      <c r="B687" s="2"/>
      <c r="C687" s="73"/>
      <c r="D687" s="73"/>
      <c r="E687" s="74"/>
      <c r="F687" s="75"/>
      <c r="G687" s="75"/>
      <c r="H687" s="75"/>
      <c r="I687" s="75"/>
      <c r="J687" s="75"/>
      <c r="K687" s="75"/>
      <c r="L687" s="2"/>
      <c r="M687" s="2"/>
      <c r="N687" s="2"/>
      <c r="O687" s="75"/>
      <c r="P687" s="76"/>
      <c r="Q687" s="77"/>
      <c r="R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 ht="15" customHeight="1" x14ac:dyDescent="0.15">
      <c r="A688" s="2"/>
      <c r="B688" s="2"/>
      <c r="C688" s="73"/>
      <c r="D688" s="73"/>
      <c r="E688" s="74"/>
      <c r="F688" s="75"/>
      <c r="G688" s="75"/>
      <c r="H688" s="75"/>
      <c r="I688" s="75"/>
      <c r="J688" s="75"/>
      <c r="K688" s="75"/>
      <c r="L688" s="2"/>
      <c r="M688" s="2"/>
      <c r="N688" s="2"/>
      <c r="O688" s="75"/>
      <c r="P688" s="76"/>
      <c r="Q688" s="77"/>
      <c r="R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 ht="15" customHeight="1" x14ac:dyDescent="0.15">
      <c r="A689" s="2"/>
      <c r="B689" s="2"/>
      <c r="C689" s="73"/>
      <c r="D689" s="73"/>
      <c r="E689" s="74"/>
      <c r="F689" s="75"/>
      <c r="G689" s="75"/>
      <c r="H689" s="75"/>
      <c r="I689" s="75"/>
      <c r="J689" s="75"/>
      <c r="K689" s="75"/>
      <c r="L689" s="2"/>
      <c r="M689" s="2"/>
      <c r="N689" s="2"/>
      <c r="O689" s="75"/>
      <c r="P689" s="76"/>
      <c r="Q689" s="77"/>
      <c r="R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 ht="15" customHeight="1" x14ac:dyDescent="0.15">
      <c r="A690" s="2"/>
      <c r="B690" s="2"/>
      <c r="C690" s="73"/>
      <c r="D690" s="73"/>
      <c r="E690" s="74"/>
      <c r="F690" s="75"/>
      <c r="G690" s="75"/>
      <c r="H690" s="75"/>
      <c r="I690" s="75"/>
      <c r="J690" s="75"/>
      <c r="K690" s="75"/>
      <c r="L690" s="2"/>
      <c r="M690" s="2"/>
      <c r="N690" s="2"/>
      <c r="O690" s="75"/>
      <c r="P690" s="76"/>
      <c r="Q690" s="77"/>
      <c r="R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 ht="15" customHeight="1" x14ac:dyDescent="0.15">
      <c r="A691" s="2"/>
      <c r="B691" s="2"/>
      <c r="C691" s="73"/>
      <c r="D691" s="73"/>
      <c r="E691" s="74"/>
      <c r="F691" s="75"/>
      <c r="G691" s="75"/>
      <c r="H691" s="75"/>
      <c r="I691" s="75"/>
      <c r="J691" s="75"/>
      <c r="K691" s="75"/>
      <c r="L691" s="2"/>
      <c r="M691" s="2"/>
      <c r="N691" s="2"/>
      <c r="O691" s="75"/>
      <c r="P691" s="76"/>
      <c r="Q691" s="77"/>
      <c r="R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 ht="15" customHeight="1" x14ac:dyDescent="0.15">
      <c r="A692" s="2"/>
      <c r="B692" s="2"/>
      <c r="C692" s="73"/>
      <c r="D692" s="73"/>
      <c r="E692" s="74"/>
      <c r="F692" s="75"/>
      <c r="G692" s="75"/>
      <c r="H692" s="75"/>
      <c r="I692" s="75"/>
      <c r="J692" s="75"/>
      <c r="K692" s="75"/>
      <c r="L692" s="2"/>
      <c r="M692" s="2"/>
      <c r="N692" s="2"/>
      <c r="O692" s="75"/>
      <c r="P692" s="76"/>
      <c r="Q692" s="77"/>
      <c r="R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 ht="15" customHeight="1" x14ac:dyDescent="0.15">
      <c r="A693" s="2"/>
      <c r="B693" s="2"/>
      <c r="C693" s="73"/>
      <c r="D693" s="73"/>
      <c r="E693" s="74"/>
      <c r="F693" s="75"/>
      <c r="G693" s="75"/>
      <c r="H693" s="75"/>
      <c r="I693" s="75"/>
      <c r="J693" s="75"/>
      <c r="K693" s="75"/>
      <c r="L693" s="2"/>
      <c r="M693" s="2"/>
      <c r="N693" s="2"/>
      <c r="O693" s="75"/>
      <c r="P693" s="76"/>
      <c r="Q693" s="77"/>
      <c r="R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 ht="15" customHeight="1" x14ac:dyDescent="0.15">
      <c r="A694" s="2"/>
      <c r="B694" s="2"/>
      <c r="C694" s="73"/>
      <c r="D694" s="73"/>
      <c r="E694" s="74"/>
      <c r="F694" s="75"/>
      <c r="G694" s="75"/>
      <c r="H694" s="75"/>
      <c r="I694" s="75"/>
      <c r="J694" s="75"/>
      <c r="K694" s="75"/>
      <c r="L694" s="2"/>
      <c r="M694" s="2"/>
      <c r="N694" s="2"/>
      <c r="O694" s="75"/>
      <c r="P694" s="76"/>
      <c r="Q694" s="77"/>
      <c r="R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 ht="15" customHeight="1" x14ac:dyDescent="0.15">
      <c r="A695" s="2"/>
      <c r="B695" s="2"/>
      <c r="C695" s="73"/>
      <c r="D695" s="73"/>
      <c r="E695" s="74"/>
      <c r="F695" s="75"/>
      <c r="G695" s="75"/>
      <c r="H695" s="75"/>
      <c r="I695" s="75"/>
      <c r="J695" s="75"/>
      <c r="K695" s="75"/>
      <c r="L695" s="2"/>
      <c r="M695" s="2"/>
      <c r="N695" s="2"/>
      <c r="O695" s="75"/>
      <c r="P695" s="76"/>
      <c r="Q695" s="77"/>
      <c r="R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 ht="15" customHeight="1" x14ac:dyDescent="0.15">
      <c r="A696" s="2"/>
      <c r="B696" s="2"/>
      <c r="C696" s="73"/>
      <c r="D696" s="73"/>
      <c r="E696" s="74"/>
      <c r="F696" s="75"/>
      <c r="G696" s="75"/>
      <c r="H696" s="75"/>
      <c r="I696" s="75"/>
      <c r="J696" s="75"/>
      <c r="K696" s="75"/>
      <c r="L696" s="2"/>
      <c r="M696" s="2"/>
      <c r="N696" s="2"/>
      <c r="O696" s="75"/>
      <c r="P696" s="76"/>
      <c r="Q696" s="77"/>
      <c r="R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 ht="15" customHeight="1" x14ac:dyDescent="0.15">
      <c r="A697" s="2"/>
      <c r="B697" s="2"/>
      <c r="C697" s="73"/>
      <c r="D697" s="73"/>
      <c r="E697" s="74"/>
      <c r="F697" s="75"/>
      <c r="G697" s="75"/>
      <c r="H697" s="75"/>
      <c r="I697" s="75"/>
      <c r="J697" s="75"/>
      <c r="K697" s="75"/>
      <c r="L697" s="2"/>
      <c r="M697" s="2"/>
      <c r="N697" s="2"/>
      <c r="O697" s="75"/>
      <c r="P697" s="76"/>
      <c r="Q697" s="77"/>
      <c r="R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 ht="15" customHeight="1" x14ac:dyDescent="0.15">
      <c r="A698" s="2"/>
      <c r="B698" s="2"/>
      <c r="C698" s="73"/>
      <c r="D698" s="73"/>
      <c r="E698" s="74"/>
      <c r="F698" s="75"/>
      <c r="G698" s="75"/>
      <c r="H698" s="75"/>
      <c r="I698" s="75"/>
      <c r="J698" s="75"/>
      <c r="K698" s="75"/>
      <c r="L698" s="2"/>
      <c r="M698" s="2"/>
      <c r="N698" s="2"/>
      <c r="O698" s="75"/>
      <c r="P698" s="76"/>
      <c r="Q698" s="77"/>
      <c r="R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 ht="15" customHeight="1" x14ac:dyDescent="0.15">
      <c r="A699" s="2"/>
      <c r="B699" s="2"/>
      <c r="C699" s="73"/>
      <c r="D699" s="73"/>
      <c r="E699" s="74"/>
      <c r="F699" s="75"/>
      <c r="G699" s="75"/>
      <c r="H699" s="75"/>
      <c r="I699" s="75"/>
      <c r="J699" s="75"/>
      <c r="K699" s="75"/>
      <c r="L699" s="2"/>
      <c r="M699" s="2"/>
      <c r="N699" s="2"/>
      <c r="O699" s="75"/>
      <c r="P699" s="76"/>
      <c r="Q699" s="77"/>
      <c r="R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 ht="15" customHeight="1" x14ac:dyDescent="0.15">
      <c r="A700" s="2"/>
      <c r="B700" s="2"/>
      <c r="C700" s="73"/>
      <c r="D700" s="73"/>
      <c r="E700" s="74"/>
      <c r="F700" s="75"/>
      <c r="G700" s="75"/>
      <c r="H700" s="75"/>
      <c r="I700" s="75"/>
      <c r="J700" s="75"/>
      <c r="K700" s="75"/>
      <c r="L700" s="2"/>
      <c r="M700" s="2"/>
      <c r="N700" s="2"/>
      <c r="O700" s="75"/>
      <c r="P700" s="76"/>
      <c r="Q700" s="77"/>
      <c r="R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 ht="15" customHeight="1" x14ac:dyDescent="0.15">
      <c r="A701" s="2"/>
      <c r="B701" s="2"/>
      <c r="C701" s="73"/>
      <c r="D701" s="73"/>
      <c r="E701" s="74"/>
      <c r="F701" s="75"/>
      <c r="G701" s="75"/>
      <c r="H701" s="75"/>
      <c r="I701" s="75"/>
      <c r="J701" s="75"/>
      <c r="K701" s="75"/>
      <c r="L701" s="2"/>
      <c r="M701" s="2"/>
      <c r="N701" s="2"/>
      <c r="O701" s="75"/>
      <c r="P701" s="76"/>
      <c r="Q701" s="77"/>
      <c r="R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 ht="15" customHeight="1" x14ac:dyDescent="0.15">
      <c r="A702" s="2"/>
      <c r="B702" s="2"/>
      <c r="C702" s="73"/>
      <c r="D702" s="73"/>
      <c r="E702" s="74"/>
      <c r="F702" s="75"/>
      <c r="G702" s="75"/>
      <c r="H702" s="75"/>
      <c r="I702" s="75"/>
      <c r="J702" s="75"/>
      <c r="K702" s="75"/>
      <c r="L702" s="2"/>
      <c r="M702" s="2"/>
      <c r="N702" s="2"/>
      <c r="O702" s="75"/>
      <c r="P702" s="76"/>
      <c r="Q702" s="77"/>
      <c r="R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 ht="15" customHeight="1" x14ac:dyDescent="0.15">
      <c r="A703" s="2"/>
      <c r="B703" s="2"/>
      <c r="C703" s="73"/>
      <c r="D703" s="73"/>
      <c r="E703" s="74"/>
      <c r="F703" s="75"/>
      <c r="G703" s="75"/>
      <c r="H703" s="75"/>
      <c r="I703" s="75"/>
      <c r="J703" s="75"/>
      <c r="K703" s="75"/>
      <c r="L703" s="2"/>
      <c r="M703" s="2"/>
      <c r="N703" s="2"/>
      <c r="O703" s="75"/>
      <c r="P703" s="76"/>
      <c r="Q703" s="77"/>
      <c r="R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 ht="15" customHeight="1" x14ac:dyDescent="0.15">
      <c r="A704" s="2"/>
      <c r="B704" s="2"/>
      <c r="C704" s="73"/>
      <c r="D704" s="73"/>
      <c r="E704" s="74"/>
      <c r="F704" s="75"/>
      <c r="G704" s="75"/>
      <c r="H704" s="75"/>
      <c r="I704" s="75"/>
      <c r="J704" s="75"/>
      <c r="K704" s="75"/>
      <c r="L704" s="2"/>
      <c r="M704" s="2"/>
      <c r="N704" s="2"/>
      <c r="O704" s="75"/>
      <c r="P704" s="76"/>
      <c r="Q704" s="77"/>
      <c r="R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 ht="15" customHeight="1" x14ac:dyDescent="0.15">
      <c r="A705" s="2"/>
      <c r="B705" s="2"/>
      <c r="C705" s="73"/>
      <c r="D705" s="73"/>
      <c r="E705" s="74"/>
      <c r="F705" s="75"/>
      <c r="G705" s="75"/>
      <c r="H705" s="75"/>
      <c r="I705" s="75"/>
      <c r="J705" s="75"/>
      <c r="K705" s="75"/>
      <c r="L705" s="2"/>
      <c r="M705" s="2"/>
      <c r="N705" s="2"/>
      <c r="O705" s="75"/>
      <c r="P705" s="76"/>
      <c r="Q705" s="77"/>
      <c r="R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 ht="15" customHeight="1" x14ac:dyDescent="0.15">
      <c r="A706" s="2"/>
      <c r="B706" s="2"/>
      <c r="C706" s="73"/>
      <c r="D706" s="73"/>
      <c r="E706" s="74"/>
      <c r="F706" s="75"/>
      <c r="G706" s="75"/>
      <c r="H706" s="75"/>
      <c r="I706" s="75"/>
      <c r="J706" s="75"/>
      <c r="K706" s="75"/>
      <c r="L706" s="2"/>
      <c r="M706" s="2"/>
      <c r="N706" s="2"/>
      <c r="O706" s="75"/>
      <c r="P706" s="76"/>
      <c r="Q706" s="77"/>
      <c r="R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 ht="15" customHeight="1" x14ac:dyDescent="0.15">
      <c r="A707" s="2"/>
      <c r="B707" s="2"/>
      <c r="C707" s="73"/>
      <c r="D707" s="73"/>
      <c r="E707" s="74"/>
      <c r="F707" s="75"/>
      <c r="G707" s="75"/>
      <c r="H707" s="75"/>
      <c r="I707" s="75"/>
      <c r="J707" s="75"/>
      <c r="K707" s="75"/>
      <c r="L707" s="2"/>
      <c r="M707" s="2"/>
      <c r="N707" s="2"/>
      <c r="O707" s="75"/>
      <c r="P707" s="76"/>
      <c r="Q707" s="77"/>
      <c r="R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 ht="15" customHeight="1" x14ac:dyDescent="0.15">
      <c r="A708" s="2"/>
      <c r="B708" s="2"/>
      <c r="C708" s="73"/>
      <c r="D708" s="73"/>
      <c r="E708" s="74"/>
      <c r="F708" s="75"/>
      <c r="G708" s="75"/>
      <c r="H708" s="75"/>
      <c r="I708" s="75"/>
      <c r="J708" s="75"/>
      <c r="K708" s="75"/>
      <c r="L708" s="2"/>
      <c r="M708" s="2"/>
      <c r="N708" s="2"/>
      <c r="O708" s="75"/>
      <c r="P708" s="76"/>
      <c r="Q708" s="77"/>
      <c r="R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 ht="15" customHeight="1" x14ac:dyDescent="0.15">
      <c r="A709" s="2"/>
      <c r="B709" s="2"/>
      <c r="C709" s="73"/>
      <c r="D709" s="73"/>
      <c r="E709" s="74"/>
      <c r="F709" s="75"/>
      <c r="G709" s="75"/>
      <c r="H709" s="75"/>
      <c r="I709" s="75"/>
      <c r="J709" s="75"/>
      <c r="K709" s="75"/>
      <c r="L709" s="2"/>
      <c r="M709" s="2"/>
      <c r="N709" s="2"/>
      <c r="O709" s="75"/>
      <c r="P709" s="76"/>
      <c r="Q709" s="77"/>
      <c r="R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 ht="15" customHeight="1" x14ac:dyDescent="0.15">
      <c r="A710" s="2"/>
      <c r="B710" s="2"/>
      <c r="C710" s="73"/>
      <c r="D710" s="73"/>
      <c r="E710" s="74"/>
      <c r="F710" s="75"/>
      <c r="G710" s="75"/>
      <c r="H710" s="75"/>
      <c r="I710" s="75"/>
      <c r="J710" s="75"/>
      <c r="K710" s="75"/>
      <c r="L710" s="2"/>
      <c r="M710" s="2"/>
      <c r="N710" s="2"/>
      <c r="O710" s="75"/>
      <c r="P710" s="76"/>
      <c r="Q710" s="77"/>
      <c r="R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 ht="15" customHeight="1" x14ac:dyDescent="0.15">
      <c r="A711" s="2"/>
      <c r="B711" s="2"/>
      <c r="C711" s="73"/>
      <c r="D711" s="73"/>
      <c r="E711" s="74"/>
      <c r="F711" s="75"/>
      <c r="G711" s="75"/>
      <c r="H711" s="75"/>
      <c r="I711" s="75"/>
      <c r="J711" s="75"/>
      <c r="K711" s="75"/>
      <c r="L711" s="2"/>
      <c r="M711" s="2"/>
      <c r="N711" s="2"/>
      <c r="O711" s="75"/>
      <c r="P711" s="76"/>
      <c r="Q711" s="77"/>
      <c r="R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 ht="15" customHeight="1" x14ac:dyDescent="0.15">
      <c r="A712" s="2"/>
      <c r="B712" s="2"/>
      <c r="C712" s="73"/>
      <c r="D712" s="73"/>
      <c r="E712" s="74"/>
      <c r="F712" s="75"/>
      <c r="G712" s="75"/>
      <c r="H712" s="75"/>
      <c r="I712" s="75"/>
      <c r="J712" s="75"/>
      <c r="K712" s="75"/>
      <c r="L712" s="2"/>
      <c r="M712" s="2"/>
      <c r="N712" s="2"/>
      <c r="O712" s="75"/>
      <c r="P712" s="76"/>
      <c r="Q712" s="77"/>
      <c r="R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 ht="15" customHeight="1" x14ac:dyDescent="0.15">
      <c r="A713" s="2"/>
      <c r="B713" s="2"/>
      <c r="C713" s="73"/>
      <c r="D713" s="73"/>
      <c r="E713" s="74"/>
      <c r="F713" s="75"/>
      <c r="G713" s="75"/>
      <c r="H713" s="75"/>
      <c r="I713" s="75"/>
      <c r="J713" s="75"/>
      <c r="K713" s="75"/>
      <c r="L713" s="2"/>
      <c r="M713" s="2"/>
      <c r="N713" s="2"/>
      <c r="O713" s="75"/>
      <c r="P713" s="76"/>
      <c r="Q713" s="77"/>
      <c r="R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 ht="15" customHeight="1" x14ac:dyDescent="0.15">
      <c r="A714" s="2"/>
      <c r="B714" s="2"/>
      <c r="C714" s="73"/>
      <c r="D714" s="73"/>
      <c r="E714" s="74"/>
      <c r="F714" s="75"/>
      <c r="G714" s="75"/>
      <c r="H714" s="75"/>
      <c r="I714" s="75"/>
      <c r="J714" s="75"/>
      <c r="K714" s="75"/>
      <c r="L714" s="2"/>
      <c r="M714" s="2"/>
      <c r="N714" s="2"/>
      <c r="O714" s="75"/>
      <c r="P714" s="76"/>
      <c r="Q714" s="77"/>
      <c r="R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 ht="15" customHeight="1" x14ac:dyDescent="0.15">
      <c r="A715" s="2"/>
      <c r="B715" s="2"/>
      <c r="C715" s="73"/>
      <c r="D715" s="73"/>
      <c r="E715" s="74"/>
      <c r="F715" s="75"/>
      <c r="G715" s="75"/>
      <c r="H715" s="75"/>
      <c r="I715" s="75"/>
      <c r="J715" s="75"/>
      <c r="K715" s="75"/>
      <c r="L715" s="2"/>
      <c r="M715" s="2"/>
      <c r="N715" s="2"/>
      <c r="O715" s="75"/>
      <c r="P715" s="76"/>
      <c r="Q715" s="77"/>
      <c r="R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 ht="15" customHeight="1" x14ac:dyDescent="0.15">
      <c r="A716" s="2"/>
      <c r="B716" s="2"/>
      <c r="C716" s="73"/>
      <c r="D716" s="73"/>
      <c r="E716" s="74"/>
      <c r="F716" s="75"/>
      <c r="G716" s="75"/>
      <c r="H716" s="75"/>
      <c r="I716" s="75"/>
      <c r="J716" s="75"/>
      <c r="K716" s="75"/>
      <c r="L716" s="2"/>
      <c r="M716" s="2"/>
      <c r="N716" s="2"/>
      <c r="O716" s="75"/>
      <c r="P716" s="76"/>
      <c r="Q716" s="77"/>
      <c r="R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 ht="15" customHeight="1" x14ac:dyDescent="0.15">
      <c r="A717" s="2"/>
      <c r="B717" s="2"/>
      <c r="C717" s="73"/>
      <c r="D717" s="73"/>
      <c r="E717" s="74"/>
      <c r="F717" s="75"/>
      <c r="G717" s="75"/>
      <c r="H717" s="75"/>
      <c r="I717" s="75"/>
      <c r="J717" s="75"/>
      <c r="K717" s="75"/>
      <c r="L717" s="2"/>
      <c r="M717" s="2"/>
      <c r="N717" s="2"/>
      <c r="O717" s="75"/>
      <c r="P717" s="76"/>
      <c r="Q717" s="77"/>
      <c r="R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 ht="15" customHeight="1" x14ac:dyDescent="0.15">
      <c r="A718" s="2"/>
      <c r="B718" s="2"/>
      <c r="C718" s="73"/>
      <c r="D718" s="73"/>
      <c r="E718" s="74"/>
      <c r="F718" s="75"/>
      <c r="G718" s="75"/>
      <c r="H718" s="75"/>
      <c r="I718" s="75"/>
      <c r="J718" s="75"/>
      <c r="K718" s="75"/>
      <c r="L718" s="2"/>
      <c r="M718" s="2"/>
      <c r="N718" s="2"/>
      <c r="O718" s="75"/>
      <c r="P718" s="76"/>
      <c r="Q718" s="77"/>
      <c r="R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 ht="15" customHeight="1" x14ac:dyDescent="0.15">
      <c r="A719" s="2"/>
      <c r="B719" s="2"/>
      <c r="C719" s="73"/>
      <c r="D719" s="73"/>
      <c r="E719" s="74"/>
      <c r="F719" s="75"/>
      <c r="G719" s="75"/>
      <c r="H719" s="75"/>
      <c r="I719" s="75"/>
      <c r="J719" s="75"/>
      <c r="K719" s="75"/>
      <c r="L719" s="2"/>
      <c r="M719" s="2"/>
      <c r="N719" s="2"/>
      <c r="O719" s="75"/>
      <c r="P719" s="76"/>
      <c r="Q719" s="77"/>
      <c r="R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 ht="15" customHeight="1" x14ac:dyDescent="0.15">
      <c r="A720" s="2"/>
      <c r="B720" s="2"/>
      <c r="C720" s="73"/>
      <c r="D720" s="73"/>
      <c r="E720" s="74"/>
      <c r="F720" s="75"/>
      <c r="G720" s="75"/>
      <c r="H720" s="75"/>
      <c r="I720" s="75"/>
      <c r="J720" s="75"/>
      <c r="K720" s="75"/>
      <c r="L720" s="2"/>
      <c r="M720" s="2"/>
      <c r="N720" s="2"/>
      <c r="O720" s="75"/>
      <c r="P720" s="76"/>
      <c r="Q720" s="77"/>
      <c r="R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 ht="15" customHeight="1" x14ac:dyDescent="0.15">
      <c r="A721" s="2"/>
      <c r="B721" s="2"/>
      <c r="C721" s="73"/>
      <c r="D721" s="73"/>
      <c r="E721" s="74"/>
      <c r="F721" s="75"/>
      <c r="G721" s="75"/>
      <c r="H721" s="75"/>
      <c r="I721" s="75"/>
      <c r="J721" s="75"/>
      <c r="K721" s="75"/>
      <c r="L721" s="2"/>
      <c r="M721" s="2"/>
      <c r="N721" s="2"/>
      <c r="O721" s="75"/>
      <c r="P721" s="76"/>
      <c r="Q721" s="77"/>
      <c r="R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 ht="15" customHeight="1" x14ac:dyDescent="0.15">
      <c r="A722" s="2"/>
      <c r="B722" s="2"/>
      <c r="C722" s="73"/>
      <c r="D722" s="73"/>
      <c r="E722" s="74"/>
      <c r="F722" s="75"/>
      <c r="G722" s="75"/>
      <c r="H722" s="75"/>
      <c r="I722" s="75"/>
      <c r="J722" s="75"/>
      <c r="K722" s="75"/>
      <c r="L722" s="2"/>
      <c r="M722" s="2"/>
      <c r="N722" s="2"/>
      <c r="O722" s="75"/>
      <c r="P722" s="76"/>
      <c r="Q722" s="77"/>
      <c r="R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 ht="15" customHeight="1" x14ac:dyDescent="0.15">
      <c r="A723" s="2"/>
      <c r="B723" s="2"/>
      <c r="C723" s="73"/>
      <c r="D723" s="73"/>
      <c r="E723" s="74"/>
      <c r="F723" s="75"/>
      <c r="G723" s="75"/>
      <c r="H723" s="75"/>
      <c r="I723" s="75"/>
      <c r="J723" s="75"/>
      <c r="K723" s="75"/>
      <c r="L723" s="2"/>
      <c r="M723" s="2"/>
      <c r="N723" s="2"/>
      <c r="O723" s="75"/>
      <c r="P723" s="76"/>
      <c r="Q723" s="77"/>
      <c r="R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 ht="15" customHeight="1" x14ac:dyDescent="0.15">
      <c r="A724" s="2"/>
      <c r="B724" s="2"/>
      <c r="C724" s="73"/>
      <c r="D724" s="73"/>
      <c r="E724" s="74"/>
      <c r="F724" s="75"/>
      <c r="G724" s="75"/>
      <c r="H724" s="75"/>
      <c r="I724" s="75"/>
      <c r="J724" s="75"/>
      <c r="K724" s="75"/>
      <c r="L724" s="2"/>
      <c r="M724" s="2"/>
      <c r="N724" s="2"/>
      <c r="O724" s="75"/>
      <c r="P724" s="76"/>
      <c r="Q724" s="77"/>
      <c r="R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 ht="15" customHeight="1" x14ac:dyDescent="0.15">
      <c r="A725" s="2"/>
      <c r="B725" s="2"/>
      <c r="C725" s="73"/>
      <c r="D725" s="73"/>
      <c r="E725" s="74"/>
      <c r="F725" s="75"/>
      <c r="G725" s="75"/>
      <c r="H725" s="75"/>
      <c r="I725" s="75"/>
      <c r="J725" s="75"/>
      <c r="K725" s="75"/>
      <c r="L725" s="2"/>
      <c r="M725" s="2"/>
      <c r="N725" s="2"/>
      <c r="O725" s="75"/>
      <c r="P725" s="76"/>
      <c r="Q725" s="77"/>
      <c r="R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 ht="15" customHeight="1" x14ac:dyDescent="0.15">
      <c r="A726" s="2"/>
      <c r="B726" s="2"/>
      <c r="C726" s="73"/>
      <c r="D726" s="73"/>
      <c r="E726" s="74"/>
      <c r="F726" s="75"/>
      <c r="G726" s="75"/>
      <c r="H726" s="75"/>
      <c r="I726" s="75"/>
      <c r="J726" s="75"/>
      <c r="K726" s="75"/>
      <c r="L726" s="2"/>
      <c r="M726" s="2"/>
      <c r="N726" s="2"/>
      <c r="O726" s="75"/>
      <c r="P726" s="76"/>
      <c r="Q726" s="77"/>
      <c r="R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 ht="15" customHeight="1" x14ac:dyDescent="0.15">
      <c r="A727" s="2"/>
      <c r="B727" s="2"/>
      <c r="C727" s="73"/>
      <c r="D727" s="73"/>
      <c r="E727" s="74"/>
      <c r="F727" s="75"/>
      <c r="G727" s="75"/>
      <c r="H727" s="75"/>
      <c r="I727" s="75"/>
      <c r="J727" s="75"/>
      <c r="K727" s="75"/>
      <c r="L727" s="2"/>
      <c r="M727" s="2"/>
      <c r="N727" s="2"/>
      <c r="O727" s="75"/>
      <c r="P727" s="76"/>
      <c r="Q727" s="77"/>
      <c r="R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 ht="15" customHeight="1" x14ac:dyDescent="0.15">
      <c r="A728" s="2"/>
      <c r="B728" s="2"/>
      <c r="C728" s="73"/>
      <c r="D728" s="73"/>
      <c r="E728" s="74"/>
      <c r="F728" s="75"/>
      <c r="G728" s="75"/>
      <c r="H728" s="75"/>
      <c r="I728" s="75"/>
      <c r="J728" s="75"/>
      <c r="K728" s="75"/>
      <c r="L728" s="2"/>
      <c r="M728" s="2"/>
      <c r="N728" s="2"/>
      <c r="O728" s="75"/>
      <c r="P728" s="76"/>
      <c r="Q728" s="77"/>
      <c r="R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 ht="15" customHeight="1" x14ac:dyDescent="0.15">
      <c r="A729" s="2"/>
      <c r="B729" s="2"/>
      <c r="C729" s="73"/>
      <c r="D729" s="73"/>
      <c r="E729" s="74"/>
      <c r="F729" s="75"/>
      <c r="G729" s="75"/>
      <c r="H729" s="75"/>
      <c r="I729" s="75"/>
      <c r="J729" s="75"/>
      <c r="K729" s="75"/>
      <c r="L729" s="2"/>
      <c r="M729" s="2"/>
      <c r="N729" s="2"/>
      <c r="O729" s="75"/>
      <c r="P729" s="76"/>
      <c r="Q729" s="77"/>
      <c r="R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 ht="15" customHeight="1" x14ac:dyDescent="0.15">
      <c r="A730" s="2"/>
      <c r="B730" s="2"/>
      <c r="C730" s="73"/>
      <c r="D730" s="73"/>
      <c r="E730" s="74"/>
      <c r="F730" s="75"/>
      <c r="G730" s="75"/>
      <c r="H730" s="75"/>
      <c r="I730" s="75"/>
      <c r="J730" s="75"/>
      <c r="K730" s="75"/>
      <c r="L730" s="2"/>
      <c r="M730" s="2"/>
      <c r="N730" s="2"/>
      <c r="O730" s="75"/>
      <c r="P730" s="76"/>
      <c r="Q730" s="77"/>
      <c r="R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 ht="15" customHeight="1" x14ac:dyDescent="0.15">
      <c r="A731" s="2"/>
      <c r="B731" s="2"/>
      <c r="C731" s="73"/>
      <c r="D731" s="73"/>
      <c r="E731" s="74"/>
      <c r="F731" s="75"/>
      <c r="G731" s="75"/>
      <c r="H731" s="75"/>
      <c r="I731" s="75"/>
      <c r="J731" s="75"/>
      <c r="K731" s="75"/>
      <c r="L731" s="2"/>
      <c r="M731" s="2"/>
      <c r="N731" s="2"/>
      <c r="O731" s="75"/>
      <c r="P731" s="76"/>
      <c r="Q731" s="77"/>
      <c r="R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 ht="15" customHeight="1" x14ac:dyDescent="0.15">
      <c r="A732" s="2"/>
      <c r="B732" s="2"/>
      <c r="C732" s="73"/>
      <c r="D732" s="73"/>
      <c r="E732" s="74"/>
      <c r="F732" s="75"/>
      <c r="G732" s="75"/>
      <c r="H732" s="75"/>
      <c r="I732" s="75"/>
      <c r="J732" s="75"/>
      <c r="K732" s="75"/>
      <c r="L732" s="2"/>
      <c r="M732" s="2"/>
      <c r="N732" s="2"/>
      <c r="O732" s="75"/>
      <c r="P732" s="76"/>
      <c r="Q732" s="77"/>
      <c r="R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 ht="15" customHeight="1" x14ac:dyDescent="0.15">
      <c r="A733" s="2"/>
      <c r="B733" s="2"/>
      <c r="C733" s="73"/>
      <c r="D733" s="73"/>
      <c r="E733" s="74"/>
      <c r="F733" s="75"/>
      <c r="G733" s="75"/>
      <c r="H733" s="75"/>
      <c r="I733" s="75"/>
      <c r="J733" s="75"/>
      <c r="K733" s="75"/>
      <c r="L733" s="2"/>
      <c r="M733" s="2"/>
      <c r="N733" s="2"/>
      <c r="O733" s="75"/>
      <c r="P733" s="76"/>
      <c r="Q733" s="77"/>
      <c r="R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 ht="15" customHeight="1" x14ac:dyDescent="0.15">
      <c r="A734" s="2"/>
      <c r="B734" s="2"/>
      <c r="C734" s="73"/>
      <c r="D734" s="73"/>
      <c r="E734" s="74"/>
      <c r="F734" s="75"/>
      <c r="G734" s="75"/>
      <c r="H734" s="75"/>
      <c r="I734" s="75"/>
      <c r="J734" s="75"/>
      <c r="K734" s="75"/>
      <c r="L734" s="2"/>
      <c r="M734" s="2"/>
      <c r="N734" s="2"/>
      <c r="O734" s="75"/>
      <c r="P734" s="76"/>
      <c r="Q734" s="77"/>
      <c r="R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 ht="15" customHeight="1" x14ac:dyDescent="0.15">
      <c r="A735" s="2"/>
      <c r="B735" s="2"/>
      <c r="C735" s="73"/>
      <c r="D735" s="73"/>
      <c r="E735" s="74"/>
      <c r="F735" s="75"/>
      <c r="G735" s="75"/>
      <c r="H735" s="75"/>
      <c r="I735" s="75"/>
      <c r="J735" s="75"/>
      <c r="K735" s="75"/>
      <c r="L735" s="2"/>
      <c r="M735" s="2"/>
      <c r="N735" s="2"/>
      <c r="O735" s="75"/>
      <c r="P735" s="76"/>
      <c r="Q735" s="77"/>
      <c r="R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 ht="15" customHeight="1" x14ac:dyDescent="0.15">
      <c r="A736" s="2"/>
      <c r="B736" s="2"/>
      <c r="C736" s="73"/>
      <c r="D736" s="73"/>
      <c r="E736" s="74"/>
      <c r="F736" s="75"/>
      <c r="G736" s="75"/>
      <c r="H736" s="75"/>
      <c r="I736" s="75"/>
      <c r="J736" s="75"/>
      <c r="K736" s="75"/>
      <c r="L736" s="2"/>
      <c r="M736" s="2"/>
      <c r="N736" s="2"/>
      <c r="O736" s="75"/>
      <c r="P736" s="76"/>
      <c r="Q736" s="77"/>
      <c r="R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 ht="15" customHeight="1" x14ac:dyDescent="0.15">
      <c r="A737" s="2"/>
      <c r="B737" s="2"/>
      <c r="C737" s="73"/>
      <c r="D737" s="73"/>
      <c r="E737" s="74"/>
      <c r="F737" s="75"/>
      <c r="G737" s="75"/>
      <c r="H737" s="75"/>
      <c r="I737" s="75"/>
      <c r="J737" s="75"/>
      <c r="K737" s="75"/>
      <c r="L737" s="2"/>
      <c r="M737" s="2"/>
      <c r="N737" s="2"/>
      <c r="O737" s="75"/>
      <c r="P737" s="76"/>
      <c r="Q737" s="77"/>
      <c r="R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 ht="15" customHeight="1" x14ac:dyDescent="0.15">
      <c r="A738" s="2"/>
      <c r="B738" s="2"/>
      <c r="C738" s="73"/>
      <c r="D738" s="73"/>
      <c r="E738" s="74"/>
      <c r="F738" s="75"/>
      <c r="G738" s="75"/>
      <c r="H738" s="75"/>
      <c r="I738" s="75"/>
      <c r="J738" s="75"/>
      <c r="K738" s="75"/>
      <c r="L738" s="2"/>
      <c r="M738" s="2"/>
      <c r="N738" s="2"/>
      <c r="O738" s="75"/>
      <c r="P738" s="76"/>
      <c r="Q738" s="77"/>
      <c r="R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 ht="15" customHeight="1" x14ac:dyDescent="0.15">
      <c r="A739" s="2"/>
      <c r="B739" s="2"/>
      <c r="C739" s="73"/>
      <c r="D739" s="73"/>
      <c r="E739" s="74"/>
      <c r="F739" s="75"/>
      <c r="G739" s="75"/>
      <c r="H739" s="75"/>
      <c r="I739" s="75"/>
      <c r="J739" s="75"/>
      <c r="K739" s="75"/>
      <c r="L739" s="2"/>
      <c r="M739" s="2"/>
      <c r="N739" s="2"/>
      <c r="O739" s="75"/>
      <c r="P739" s="76"/>
      <c r="Q739" s="77"/>
      <c r="R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 ht="15" customHeight="1" x14ac:dyDescent="0.15">
      <c r="A740" s="2"/>
      <c r="B740" s="2"/>
      <c r="C740" s="73"/>
      <c r="D740" s="73"/>
      <c r="E740" s="74"/>
      <c r="F740" s="75"/>
      <c r="G740" s="75"/>
      <c r="H740" s="75"/>
      <c r="I740" s="75"/>
      <c r="J740" s="75"/>
      <c r="K740" s="75"/>
      <c r="L740" s="2"/>
      <c r="M740" s="2"/>
      <c r="N740" s="2"/>
      <c r="O740" s="75"/>
      <c r="P740" s="76"/>
      <c r="Q740" s="77"/>
      <c r="R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 ht="15" customHeight="1" x14ac:dyDescent="0.15">
      <c r="A741" s="2"/>
      <c r="B741" s="2"/>
      <c r="C741" s="73"/>
      <c r="D741" s="73"/>
      <c r="E741" s="74"/>
      <c r="F741" s="75"/>
      <c r="G741" s="75"/>
      <c r="H741" s="75"/>
      <c r="I741" s="75"/>
      <c r="J741" s="75"/>
      <c r="K741" s="75"/>
      <c r="L741" s="2"/>
      <c r="M741" s="2"/>
      <c r="N741" s="2"/>
      <c r="O741" s="75"/>
      <c r="P741" s="76"/>
      <c r="Q741" s="77"/>
      <c r="R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 ht="15" customHeight="1" x14ac:dyDescent="0.15">
      <c r="A742" s="2"/>
      <c r="B742" s="2"/>
      <c r="C742" s="73"/>
      <c r="D742" s="73"/>
      <c r="E742" s="74"/>
      <c r="F742" s="75"/>
      <c r="G742" s="75"/>
      <c r="H742" s="75"/>
      <c r="I742" s="75"/>
      <c r="J742" s="75"/>
      <c r="K742" s="75"/>
      <c r="L742" s="2"/>
      <c r="M742" s="2"/>
      <c r="N742" s="2"/>
      <c r="O742" s="75"/>
      <c r="P742" s="76"/>
      <c r="Q742" s="77"/>
      <c r="R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 ht="15" customHeight="1" x14ac:dyDescent="0.15">
      <c r="A743" s="2"/>
      <c r="B743" s="2"/>
      <c r="C743" s="73"/>
      <c r="D743" s="73"/>
      <c r="E743" s="74"/>
      <c r="F743" s="75"/>
      <c r="G743" s="75"/>
      <c r="H743" s="75"/>
      <c r="I743" s="75"/>
      <c r="J743" s="75"/>
      <c r="K743" s="75"/>
      <c r="L743" s="2"/>
      <c r="M743" s="2"/>
      <c r="N743" s="2"/>
      <c r="O743" s="75"/>
      <c r="P743" s="76"/>
      <c r="Q743" s="77"/>
      <c r="R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 ht="15" customHeight="1" x14ac:dyDescent="0.15">
      <c r="A744" s="2"/>
      <c r="B744" s="2"/>
      <c r="C744" s="73"/>
      <c r="D744" s="73"/>
      <c r="E744" s="74"/>
      <c r="F744" s="75"/>
      <c r="G744" s="75"/>
      <c r="H744" s="75"/>
      <c r="I744" s="75"/>
      <c r="J744" s="75"/>
      <c r="K744" s="75"/>
      <c r="L744" s="2"/>
      <c r="M744" s="2"/>
      <c r="N744" s="2"/>
      <c r="O744" s="75"/>
      <c r="P744" s="76"/>
      <c r="Q744" s="77"/>
      <c r="R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 ht="15" customHeight="1" x14ac:dyDescent="0.15">
      <c r="A745" s="2"/>
      <c r="B745" s="2"/>
      <c r="C745" s="73"/>
      <c r="D745" s="73"/>
      <c r="E745" s="74"/>
      <c r="F745" s="75"/>
      <c r="G745" s="75"/>
      <c r="H745" s="75"/>
      <c r="I745" s="75"/>
      <c r="J745" s="75"/>
      <c r="K745" s="75"/>
      <c r="L745" s="2"/>
      <c r="M745" s="2"/>
      <c r="N745" s="2"/>
      <c r="O745" s="75"/>
      <c r="P745" s="76"/>
      <c r="Q745" s="77"/>
      <c r="R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 ht="15" customHeight="1" x14ac:dyDescent="0.15">
      <c r="A746" s="2"/>
      <c r="B746" s="2"/>
      <c r="C746" s="73"/>
      <c r="D746" s="73"/>
      <c r="E746" s="74"/>
      <c r="F746" s="75"/>
      <c r="G746" s="75"/>
      <c r="H746" s="75"/>
      <c r="I746" s="75"/>
      <c r="J746" s="75"/>
      <c r="K746" s="75"/>
      <c r="L746" s="2"/>
      <c r="M746" s="2"/>
      <c r="N746" s="2"/>
      <c r="O746" s="75"/>
      <c r="P746" s="76"/>
      <c r="Q746" s="77"/>
      <c r="R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 ht="15" customHeight="1" x14ac:dyDescent="0.15">
      <c r="A747" s="2"/>
      <c r="B747" s="2"/>
      <c r="C747" s="73"/>
      <c r="D747" s="73"/>
      <c r="E747" s="74"/>
      <c r="F747" s="75"/>
      <c r="G747" s="75"/>
      <c r="H747" s="75"/>
      <c r="I747" s="75"/>
      <c r="J747" s="75"/>
      <c r="K747" s="75"/>
      <c r="L747" s="2"/>
      <c r="M747" s="2"/>
      <c r="N747" s="2"/>
      <c r="O747" s="75"/>
      <c r="P747" s="76"/>
      <c r="Q747" s="77"/>
      <c r="R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 ht="15" customHeight="1" x14ac:dyDescent="0.15">
      <c r="A748" s="2"/>
      <c r="B748" s="2"/>
      <c r="C748" s="73"/>
      <c r="D748" s="73"/>
      <c r="E748" s="74"/>
      <c r="F748" s="75"/>
      <c r="G748" s="75"/>
      <c r="H748" s="75"/>
      <c r="I748" s="75"/>
      <c r="J748" s="75"/>
      <c r="K748" s="75"/>
      <c r="L748" s="2"/>
      <c r="M748" s="2"/>
      <c r="N748" s="2"/>
      <c r="O748" s="75"/>
      <c r="P748" s="76"/>
      <c r="Q748" s="77"/>
      <c r="R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 ht="15" customHeight="1" x14ac:dyDescent="0.15">
      <c r="A749" s="2"/>
      <c r="B749" s="2"/>
      <c r="C749" s="73"/>
      <c r="D749" s="73"/>
      <c r="E749" s="74"/>
      <c r="F749" s="75"/>
      <c r="G749" s="75"/>
      <c r="H749" s="75"/>
      <c r="I749" s="75"/>
      <c r="J749" s="75"/>
      <c r="K749" s="75"/>
      <c r="L749" s="2"/>
      <c r="M749" s="2"/>
      <c r="N749" s="2"/>
      <c r="O749" s="75"/>
      <c r="P749" s="76"/>
      <c r="Q749" s="77"/>
      <c r="R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 ht="15" customHeight="1" x14ac:dyDescent="0.15">
      <c r="A750" s="2"/>
      <c r="B750" s="2"/>
      <c r="C750" s="73"/>
      <c r="D750" s="73"/>
      <c r="E750" s="74"/>
      <c r="F750" s="75"/>
      <c r="G750" s="75"/>
      <c r="H750" s="75"/>
      <c r="I750" s="75"/>
      <c r="J750" s="75"/>
      <c r="K750" s="75"/>
      <c r="L750" s="2"/>
      <c r="M750" s="2"/>
      <c r="N750" s="2"/>
      <c r="O750" s="75"/>
      <c r="P750" s="76"/>
      <c r="Q750" s="77"/>
      <c r="R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 ht="15" customHeight="1" x14ac:dyDescent="0.15">
      <c r="A751" s="2"/>
      <c r="B751" s="2"/>
      <c r="C751" s="73"/>
      <c r="D751" s="73"/>
      <c r="E751" s="74"/>
      <c r="F751" s="75"/>
      <c r="G751" s="75"/>
      <c r="H751" s="75"/>
      <c r="I751" s="75"/>
      <c r="J751" s="75"/>
      <c r="K751" s="75"/>
      <c r="L751" s="2"/>
      <c r="M751" s="2"/>
      <c r="N751" s="2"/>
      <c r="O751" s="75"/>
      <c r="P751" s="76"/>
      <c r="Q751" s="77"/>
      <c r="R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 ht="15" customHeight="1" x14ac:dyDescent="0.15">
      <c r="A752" s="2"/>
      <c r="B752" s="2"/>
      <c r="C752" s="73"/>
      <c r="D752" s="73"/>
      <c r="E752" s="74"/>
      <c r="F752" s="75"/>
      <c r="G752" s="75"/>
      <c r="H752" s="75"/>
      <c r="I752" s="75"/>
      <c r="J752" s="75"/>
      <c r="K752" s="75"/>
      <c r="L752" s="2"/>
      <c r="M752" s="2"/>
      <c r="N752" s="2"/>
      <c r="O752" s="75"/>
      <c r="P752" s="76"/>
      <c r="Q752" s="77"/>
      <c r="R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 ht="15" customHeight="1" x14ac:dyDescent="0.15">
      <c r="A753" s="2"/>
      <c r="B753" s="2"/>
      <c r="C753" s="73"/>
      <c r="D753" s="73"/>
      <c r="E753" s="74"/>
      <c r="F753" s="75"/>
      <c r="G753" s="75"/>
      <c r="H753" s="75"/>
      <c r="I753" s="75"/>
      <c r="J753" s="75"/>
      <c r="K753" s="75"/>
      <c r="L753" s="2"/>
      <c r="M753" s="2"/>
      <c r="N753" s="2"/>
      <c r="O753" s="75"/>
      <c r="P753" s="76"/>
      <c r="Q753" s="77"/>
      <c r="R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 ht="15" customHeight="1" x14ac:dyDescent="0.15">
      <c r="A754" s="2"/>
      <c r="B754" s="2"/>
      <c r="C754" s="73"/>
      <c r="D754" s="73"/>
      <c r="E754" s="74"/>
      <c r="F754" s="75"/>
      <c r="G754" s="75"/>
      <c r="H754" s="75"/>
      <c r="I754" s="75"/>
      <c r="J754" s="75"/>
      <c r="K754" s="75"/>
      <c r="L754" s="2"/>
      <c r="M754" s="2"/>
      <c r="N754" s="2"/>
      <c r="O754" s="75"/>
      <c r="P754" s="76"/>
      <c r="Q754" s="77"/>
      <c r="R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 ht="15" customHeight="1" x14ac:dyDescent="0.15">
      <c r="A755" s="2"/>
      <c r="B755" s="2"/>
      <c r="C755" s="73"/>
      <c r="D755" s="73"/>
      <c r="E755" s="74"/>
      <c r="F755" s="75"/>
      <c r="G755" s="75"/>
      <c r="H755" s="75"/>
      <c r="I755" s="75"/>
      <c r="J755" s="75"/>
      <c r="K755" s="75"/>
      <c r="L755" s="2"/>
      <c r="M755" s="2"/>
      <c r="N755" s="2"/>
      <c r="O755" s="75"/>
      <c r="P755" s="76"/>
      <c r="Q755" s="77"/>
      <c r="R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 ht="15" customHeight="1" x14ac:dyDescent="0.15">
      <c r="A756" s="2"/>
      <c r="B756" s="2"/>
      <c r="C756" s="73"/>
      <c r="D756" s="73"/>
      <c r="E756" s="74"/>
      <c r="F756" s="75"/>
      <c r="G756" s="75"/>
      <c r="H756" s="75"/>
      <c r="I756" s="75"/>
      <c r="J756" s="75"/>
      <c r="K756" s="75"/>
      <c r="L756" s="2"/>
      <c r="M756" s="2"/>
      <c r="N756" s="2"/>
      <c r="O756" s="75"/>
      <c r="P756" s="76"/>
      <c r="Q756" s="77"/>
      <c r="R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 ht="15" customHeight="1" x14ac:dyDescent="0.15">
      <c r="A757" s="2"/>
      <c r="B757" s="2"/>
      <c r="C757" s="73"/>
      <c r="D757" s="73"/>
      <c r="E757" s="74"/>
      <c r="F757" s="75"/>
      <c r="G757" s="75"/>
      <c r="H757" s="75"/>
      <c r="I757" s="75"/>
      <c r="J757" s="75"/>
      <c r="K757" s="75"/>
      <c r="L757" s="2"/>
      <c r="M757" s="2"/>
      <c r="N757" s="2"/>
      <c r="O757" s="75"/>
      <c r="P757" s="76"/>
      <c r="Q757" s="77"/>
      <c r="R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 ht="15" customHeight="1" x14ac:dyDescent="0.15">
      <c r="A758" s="2"/>
      <c r="B758" s="2"/>
      <c r="C758" s="73"/>
      <c r="D758" s="73"/>
      <c r="E758" s="74"/>
      <c r="F758" s="75"/>
      <c r="G758" s="75"/>
      <c r="H758" s="75"/>
      <c r="I758" s="75"/>
      <c r="J758" s="75"/>
      <c r="K758" s="75"/>
      <c r="L758" s="2"/>
      <c r="M758" s="2"/>
      <c r="N758" s="2"/>
      <c r="O758" s="75"/>
      <c r="P758" s="76"/>
      <c r="Q758" s="77"/>
      <c r="R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 ht="15" customHeight="1" x14ac:dyDescent="0.15">
      <c r="A759" s="2"/>
      <c r="B759" s="2"/>
      <c r="C759" s="73"/>
      <c r="D759" s="73"/>
      <c r="E759" s="74"/>
      <c r="F759" s="75"/>
      <c r="G759" s="75"/>
      <c r="H759" s="75"/>
      <c r="I759" s="75"/>
      <c r="J759" s="75"/>
      <c r="K759" s="75"/>
      <c r="L759" s="2"/>
      <c r="M759" s="2"/>
      <c r="N759" s="2"/>
      <c r="O759" s="75"/>
      <c r="P759" s="76"/>
      <c r="Q759" s="77"/>
      <c r="R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 ht="15" customHeight="1" x14ac:dyDescent="0.15">
      <c r="A760" s="2"/>
      <c r="B760" s="2"/>
      <c r="C760" s="73"/>
      <c r="D760" s="73"/>
      <c r="E760" s="74"/>
      <c r="F760" s="75"/>
      <c r="G760" s="75"/>
      <c r="H760" s="75"/>
      <c r="I760" s="75"/>
      <c r="J760" s="75"/>
      <c r="K760" s="75"/>
      <c r="L760" s="2"/>
      <c r="M760" s="2"/>
      <c r="N760" s="2"/>
      <c r="O760" s="75"/>
      <c r="P760" s="76"/>
      <c r="Q760" s="77"/>
      <c r="R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 ht="15" customHeight="1" x14ac:dyDescent="0.15">
      <c r="A761" s="2"/>
      <c r="B761" s="2"/>
      <c r="C761" s="73"/>
      <c r="D761" s="73"/>
      <c r="E761" s="74"/>
      <c r="F761" s="75"/>
      <c r="G761" s="75"/>
      <c r="H761" s="75"/>
      <c r="I761" s="75"/>
      <c r="J761" s="75"/>
      <c r="K761" s="75"/>
      <c r="L761" s="2"/>
      <c r="M761" s="2"/>
      <c r="N761" s="2"/>
      <c r="O761" s="75"/>
      <c r="P761" s="76"/>
      <c r="Q761" s="77"/>
      <c r="R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 ht="15" customHeight="1" x14ac:dyDescent="0.15">
      <c r="A762" s="2"/>
      <c r="B762" s="2"/>
      <c r="C762" s="73"/>
      <c r="D762" s="73"/>
      <c r="E762" s="74"/>
      <c r="F762" s="75"/>
      <c r="G762" s="75"/>
      <c r="H762" s="75"/>
      <c r="I762" s="75"/>
      <c r="J762" s="75"/>
      <c r="K762" s="75"/>
      <c r="L762" s="2"/>
      <c r="M762" s="2"/>
      <c r="N762" s="2"/>
      <c r="O762" s="75"/>
      <c r="P762" s="76"/>
      <c r="Q762" s="77"/>
      <c r="R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 ht="15" customHeight="1" x14ac:dyDescent="0.15">
      <c r="A763" s="2"/>
      <c r="B763" s="2"/>
      <c r="C763" s="73"/>
      <c r="D763" s="73"/>
      <c r="E763" s="74"/>
      <c r="F763" s="75"/>
      <c r="G763" s="75"/>
      <c r="H763" s="75"/>
      <c r="I763" s="75"/>
      <c r="J763" s="75"/>
      <c r="K763" s="75"/>
      <c r="L763" s="2"/>
      <c r="M763" s="2"/>
      <c r="N763" s="2"/>
      <c r="O763" s="75"/>
      <c r="P763" s="76"/>
      <c r="Q763" s="77"/>
      <c r="R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ht="15" customHeight="1" x14ac:dyDescent="0.15">
      <c r="A764" s="2"/>
      <c r="B764" s="2"/>
      <c r="C764" s="73"/>
      <c r="D764" s="73"/>
      <c r="E764" s="74"/>
      <c r="F764" s="75"/>
      <c r="G764" s="75"/>
      <c r="H764" s="75"/>
      <c r="I764" s="75"/>
      <c r="J764" s="75"/>
      <c r="K764" s="75"/>
      <c r="L764" s="2"/>
      <c r="M764" s="2"/>
      <c r="N764" s="2"/>
      <c r="O764" s="75"/>
      <c r="P764" s="76"/>
      <c r="Q764" s="77"/>
      <c r="R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ht="15" customHeight="1" x14ac:dyDescent="0.15">
      <c r="A765" s="2"/>
      <c r="B765" s="2"/>
      <c r="C765" s="73"/>
      <c r="D765" s="73"/>
      <c r="E765" s="74"/>
      <c r="F765" s="75"/>
      <c r="G765" s="75"/>
      <c r="H765" s="75"/>
      <c r="I765" s="75"/>
      <c r="J765" s="75"/>
      <c r="K765" s="75"/>
      <c r="L765" s="2"/>
      <c r="M765" s="2"/>
      <c r="N765" s="2"/>
      <c r="O765" s="75"/>
      <c r="P765" s="76"/>
      <c r="Q765" s="77"/>
      <c r="R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ht="15" customHeight="1" x14ac:dyDescent="0.15">
      <c r="A766" s="2"/>
      <c r="B766" s="2"/>
      <c r="C766" s="73"/>
      <c r="D766" s="73"/>
      <c r="E766" s="74"/>
      <c r="F766" s="75"/>
      <c r="G766" s="75"/>
      <c r="H766" s="75"/>
      <c r="I766" s="75"/>
      <c r="J766" s="75"/>
      <c r="K766" s="75"/>
      <c r="L766" s="2"/>
      <c r="M766" s="2"/>
      <c r="N766" s="2"/>
      <c r="O766" s="75"/>
      <c r="P766" s="76"/>
      <c r="Q766" s="77"/>
      <c r="R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ht="15" customHeight="1" x14ac:dyDescent="0.15">
      <c r="A767" s="2"/>
      <c r="B767" s="2"/>
      <c r="C767" s="73"/>
      <c r="D767" s="73"/>
      <c r="E767" s="74"/>
      <c r="F767" s="75"/>
      <c r="G767" s="75"/>
      <c r="H767" s="75"/>
      <c r="I767" s="75"/>
      <c r="J767" s="75"/>
      <c r="K767" s="75"/>
      <c r="L767" s="2"/>
      <c r="M767" s="2"/>
      <c r="N767" s="2"/>
      <c r="O767" s="75"/>
      <c r="P767" s="76"/>
      <c r="Q767" s="77"/>
      <c r="R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ht="15" customHeight="1" x14ac:dyDescent="0.15">
      <c r="A768" s="2"/>
      <c r="B768" s="2"/>
      <c r="C768" s="73"/>
      <c r="D768" s="73"/>
      <c r="E768" s="74"/>
      <c r="F768" s="75"/>
      <c r="G768" s="75"/>
      <c r="H768" s="75"/>
      <c r="I768" s="75"/>
      <c r="J768" s="75"/>
      <c r="K768" s="75"/>
      <c r="L768" s="2"/>
      <c r="M768" s="2"/>
      <c r="N768" s="2"/>
      <c r="O768" s="75"/>
      <c r="P768" s="76"/>
      <c r="Q768" s="77"/>
      <c r="R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ht="15" customHeight="1" x14ac:dyDescent="0.15">
      <c r="A769" s="2"/>
      <c r="B769" s="2"/>
      <c r="C769" s="73"/>
      <c r="D769" s="73"/>
      <c r="E769" s="74"/>
      <c r="F769" s="75"/>
      <c r="G769" s="75"/>
      <c r="H769" s="75"/>
      <c r="I769" s="75"/>
      <c r="J769" s="75"/>
      <c r="K769" s="75"/>
      <c r="L769" s="2"/>
      <c r="M769" s="2"/>
      <c r="N769" s="2"/>
      <c r="O769" s="75"/>
      <c r="P769" s="76"/>
      <c r="Q769" s="77"/>
      <c r="R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ht="15" customHeight="1" x14ac:dyDescent="0.15">
      <c r="A770" s="2"/>
      <c r="B770" s="2"/>
      <c r="C770" s="73"/>
      <c r="D770" s="73"/>
      <c r="E770" s="74"/>
      <c r="F770" s="75"/>
      <c r="G770" s="75"/>
      <c r="H770" s="75"/>
      <c r="I770" s="75"/>
      <c r="J770" s="75"/>
      <c r="K770" s="75"/>
      <c r="L770" s="2"/>
      <c r="M770" s="2"/>
      <c r="N770" s="2"/>
      <c r="O770" s="75"/>
      <c r="P770" s="76"/>
      <c r="Q770" s="77"/>
      <c r="R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ht="15" customHeight="1" x14ac:dyDescent="0.15">
      <c r="A771" s="2"/>
      <c r="B771" s="2"/>
      <c r="C771" s="73"/>
      <c r="D771" s="73"/>
      <c r="E771" s="74"/>
      <c r="F771" s="75"/>
      <c r="G771" s="75"/>
      <c r="H771" s="75"/>
      <c r="I771" s="75"/>
      <c r="J771" s="75"/>
      <c r="K771" s="75"/>
      <c r="L771" s="2"/>
      <c r="M771" s="2"/>
      <c r="N771" s="2"/>
      <c r="O771" s="75"/>
      <c r="P771" s="76"/>
      <c r="Q771" s="77"/>
      <c r="R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ht="15" customHeight="1" x14ac:dyDescent="0.15">
      <c r="A772" s="2"/>
      <c r="B772" s="2"/>
      <c r="C772" s="73"/>
      <c r="D772" s="73"/>
      <c r="E772" s="74"/>
      <c r="F772" s="75"/>
      <c r="G772" s="75"/>
      <c r="H772" s="75"/>
      <c r="I772" s="75"/>
      <c r="J772" s="75"/>
      <c r="K772" s="75"/>
      <c r="L772" s="2"/>
      <c r="M772" s="2"/>
      <c r="N772" s="2"/>
      <c r="O772" s="75"/>
      <c r="P772" s="76"/>
      <c r="Q772" s="77"/>
      <c r="R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ht="15" customHeight="1" x14ac:dyDescent="0.15">
      <c r="A773" s="2"/>
      <c r="B773" s="2"/>
      <c r="C773" s="73"/>
      <c r="D773" s="73"/>
      <c r="E773" s="74"/>
      <c r="F773" s="75"/>
      <c r="G773" s="75"/>
      <c r="H773" s="75"/>
      <c r="I773" s="75"/>
      <c r="J773" s="75"/>
      <c r="K773" s="75"/>
      <c r="L773" s="2"/>
      <c r="M773" s="2"/>
      <c r="N773" s="2"/>
      <c r="O773" s="75"/>
      <c r="P773" s="76"/>
      <c r="Q773" s="77"/>
      <c r="R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ht="15" customHeight="1" x14ac:dyDescent="0.15">
      <c r="A774" s="2"/>
      <c r="B774" s="2"/>
      <c r="C774" s="73"/>
      <c r="D774" s="73"/>
      <c r="E774" s="74"/>
      <c r="F774" s="75"/>
      <c r="G774" s="75"/>
      <c r="H774" s="75"/>
      <c r="I774" s="75"/>
      <c r="J774" s="75"/>
      <c r="K774" s="75"/>
      <c r="L774" s="2"/>
      <c r="M774" s="2"/>
      <c r="N774" s="2"/>
      <c r="O774" s="75"/>
      <c r="P774" s="76"/>
      <c r="Q774" s="77"/>
      <c r="R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ht="15" customHeight="1" x14ac:dyDescent="0.15">
      <c r="A775" s="2"/>
      <c r="B775" s="2"/>
      <c r="C775" s="73"/>
      <c r="D775" s="73"/>
      <c r="E775" s="74"/>
      <c r="F775" s="75"/>
      <c r="G775" s="75"/>
      <c r="H775" s="75"/>
      <c r="I775" s="75"/>
      <c r="J775" s="75"/>
      <c r="K775" s="75"/>
      <c r="L775" s="2"/>
      <c r="M775" s="2"/>
      <c r="N775" s="2"/>
      <c r="O775" s="75"/>
      <c r="P775" s="76"/>
      <c r="Q775" s="77"/>
      <c r="R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ht="15" customHeight="1" x14ac:dyDescent="0.15">
      <c r="A776" s="2"/>
      <c r="B776" s="2"/>
      <c r="C776" s="73"/>
      <c r="D776" s="73"/>
      <c r="E776" s="74"/>
      <c r="F776" s="75"/>
      <c r="G776" s="75"/>
      <c r="H776" s="75"/>
      <c r="I776" s="75"/>
      <c r="J776" s="75"/>
      <c r="K776" s="75"/>
      <c r="L776" s="2"/>
      <c r="M776" s="2"/>
      <c r="N776" s="2"/>
      <c r="O776" s="75"/>
      <c r="P776" s="76"/>
      <c r="Q776" s="77"/>
      <c r="R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ht="15" customHeight="1" x14ac:dyDescent="0.15">
      <c r="A777" s="2"/>
      <c r="B777" s="2"/>
      <c r="C777" s="73"/>
      <c r="D777" s="73"/>
      <c r="E777" s="74"/>
      <c r="F777" s="75"/>
      <c r="G777" s="75"/>
      <c r="H777" s="75"/>
      <c r="I777" s="75"/>
      <c r="J777" s="75"/>
      <c r="K777" s="75"/>
      <c r="L777" s="2"/>
      <c r="M777" s="2"/>
      <c r="N777" s="2"/>
      <c r="O777" s="75"/>
      <c r="P777" s="76"/>
      <c r="Q777" s="77"/>
      <c r="R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ht="15" customHeight="1" x14ac:dyDescent="0.15">
      <c r="A778" s="2"/>
      <c r="B778" s="2"/>
      <c r="C778" s="73"/>
      <c r="D778" s="73"/>
      <c r="E778" s="74"/>
      <c r="F778" s="75"/>
      <c r="G778" s="75"/>
      <c r="H778" s="75"/>
      <c r="I778" s="75"/>
      <c r="J778" s="75"/>
      <c r="K778" s="75"/>
      <c r="L778" s="2"/>
      <c r="M778" s="2"/>
      <c r="N778" s="2"/>
      <c r="O778" s="75"/>
      <c r="P778" s="76"/>
      <c r="Q778" s="77"/>
      <c r="R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ht="15" customHeight="1" x14ac:dyDescent="0.15">
      <c r="A779" s="2"/>
      <c r="B779" s="2"/>
      <c r="C779" s="73"/>
      <c r="D779" s="73"/>
      <c r="E779" s="74"/>
      <c r="F779" s="75"/>
      <c r="G779" s="75"/>
      <c r="H779" s="75"/>
      <c r="I779" s="75"/>
      <c r="J779" s="75"/>
      <c r="K779" s="75"/>
      <c r="L779" s="2"/>
      <c r="M779" s="2"/>
      <c r="N779" s="2"/>
      <c r="O779" s="75"/>
      <c r="P779" s="76"/>
      <c r="Q779" s="77"/>
      <c r="R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ht="15" customHeight="1" x14ac:dyDescent="0.15">
      <c r="A780" s="2"/>
      <c r="B780" s="2"/>
      <c r="C780" s="73"/>
      <c r="D780" s="73"/>
      <c r="E780" s="74"/>
      <c r="F780" s="75"/>
      <c r="G780" s="75"/>
      <c r="H780" s="75"/>
      <c r="I780" s="75"/>
      <c r="J780" s="75"/>
      <c r="K780" s="75"/>
      <c r="L780" s="2"/>
      <c r="M780" s="2"/>
      <c r="N780" s="2"/>
      <c r="O780" s="75"/>
      <c r="P780" s="76"/>
      <c r="Q780" s="77"/>
      <c r="R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ht="15" customHeight="1" x14ac:dyDescent="0.15">
      <c r="A781" s="2"/>
      <c r="B781" s="2"/>
      <c r="C781" s="73"/>
      <c r="D781" s="73"/>
      <c r="E781" s="74"/>
      <c r="F781" s="75"/>
      <c r="G781" s="75"/>
      <c r="H781" s="75"/>
      <c r="I781" s="75"/>
      <c r="J781" s="75"/>
      <c r="K781" s="75"/>
      <c r="L781" s="2"/>
      <c r="M781" s="2"/>
      <c r="N781" s="2"/>
      <c r="O781" s="75"/>
      <c r="P781" s="76"/>
      <c r="Q781" s="77"/>
      <c r="R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ht="15" customHeight="1" x14ac:dyDescent="0.15">
      <c r="A782" s="2"/>
      <c r="B782" s="2"/>
      <c r="C782" s="73"/>
      <c r="D782" s="73"/>
      <c r="E782" s="74"/>
      <c r="F782" s="75"/>
      <c r="G782" s="75"/>
      <c r="H782" s="75"/>
      <c r="I782" s="75"/>
      <c r="J782" s="75"/>
      <c r="K782" s="75"/>
      <c r="L782" s="2"/>
      <c r="M782" s="2"/>
      <c r="N782" s="2"/>
      <c r="O782" s="75"/>
      <c r="P782" s="76"/>
      <c r="Q782" s="77"/>
      <c r="R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ht="15" customHeight="1" x14ac:dyDescent="0.15">
      <c r="A783" s="2"/>
      <c r="B783" s="2"/>
      <c r="C783" s="73"/>
      <c r="D783" s="73"/>
      <c r="E783" s="74"/>
      <c r="F783" s="75"/>
      <c r="G783" s="75"/>
      <c r="H783" s="75"/>
      <c r="I783" s="75"/>
      <c r="J783" s="75"/>
      <c r="K783" s="75"/>
      <c r="L783" s="2"/>
      <c r="M783" s="2"/>
      <c r="N783" s="2"/>
      <c r="O783" s="75"/>
      <c r="P783" s="76"/>
      <c r="Q783" s="77"/>
      <c r="R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ht="15" customHeight="1" x14ac:dyDescent="0.15">
      <c r="A784" s="2"/>
      <c r="B784" s="2"/>
      <c r="C784" s="73"/>
      <c r="D784" s="73"/>
      <c r="E784" s="74"/>
      <c r="F784" s="75"/>
      <c r="G784" s="75"/>
      <c r="H784" s="75"/>
      <c r="I784" s="75"/>
      <c r="J784" s="75"/>
      <c r="K784" s="75"/>
      <c r="L784" s="2"/>
      <c r="M784" s="2"/>
      <c r="N784" s="2"/>
      <c r="O784" s="75"/>
      <c r="P784" s="76"/>
      <c r="Q784" s="77"/>
      <c r="R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ht="15" customHeight="1" x14ac:dyDescent="0.15">
      <c r="A785" s="2"/>
      <c r="B785" s="2"/>
      <c r="C785" s="73"/>
      <c r="D785" s="73"/>
      <c r="E785" s="74"/>
      <c r="F785" s="75"/>
      <c r="G785" s="75"/>
      <c r="H785" s="75"/>
      <c r="I785" s="75"/>
      <c r="J785" s="75"/>
      <c r="K785" s="75"/>
      <c r="L785" s="2"/>
      <c r="M785" s="2"/>
      <c r="N785" s="2"/>
      <c r="O785" s="75"/>
      <c r="P785" s="76"/>
      <c r="Q785" s="77"/>
      <c r="R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ht="15" customHeight="1" x14ac:dyDescent="0.15">
      <c r="A786" s="2"/>
      <c r="B786" s="2"/>
      <c r="C786" s="73"/>
      <c r="D786" s="73"/>
      <c r="E786" s="74"/>
      <c r="F786" s="75"/>
      <c r="G786" s="75"/>
      <c r="H786" s="75"/>
      <c r="I786" s="75"/>
      <c r="J786" s="75"/>
      <c r="K786" s="75"/>
      <c r="L786" s="2"/>
      <c r="M786" s="2"/>
      <c r="N786" s="2"/>
      <c r="O786" s="75"/>
      <c r="P786" s="76"/>
      <c r="Q786" s="77"/>
      <c r="R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ht="15" customHeight="1" x14ac:dyDescent="0.15">
      <c r="A787" s="2"/>
      <c r="B787" s="2"/>
      <c r="C787" s="73"/>
      <c r="D787" s="73"/>
      <c r="E787" s="74"/>
      <c r="F787" s="75"/>
      <c r="G787" s="75"/>
      <c r="H787" s="75"/>
      <c r="I787" s="75"/>
      <c r="J787" s="75"/>
      <c r="K787" s="75"/>
      <c r="L787" s="2"/>
      <c r="M787" s="2"/>
      <c r="N787" s="2"/>
      <c r="O787" s="75"/>
      <c r="P787" s="76"/>
      <c r="Q787" s="77"/>
      <c r="R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ht="15" customHeight="1" x14ac:dyDescent="0.15">
      <c r="A788" s="2"/>
      <c r="B788" s="2"/>
      <c r="C788" s="73"/>
      <c r="D788" s="73"/>
      <c r="E788" s="74"/>
      <c r="F788" s="75"/>
      <c r="G788" s="75"/>
      <c r="H788" s="75"/>
      <c r="I788" s="75"/>
      <c r="J788" s="75"/>
      <c r="K788" s="75"/>
      <c r="L788" s="2"/>
      <c r="M788" s="2"/>
      <c r="N788" s="2"/>
      <c r="O788" s="75"/>
      <c r="P788" s="76"/>
      <c r="Q788" s="77"/>
      <c r="R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ht="15" customHeight="1" x14ac:dyDescent="0.15">
      <c r="A789" s="2"/>
      <c r="B789" s="2"/>
      <c r="C789" s="73"/>
      <c r="D789" s="73"/>
      <c r="E789" s="74"/>
      <c r="F789" s="75"/>
      <c r="G789" s="75"/>
      <c r="H789" s="75"/>
      <c r="I789" s="75"/>
      <c r="J789" s="75"/>
      <c r="K789" s="75"/>
      <c r="L789" s="2"/>
      <c r="M789" s="2"/>
      <c r="N789" s="2"/>
      <c r="O789" s="75"/>
      <c r="P789" s="76"/>
      <c r="Q789" s="77"/>
      <c r="R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ht="15" customHeight="1" x14ac:dyDescent="0.15">
      <c r="A790" s="2"/>
      <c r="B790" s="2"/>
      <c r="C790" s="73"/>
      <c r="D790" s="73"/>
      <c r="E790" s="74"/>
      <c r="F790" s="75"/>
      <c r="G790" s="75"/>
      <c r="H790" s="75"/>
      <c r="I790" s="75"/>
      <c r="J790" s="75"/>
      <c r="K790" s="75"/>
      <c r="L790" s="2"/>
      <c r="M790" s="2"/>
      <c r="N790" s="2"/>
      <c r="O790" s="75"/>
      <c r="P790" s="76"/>
      <c r="Q790" s="77"/>
      <c r="R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ht="15" customHeight="1" x14ac:dyDescent="0.15">
      <c r="A791" s="2"/>
      <c r="B791" s="2"/>
      <c r="C791" s="73"/>
      <c r="D791" s="73"/>
      <c r="E791" s="74"/>
      <c r="F791" s="75"/>
      <c r="G791" s="75"/>
      <c r="H791" s="75"/>
      <c r="I791" s="75"/>
      <c r="J791" s="75"/>
      <c r="K791" s="75"/>
      <c r="L791" s="2"/>
      <c r="M791" s="2"/>
      <c r="N791" s="2"/>
      <c r="O791" s="75"/>
      <c r="P791" s="76"/>
      <c r="Q791" s="77"/>
      <c r="R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ht="15" customHeight="1" x14ac:dyDescent="0.15">
      <c r="A792" s="2"/>
      <c r="B792" s="2"/>
      <c r="C792" s="73"/>
      <c r="D792" s="73"/>
      <c r="E792" s="74"/>
      <c r="F792" s="75"/>
      <c r="G792" s="75"/>
      <c r="H792" s="75"/>
      <c r="I792" s="75"/>
      <c r="J792" s="75"/>
      <c r="K792" s="75"/>
      <c r="L792" s="2"/>
      <c r="M792" s="2"/>
      <c r="N792" s="2"/>
      <c r="O792" s="75"/>
      <c r="P792" s="76"/>
      <c r="Q792" s="77"/>
      <c r="R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ht="15" customHeight="1" x14ac:dyDescent="0.15">
      <c r="A793" s="2"/>
      <c r="B793" s="2"/>
      <c r="C793" s="73"/>
      <c r="D793" s="73"/>
      <c r="E793" s="74"/>
      <c r="F793" s="75"/>
      <c r="G793" s="75"/>
      <c r="H793" s="75"/>
      <c r="I793" s="75"/>
      <c r="J793" s="75"/>
      <c r="K793" s="75"/>
      <c r="L793" s="2"/>
      <c r="M793" s="2"/>
      <c r="N793" s="2"/>
      <c r="O793" s="75"/>
      <c r="P793" s="76"/>
      <c r="Q793" s="77"/>
      <c r="R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ht="15" customHeight="1" x14ac:dyDescent="0.15">
      <c r="A794" s="2"/>
      <c r="B794" s="2"/>
      <c r="C794" s="73"/>
      <c r="D794" s="73"/>
      <c r="E794" s="74"/>
      <c r="F794" s="75"/>
      <c r="G794" s="75"/>
      <c r="H794" s="75"/>
      <c r="I794" s="75"/>
      <c r="J794" s="75"/>
      <c r="K794" s="75"/>
      <c r="L794" s="2"/>
      <c r="M794" s="2"/>
      <c r="N794" s="2"/>
      <c r="O794" s="75"/>
      <c r="P794" s="76"/>
      <c r="Q794" s="77"/>
      <c r="R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ht="15" customHeight="1" x14ac:dyDescent="0.15">
      <c r="A795" s="2"/>
      <c r="B795" s="2"/>
      <c r="C795" s="73"/>
      <c r="D795" s="73"/>
      <c r="E795" s="74"/>
      <c r="F795" s="75"/>
      <c r="G795" s="75"/>
      <c r="H795" s="75"/>
      <c r="I795" s="75"/>
      <c r="J795" s="75"/>
      <c r="K795" s="75"/>
      <c r="L795" s="2"/>
      <c r="M795" s="2"/>
      <c r="N795" s="2"/>
      <c r="O795" s="75"/>
      <c r="P795" s="76"/>
      <c r="Q795" s="77"/>
      <c r="R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ht="15" customHeight="1" x14ac:dyDescent="0.15">
      <c r="A796" s="2"/>
      <c r="B796" s="2"/>
      <c r="C796" s="73"/>
      <c r="D796" s="73"/>
      <c r="E796" s="74"/>
      <c r="F796" s="75"/>
      <c r="G796" s="75"/>
      <c r="H796" s="75"/>
      <c r="I796" s="75"/>
      <c r="J796" s="75"/>
      <c r="K796" s="75"/>
      <c r="L796" s="2"/>
      <c r="M796" s="2"/>
      <c r="N796" s="2"/>
      <c r="O796" s="75"/>
      <c r="P796" s="76"/>
      <c r="Q796" s="77"/>
      <c r="R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ht="15" customHeight="1" x14ac:dyDescent="0.15">
      <c r="A797" s="2"/>
      <c r="B797" s="2"/>
      <c r="C797" s="73"/>
      <c r="D797" s="73"/>
      <c r="E797" s="74"/>
      <c r="F797" s="75"/>
      <c r="G797" s="75"/>
      <c r="H797" s="75"/>
      <c r="I797" s="75"/>
      <c r="J797" s="75"/>
      <c r="K797" s="75"/>
      <c r="L797" s="2"/>
      <c r="M797" s="2"/>
      <c r="N797" s="2"/>
      <c r="O797" s="75"/>
      <c r="P797" s="76"/>
      <c r="Q797" s="77"/>
      <c r="R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ht="15" customHeight="1" x14ac:dyDescent="0.15">
      <c r="A798" s="2"/>
      <c r="B798" s="2"/>
      <c r="C798" s="73"/>
      <c r="D798" s="73"/>
      <c r="E798" s="74"/>
      <c r="F798" s="75"/>
      <c r="G798" s="75"/>
      <c r="H798" s="75"/>
      <c r="I798" s="75"/>
      <c r="J798" s="75"/>
      <c r="K798" s="75"/>
      <c r="L798" s="2"/>
      <c r="M798" s="2"/>
      <c r="N798" s="2"/>
      <c r="O798" s="75"/>
      <c r="P798" s="76"/>
      <c r="Q798" s="77"/>
      <c r="R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ht="15" customHeight="1" x14ac:dyDescent="0.15">
      <c r="A799" s="2"/>
      <c r="B799" s="2"/>
      <c r="C799" s="73"/>
      <c r="D799" s="73"/>
      <c r="E799" s="74"/>
      <c r="F799" s="75"/>
      <c r="G799" s="75"/>
      <c r="H799" s="75"/>
      <c r="I799" s="75"/>
      <c r="J799" s="75"/>
      <c r="K799" s="75"/>
      <c r="L799" s="2"/>
      <c r="M799" s="2"/>
      <c r="N799" s="2"/>
      <c r="O799" s="75"/>
      <c r="P799" s="76"/>
      <c r="Q799" s="77"/>
      <c r="R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ht="15" customHeight="1" x14ac:dyDescent="0.15">
      <c r="A800" s="2"/>
      <c r="B800" s="2"/>
      <c r="C800" s="73"/>
      <c r="D800" s="73"/>
      <c r="E800" s="74"/>
      <c r="F800" s="75"/>
      <c r="G800" s="75"/>
      <c r="H800" s="75"/>
      <c r="I800" s="75"/>
      <c r="J800" s="75"/>
      <c r="K800" s="75"/>
      <c r="L800" s="2"/>
      <c r="M800" s="2"/>
      <c r="N800" s="2"/>
      <c r="O800" s="75"/>
      <c r="P800" s="76"/>
      <c r="Q800" s="77"/>
      <c r="R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ht="15" customHeight="1" x14ac:dyDescent="0.15">
      <c r="A801" s="2"/>
      <c r="B801" s="2"/>
      <c r="C801" s="73"/>
      <c r="D801" s="73"/>
      <c r="E801" s="74"/>
      <c r="F801" s="75"/>
      <c r="G801" s="75"/>
      <c r="H801" s="75"/>
      <c r="I801" s="75"/>
      <c r="J801" s="75"/>
      <c r="K801" s="75"/>
      <c r="L801" s="2"/>
      <c r="M801" s="2"/>
      <c r="N801" s="2"/>
      <c r="O801" s="75"/>
      <c r="P801" s="76"/>
      <c r="Q801" s="77"/>
      <c r="R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ht="15" customHeight="1" x14ac:dyDescent="0.15">
      <c r="A802" s="2"/>
      <c r="B802" s="2"/>
      <c r="C802" s="73"/>
      <c r="D802" s="73"/>
      <c r="E802" s="74"/>
      <c r="F802" s="75"/>
      <c r="G802" s="75"/>
      <c r="H802" s="75"/>
      <c r="I802" s="75"/>
      <c r="J802" s="75"/>
      <c r="K802" s="75"/>
      <c r="L802" s="2"/>
      <c r="M802" s="2"/>
      <c r="N802" s="2"/>
      <c r="O802" s="75"/>
      <c r="P802" s="76"/>
      <c r="Q802" s="77"/>
      <c r="R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ht="15" customHeight="1" x14ac:dyDescent="0.15">
      <c r="A803" s="2"/>
      <c r="B803" s="2"/>
      <c r="C803" s="73"/>
      <c r="D803" s="73"/>
      <c r="E803" s="74"/>
      <c r="F803" s="75"/>
      <c r="G803" s="75"/>
      <c r="H803" s="75"/>
      <c r="I803" s="75"/>
      <c r="J803" s="75"/>
      <c r="K803" s="75"/>
      <c r="L803" s="2"/>
      <c r="M803" s="2"/>
      <c r="N803" s="2"/>
      <c r="O803" s="75"/>
      <c r="P803" s="76"/>
      <c r="Q803" s="77"/>
      <c r="R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ht="15" customHeight="1" x14ac:dyDescent="0.15">
      <c r="A804" s="2"/>
      <c r="B804" s="2"/>
      <c r="C804" s="73"/>
      <c r="D804" s="73"/>
      <c r="E804" s="74"/>
      <c r="F804" s="75"/>
      <c r="G804" s="75"/>
      <c r="H804" s="75"/>
      <c r="I804" s="75"/>
      <c r="J804" s="75"/>
      <c r="K804" s="75"/>
      <c r="L804" s="2"/>
      <c r="M804" s="2"/>
      <c r="N804" s="2"/>
      <c r="O804" s="75"/>
      <c r="P804" s="76"/>
      <c r="Q804" s="77"/>
      <c r="R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ht="15" customHeight="1" x14ac:dyDescent="0.15">
      <c r="A805" s="2"/>
      <c r="B805" s="2"/>
      <c r="C805" s="73"/>
      <c r="D805" s="73"/>
      <c r="E805" s="74"/>
      <c r="F805" s="75"/>
      <c r="G805" s="75"/>
      <c r="H805" s="75"/>
      <c r="I805" s="75"/>
      <c r="J805" s="75"/>
      <c r="K805" s="75"/>
      <c r="L805" s="2"/>
      <c r="M805" s="2"/>
      <c r="N805" s="2"/>
      <c r="O805" s="75"/>
      <c r="P805" s="76"/>
      <c r="Q805" s="77"/>
      <c r="R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ht="15" customHeight="1" x14ac:dyDescent="0.15">
      <c r="A806" s="2"/>
      <c r="B806" s="2"/>
      <c r="C806" s="73"/>
      <c r="D806" s="73"/>
      <c r="E806" s="74"/>
      <c r="F806" s="75"/>
      <c r="G806" s="75"/>
      <c r="H806" s="75"/>
      <c r="I806" s="75"/>
      <c r="J806" s="75"/>
      <c r="K806" s="75"/>
      <c r="L806" s="2"/>
      <c r="M806" s="2"/>
      <c r="N806" s="2"/>
      <c r="O806" s="75"/>
      <c r="P806" s="76"/>
      <c r="Q806" s="77"/>
      <c r="R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ht="15" customHeight="1" x14ac:dyDescent="0.15">
      <c r="A807" s="2"/>
      <c r="B807" s="2"/>
      <c r="C807" s="73"/>
      <c r="D807" s="73"/>
      <c r="E807" s="74"/>
      <c r="F807" s="75"/>
      <c r="G807" s="75"/>
      <c r="H807" s="75"/>
      <c r="I807" s="75"/>
      <c r="J807" s="75"/>
      <c r="K807" s="75"/>
      <c r="L807" s="2"/>
      <c r="M807" s="2"/>
      <c r="N807" s="2"/>
      <c r="O807" s="75"/>
      <c r="P807" s="76"/>
      <c r="Q807" s="77"/>
      <c r="R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ht="15" customHeight="1" x14ac:dyDescent="0.15">
      <c r="A808" s="2"/>
      <c r="B808" s="2"/>
      <c r="C808" s="73"/>
      <c r="D808" s="73"/>
      <c r="E808" s="74"/>
      <c r="F808" s="75"/>
      <c r="G808" s="75"/>
      <c r="H808" s="75"/>
      <c r="I808" s="75"/>
      <c r="J808" s="75"/>
      <c r="K808" s="75"/>
      <c r="L808" s="2"/>
      <c r="M808" s="2"/>
      <c r="N808" s="2"/>
      <c r="O808" s="75"/>
      <c r="P808" s="76"/>
      <c r="Q808" s="77"/>
      <c r="R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ht="15" customHeight="1" x14ac:dyDescent="0.15">
      <c r="A809" s="2"/>
      <c r="B809" s="2"/>
      <c r="C809" s="73"/>
      <c r="D809" s="73"/>
      <c r="E809" s="74"/>
      <c r="F809" s="75"/>
      <c r="G809" s="75"/>
      <c r="H809" s="75"/>
      <c r="I809" s="75"/>
      <c r="J809" s="75"/>
      <c r="K809" s="75"/>
      <c r="L809" s="2"/>
      <c r="M809" s="2"/>
      <c r="N809" s="2"/>
      <c r="O809" s="75"/>
      <c r="P809" s="76"/>
      <c r="Q809" s="77"/>
      <c r="R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ht="15" customHeight="1" x14ac:dyDescent="0.15">
      <c r="A810" s="2"/>
      <c r="B810" s="2"/>
      <c r="C810" s="73"/>
      <c r="D810" s="73"/>
      <c r="E810" s="74"/>
      <c r="F810" s="75"/>
      <c r="G810" s="75"/>
      <c r="H810" s="75"/>
      <c r="I810" s="75"/>
      <c r="J810" s="75"/>
      <c r="K810" s="75"/>
      <c r="L810" s="2"/>
      <c r="M810" s="2"/>
      <c r="N810" s="2"/>
      <c r="O810" s="75"/>
      <c r="P810" s="76"/>
      <c r="Q810" s="77"/>
      <c r="R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ht="15" customHeight="1" x14ac:dyDescent="0.15">
      <c r="A811" s="2"/>
      <c r="B811" s="2"/>
      <c r="C811" s="73"/>
      <c r="D811" s="73"/>
      <c r="E811" s="74"/>
      <c r="F811" s="75"/>
      <c r="G811" s="75"/>
      <c r="H811" s="75"/>
      <c r="I811" s="75"/>
      <c r="J811" s="75"/>
      <c r="K811" s="75"/>
      <c r="L811" s="2"/>
      <c r="M811" s="2"/>
      <c r="N811" s="2"/>
      <c r="O811" s="75"/>
      <c r="P811" s="76"/>
      <c r="Q811" s="77"/>
      <c r="R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ht="15" customHeight="1" x14ac:dyDescent="0.15">
      <c r="A812" s="2"/>
      <c r="B812" s="2"/>
      <c r="C812" s="73"/>
      <c r="D812" s="73"/>
      <c r="E812" s="74"/>
      <c r="F812" s="75"/>
      <c r="G812" s="75"/>
      <c r="H812" s="75"/>
      <c r="I812" s="75"/>
      <c r="J812" s="75"/>
      <c r="K812" s="75"/>
      <c r="L812" s="2"/>
      <c r="M812" s="2"/>
      <c r="N812" s="2"/>
      <c r="O812" s="75"/>
      <c r="P812" s="76"/>
      <c r="Q812" s="77"/>
      <c r="R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ht="15" customHeight="1" x14ac:dyDescent="0.15">
      <c r="A813" s="2"/>
      <c r="B813" s="2"/>
      <c r="C813" s="73"/>
      <c r="D813" s="73"/>
      <c r="E813" s="74"/>
      <c r="F813" s="75"/>
      <c r="G813" s="75"/>
      <c r="H813" s="75"/>
      <c r="I813" s="75"/>
      <c r="J813" s="75"/>
      <c r="K813" s="75"/>
      <c r="L813" s="2"/>
      <c r="M813" s="2"/>
      <c r="N813" s="2"/>
      <c r="O813" s="75"/>
      <c r="P813" s="76"/>
      <c r="Q813" s="77"/>
      <c r="R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 ht="15" customHeight="1" x14ac:dyDescent="0.15">
      <c r="A814" s="2"/>
      <c r="B814" s="2"/>
      <c r="C814" s="73"/>
      <c r="D814" s="73"/>
      <c r="E814" s="74"/>
      <c r="F814" s="75"/>
      <c r="G814" s="75"/>
      <c r="H814" s="75"/>
      <c r="I814" s="75"/>
      <c r="J814" s="75"/>
      <c r="K814" s="75"/>
      <c r="L814" s="2"/>
      <c r="M814" s="2"/>
      <c r="N814" s="2"/>
      <c r="O814" s="75"/>
      <c r="P814" s="76"/>
      <c r="Q814" s="77"/>
      <c r="R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 ht="15" customHeight="1" x14ac:dyDescent="0.15">
      <c r="A815" s="2"/>
      <c r="B815" s="2"/>
      <c r="C815" s="73"/>
      <c r="D815" s="73"/>
      <c r="E815" s="74"/>
      <c r="F815" s="75"/>
      <c r="G815" s="75"/>
      <c r="H815" s="75"/>
      <c r="I815" s="75"/>
      <c r="J815" s="75"/>
      <c r="K815" s="75"/>
      <c r="L815" s="2"/>
      <c r="M815" s="2"/>
      <c r="N815" s="2"/>
      <c r="O815" s="75"/>
      <c r="P815" s="76"/>
      <c r="Q815" s="77"/>
      <c r="R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 ht="15" customHeight="1" x14ac:dyDescent="0.15">
      <c r="A816" s="2"/>
      <c r="B816" s="2"/>
      <c r="C816" s="73"/>
      <c r="D816" s="73"/>
      <c r="E816" s="74"/>
      <c r="F816" s="75"/>
      <c r="G816" s="75"/>
      <c r="H816" s="75"/>
      <c r="I816" s="75"/>
      <c r="J816" s="75"/>
      <c r="K816" s="75"/>
      <c r="L816" s="2"/>
      <c r="M816" s="2"/>
      <c r="N816" s="2"/>
      <c r="O816" s="75"/>
      <c r="P816" s="76"/>
      <c r="Q816" s="77"/>
      <c r="R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 ht="15" customHeight="1" x14ac:dyDescent="0.15">
      <c r="A817" s="2"/>
      <c r="B817" s="2"/>
      <c r="C817" s="73"/>
      <c r="D817" s="73"/>
      <c r="E817" s="74"/>
      <c r="F817" s="75"/>
      <c r="G817" s="75"/>
      <c r="H817" s="75"/>
      <c r="I817" s="75"/>
      <c r="J817" s="75"/>
      <c r="K817" s="75"/>
      <c r="L817" s="2"/>
      <c r="M817" s="2"/>
      <c r="N817" s="2"/>
      <c r="O817" s="75"/>
      <c r="P817" s="76"/>
      <c r="Q817" s="77"/>
      <c r="R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 ht="15" customHeight="1" x14ac:dyDescent="0.15">
      <c r="A818" s="2"/>
      <c r="B818" s="2"/>
      <c r="C818" s="73"/>
      <c r="D818" s="73"/>
      <c r="E818" s="74"/>
      <c r="F818" s="75"/>
      <c r="G818" s="75"/>
      <c r="H818" s="75"/>
      <c r="I818" s="75"/>
      <c r="J818" s="75"/>
      <c r="K818" s="75"/>
      <c r="L818" s="2"/>
      <c r="M818" s="2"/>
      <c r="N818" s="2"/>
      <c r="O818" s="75"/>
      <c r="P818" s="76"/>
      <c r="Q818" s="77"/>
      <c r="R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 ht="15" customHeight="1" x14ac:dyDescent="0.15">
      <c r="A819" s="2"/>
      <c r="B819" s="2"/>
      <c r="C819" s="73"/>
      <c r="D819" s="73"/>
      <c r="E819" s="74"/>
      <c r="F819" s="75"/>
      <c r="G819" s="75"/>
      <c r="H819" s="75"/>
      <c r="I819" s="75"/>
      <c r="J819" s="75"/>
      <c r="K819" s="75"/>
      <c r="L819" s="2"/>
      <c r="M819" s="2"/>
      <c r="N819" s="2"/>
      <c r="O819" s="75"/>
      <c r="P819" s="76"/>
      <c r="Q819" s="77"/>
      <c r="R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 ht="15" customHeight="1" x14ac:dyDescent="0.15">
      <c r="A820" s="2"/>
      <c r="B820" s="2"/>
      <c r="C820" s="73"/>
      <c r="D820" s="73"/>
      <c r="E820" s="74"/>
      <c r="F820" s="75"/>
      <c r="G820" s="75"/>
      <c r="H820" s="75"/>
      <c r="I820" s="75"/>
      <c r="J820" s="75"/>
      <c r="K820" s="75"/>
      <c r="L820" s="2"/>
      <c r="M820" s="2"/>
      <c r="N820" s="2"/>
      <c r="O820" s="75"/>
      <c r="P820" s="76"/>
      <c r="Q820" s="77"/>
      <c r="R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 ht="15" customHeight="1" x14ac:dyDescent="0.15">
      <c r="A821" s="2"/>
      <c r="B821" s="2"/>
      <c r="C821" s="73"/>
      <c r="D821" s="73"/>
      <c r="E821" s="74"/>
      <c r="F821" s="75"/>
      <c r="G821" s="75"/>
      <c r="H821" s="75"/>
      <c r="I821" s="75"/>
      <c r="J821" s="75"/>
      <c r="K821" s="75"/>
      <c r="L821" s="2"/>
      <c r="M821" s="2"/>
      <c r="N821" s="2"/>
      <c r="O821" s="75"/>
      <c r="P821" s="76"/>
      <c r="Q821" s="77"/>
      <c r="R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 ht="15" customHeight="1" x14ac:dyDescent="0.15">
      <c r="A822" s="2"/>
      <c r="B822" s="2"/>
      <c r="C822" s="73"/>
      <c r="D822" s="73"/>
      <c r="E822" s="74"/>
      <c r="F822" s="75"/>
      <c r="G822" s="75"/>
      <c r="H822" s="75"/>
      <c r="I822" s="75"/>
      <c r="J822" s="75"/>
      <c r="K822" s="75"/>
      <c r="L822" s="2"/>
      <c r="M822" s="2"/>
      <c r="N822" s="2"/>
      <c r="O822" s="75"/>
      <c r="P822" s="76"/>
      <c r="Q822" s="77"/>
      <c r="R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 ht="15" customHeight="1" x14ac:dyDescent="0.15">
      <c r="A823" s="2"/>
      <c r="B823" s="2"/>
      <c r="C823" s="73"/>
      <c r="D823" s="73"/>
      <c r="E823" s="74"/>
      <c r="F823" s="75"/>
      <c r="G823" s="75"/>
      <c r="H823" s="75"/>
      <c r="I823" s="75"/>
      <c r="J823" s="75"/>
      <c r="K823" s="75"/>
      <c r="L823" s="2"/>
      <c r="M823" s="2"/>
      <c r="N823" s="2"/>
      <c r="O823" s="75"/>
      <c r="P823" s="76"/>
      <c r="Q823" s="77"/>
      <c r="R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 ht="15" customHeight="1" x14ac:dyDescent="0.15">
      <c r="A824" s="2"/>
      <c r="B824" s="2"/>
      <c r="C824" s="73"/>
      <c r="D824" s="73"/>
      <c r="E824" s="74"/>
      <c r="F824" s="75"/>
      <c r="G824" s="75"/>
      <c r="H824" s="75"/>
      <c r="I824" s="75"/>
      <c r="J824" s="75"/>
      <c r="K824" s="75"/>
      <c r="L824" s="2"/>
      <c r="M824" s="2"/>
      <c r="N824" s="2"/>
      <c r="O824" s="75"/>
      <c r="P824" s="76"/>
      <c r="Q824" s="77"/>
      <c r="R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 ht="15" customHeight="1" x14ac:dyDescent="0.15">
      <c r="A825" s="2"/>
      <c r="B825" s="2"/>
      <c r="C825" s="73"/>
      <c r="D825" s="73"/>
      <c r="E825" s="74"/>
      <c r="F825" s="75"/>
      <c r="G825" s="75"/>
      <c r="H825" s="75"/>
      <c r="I825" s="75"/>
      <c r="J825" s="75"/>
      <c r="K825" s="75"/>
      <c r="L825" s="2"/>
      <c r="M825" s="2"/>
      <c r="N825" s="2"/>
      <c r="O825" s="75"/>
      <c r="P825" s="76"/>
      <c r="Q825" s="77"/>
      <c r="R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 ht="15" customHeight="1" x14ac:dyDescent="0.15">
      <c r="A826" s="2"/>
      <c r="B826" s="2"/>
      <c r="C826" s="73"/>
      <c r="D826" s="73"/>
      <c r="E826" s="74"/>
      <c r="F826" s="75"/>
      <c r="G826" s="75"/>
      <c r="H826" s="75"/>
      <c r="I826" s="75"/>
      <c r="J826" s="75"/>
      <c r="K826" s="75"/>
      <c r="L826" s="2"/>
      <c r="M826" s="2"/>
      <c r="N826" s="2"/>
      <c r="O826" s="75"/>
      <c r="P826" s="76"/>
      <c r="Q826" s="77"/>
      <c r="R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 ht="15" customHeight="1" x14ac:dyDescent="0.15">
      <c r="A827" s="2"/>
      <c r="B827" s="2"/>
      <c r="C827" s="73"/>
      <c r="D827" s="73"/>
      <c r="E827" s="74"/>
      <c r="F827" s="75"/>
      <c r="G827" s="75"/>
      <c r="H827" s="75"/>
      <c r="I827" s="75"/>
      <c r="J827" s="75"/>
      <c r="K827" s="75"/>
      <c r="L827" s="2"/>
      <c r="M827" s="2"/>
      <c r="N827" s="2"/>
      <c r="O827" s="75"/>
      <c r="P827" s="76"/>
      <c r="Q827" s="77"/>
      <c r="R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 ht="15" customHeight="1" x14ac:dyDescent="0.15">
      <c r="A828" s="2"/>
      <c r="B828" s="2"/>
      <c r="C828" s="73"/>
      <c r="D828" s="73"/>
      <c r="E828" s="74"/>
      <c r="F828" s="75"/>
      <c r="G828" s="75"/>
      <c r="H828" s="75"/>
      <c r="I828" s="75"/>
      <c r="J828" s="75"/>
      <c r="K828" s="75"/>
      <c r="L828" s="2"/>
      <c r="M828" s="2"/>
      <c r="N828" s="2"/>
      <c r="O828" s="75"/>
      <c r="P828" s="76"/>
      <c r="Q828" s="77"/>
      <c r="R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 ht="15" customHeight="1" x14ac:dyDescent="0.15">
      <c r="A829" s="2"/>
      <c r="B829" s="2"/>
      <c r="C829" s="73"/>
      <c r="D829" s="73"/>
      <c r="E829" s="74"/>
      <c r="F829" s="75"/>
      <c r="G829" s="75"/>
      <c r="H829" s="75"/>
      <c r="I829" s="75"/>
      <c r="J829" s="75"/>
      <c r="K829" s="75"/>
      <c r="L829" s="2"/>
      <c r="M829" s="2"/>
      <c r="N829" s="2"/>
      <c r="O829" s="75"/>
      <c r="P829" s="76"/>
      <c r="Q829" s="77"/>
      <c r="R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 ht="15" customHeight="1" x14ac:dyDescent="0.15">
      <c r="A830" s="2"/>
      <c r="B830" s="2"/>
      <c r="C830" s="73"/>
      <c r="D830" s="73"/>
      <c r="E830" s="74"/>
      <c r="F830" s="75"/>
      <c r="G830" s="75"/>
      <c r="H830" s="75"/>
      <c r="I830" s="75"/>
      <c r="J830" s="75"/>
      <c r="K830" s="75"/>
      <c r="L830" s="2"/>
      <c r="M830" s="2"/>
      <c r="N830" s="2"/>
      <c r="O830" s="75"/>
      <c r="P830" s="76"/>
      <c r="Q830" s="77"/>
      <c r="R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 ht="15" customHeight="1" x14ac:dyDescent="0.15">
      <c r="A831" s="2"/>
      <c r="B831" s="2"/>
      <c r="C831" s="73"/>
      <c r="D831" s="73"/>
      <c r="E831" s="74"/>
      <c r="F831" s="75"/>
      <c r="G831" s="75"/>
      <c r="H831" s="75"/>
      <c r="I831" s="75"/>
      <c r="J831" s="75"/>
      <c r="K831" s="75"/>
      <c r="L831" s="2"/>
      <c r="M831" s="2"/>
      <c r="N831" s="2"/>
      <c r="O831" s="75"/>
      <c r="P831" s="76"/>
      <c r="Q831" s="77"/>
      <c r="R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 ht="15" customHeight="1" x14ac:dyDescent="0.15">
      <c r="A832" s="2"/>
      <c r="B832" s="2"/>
      <c r="C832" s="73"/>
      <c r="D832" s="73"/>
      <c r="E832" s="74"/>
      <c r="F832" s="75"/>
      <c r="G832" s="75"/>
      <c r="H832" s="75"/>
      <c r="I832" s="75"/>
      <c r="J832" s="75"/>
      <c r="K832" s="75"/>
      <c r="L832" s="2"/>
      <c r="M832" s="2"/>
      <c r="N832" s="2"/>
      <c r="O832" s="75"/>
      <c r="P832" s="76"/>
      <c r="Q832" s="77"/>
      <c r="R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 ht="15" customHeight="1" x14ac:dyDescent="0.15">
      <c r="A833" s="2"/>
      <c r="B833" s="2"/>
      <c r="C833" s="73"/>
      <c r="D833" s="73"/>
      <c r="E833" s="74"/>
      <c r="F833" s="75"/>
      <c r="G833" s="75"/>
      <c r="H833" s="75"/>
      <c r="I833" s="75"/>
      <c r="J833" s="75"/>
      <c r="K833" s="75"/>
      <c r="L833" s="2"/>
      <c r="M833" s="2"/>
      <c r="N833" s="2"/>
      <c r="O833" s="75"/>
      <c r="P833" s="76"/>
      <c r="Q833" s="77"/>
      <c r="R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 ht="15" customHeight="1" x14ac:dyDescent="0.15">
      <c r="A834" s="2"/>
      <c r="B834" s="2"/>
      <c r="C834" s="73"/>
      <c r="D834" s="73"/>
      <c r="E834" s="74"/>
      <c r="F834" s="75"/>
      <c r="G834" s="75"/>
      <c r="H834" s="75"/>
      <c r="I834" s="75"/>
      <c r="J834" s="75"/>
      <c r="K834" s="75"/>
      <c r="L834" s="2"/>
      <c r="M834" s="2"/>
      <c r="N834" s="2"/>
      <c r="O834" s="75"/>
      <c r="P834" s="76"/>
      <c r="Q834" s="77"/>
      <c r="R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 ht="15" customHeight="1" x14ac:dyDescent="0.15">
      <c r="A835" s="2"/>
      <c r="B835" s="2"/>
      <c r="C835" s="73"/>
      <c r="D835" s="73"/>
      <c r="E835" s="74"/>
      <c r="F835" s="75"/>
      <c r="G835" s="75"/>
      <c r="H835" s="75"/>
      <c r="I835" s="75"/>
      <c r="J835" s="75"/>
      <c r="K835" s="75"/>
      <c r="L835" s="2"/>
      <c r="M835" s="2"/>
      <c r="N835" s="2"/>
      <c r="O835" s="75"/>
      <c r="P835" s="76"/>
      <c r="Q835" s="77"/>
      <c r="R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 ht="15" customHeight="1" x14ac:dyDescent="0.15">
      <c r="A836" s="2"/>
      <c r="B836" s="2"/>
      <c r="C836" s="73"/>
      <c r="D836" s="73"/>
      <c r="E836" s="74"/>
      <c r="F836" s="75"/>
      <c r="G836" s="75"/>
      <c r="H836" s="75"/>
      <c r="I836" s="75"/>
      <c r="J836" s="75"/>
      <c r="K836" s="75"/>
      <c r="L836" s="2"/>
      <c r="M836" s="2"/>
      <c r="N836" s="2"/>
      <c r="O836" s="75"/>
      <c r="P836" s="76"/>
      <c r="Q836" s="77"/>
      <c r="R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 ht="15" customHeight="1" x14ac:dyDescent="0.15">
      <c r="A837" s="2"/>
      <c r="B837" s="2"/>
      <c r="C837" s="73"/>
      <c r="D837" s="73"/>
      <c r="E837" s="74"/>
      <c r="F837" s="75"/>
      <c r="G837" s="75"/>
      <c r="H837" s="75"/>
      <c r="I837" s="75"/>
      <c r="J837" s="75"/>
      <c r="K837" s="75"/>
      <c r="L837" s="2"/>
      <c r="M837" s="2"/>
      <c r="N837" s="2"/>
      <c r="O837" s="75"/>
      <c r="P837" s="76"/>
      <c r="Q837" s="77"/>
      <c r="R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 ht="15" customHeight="1" x14ac:dyDescent="0.15">
      <c r="A838" s="2"/>
      <c r="B838" s="2"/>
      <c r="C838" s="73"/>
      <c r="D838" s="73"/>
      <c r="E838" s="74"/>
      <c r="F838" s="75"/>
      <c r="G838" s="75"/>
      <c r="H838" s="75"/>
      <c r="I838" s="75"/>
      <c r="J838" s="75"/>
      <c r="K838" s="75"/>
      <c r="L838" s="2"/>
      <c r="M838" s="2"/>
      <c r="N838" s="2"/>
      <c r="O838" s="75"/>
      <c r="P838" s="76"/>
      <c r="Q838" s="77"/>
      <c r="R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 ht="15" customHeight="1" x14ac:dyDescent="0.15">
      <c r="A839" s="2"/>
      <c r="B839" s="2"/>
      <c r="C839" s="73"/>
      <c r="D839" s="73"/>
      <c r="E839" s="74"/>
      <c r="F839" s="75"/>
      <c r="G839" s="75"/>
      <c r="H839" s="75"/>
      <c r="I839" s="75"/>
      <c r="J839" s="75"/>
      <c r="K839" s="75"/>
      <c r="L839" s="2"/>
      <c r="M839" s="2"/>
      <c r="N839" s="2"/>
      <c r="O839" s="75"/>
      <c r="P839" s="76"/>
      <c r="Q839" s="77"/>
      <c r="R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 ht="15" customHeight="1" x14ac:dyDescent="0.15">
      <c r="A840" s="2"/>
      <c r="B840" s="2"/>
      <c r="C840" s="73"/>
      <c r="D840" s="73"/>
      <c r="E840" s="74"/>
      <c r="F840" s="75"/>
      <c r="G840" s="75"/>
      <c r="H840" s="75"/>
      <c r="I840" s="75"/>
      <c r="J840" s="75"/>
      <c r="K840" s="75"/>
      <c r="L840" s="2"/>
      <c r="M840" s="2"/>
      <c r="N840" s="2"/>
      <c r="O840" s="75"/>
      <c r="P840" s="76"/>
      <c r="Q840" s="77"/>
      <c r="R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 ht="15" customHeight="1" x14ac:dyDescent="0.15">
      <c r="A841" s="2"/>
      <c r="B841" s="2"/>
      <c r="C841" s="73"/>
      <c r="D841" s="73"/>
      <c r="E841" s="74"/>
      <c r="F841" s="75"/>
      <c r="G841" s="75"/>
      <c r="H841" s="75"/>
      <c r="I841" s="75"/>
      <c r="J841" s="75"/>
      <c r="K841" s="75"/>
      <c r="L841" s="2"/>
      <c r="M841" s="2"/>
      <c r="N841" s="2"/>
      <c r="O841" s="75"/>
      <c r="P841" s="76"/>
      <c r="Q841" s="77"/>
      <c r="R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 ht="15" customHeight="1" x14ac:dyDescent="0.15">
      <c r="A842" s="2"/>
      <c r="B842" s="2"/>
      <c r="C842" s="73"/>
      <c r="D842" s="73"/>
      <c r="E842" s="74"/>
      <c r="F842" s="75"/>
      <c r="G842" s="75"/>
      <c r="H842" s="75"/>
      <c r="I842" s="75"/>
      <c r="J842" s="75"/>
      <c r="K842" s="75"/>
      <c r="L842" s="2"/>
      <c r="M842" s="2"/>
      <c r="N842" s="2"/>
      <c r="O842" s="75"/>
      <c r="P842" s="76"/>
      <c r="Q842" s="77"/>
      <c r="R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 ht="15" customHeight="1" x14ac:dyDescent="0.15">
      <c r="A843" s="2"/>
      <c r="B843" s="2"/>
      <c r="C843" s="73"/>
      <c r="D843" s="73"/>
      <c r="E843" s="74"/>
      <c r="F843" s="75"/>
      <c r="G843" s="75"/>
      <c r="H843" s="75"/>
      <c r="I843" s="75"/>
      <c r="J843" s="75"/>
      <c r="K843" s="75"/>
      <c r="L843" s="2"/>
      <c r="M843" s="2"/>
      <c r="N843" s="2"/>
      <c r="O843" s="75"/>
      <c r="P843" s="76"/>
      <c r="Q843" s="77"/>
      <c r="R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 ht="15" customHeight="1" x14ac:dyDescent="0.15">
      <c r="A844" s="2"/>
      <c r="B844" s="2"/>
      <c r="C844" s="73"/>
      <c r="D844" s="73"/>
      <c r="E844" s="74"/>
      <c r="F844" s="75"/>
      <c r="G844" s="75"/>
      <c r="H844" s="75"/>
      <c r="I844" s="75"/>
      <c r="J844" s="75"/>
      <c r="K844" s="75"/>
      <c r="L844" s="2"/>
      <c r="M844" s="2"/>
      <c r="N844" s="2"/>
      <c r="O844" s="75"/>
      <c r="P844" s="76"/>
      <c r="Q844" s="77"/>
      <c r="R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 ht="15" customHeight="1" x14ac:dyDescent="0.15">
      <c r="A845" s="2"/>
      <c r="B845" s="2"/>
      <c r="C845" s="73"/>
      <c r="D845" s="73"/>
      <c r="E845" s="74"/>
      <c r="F845" s="75"/>
      <c r="G845" s="75"/>
      <c r="H845" s="75"/>
      <c r="I845" s="75"/>
      <c r="J845" s="75"/>
      <c r="K845" s="75"/>
      <c r="L845" s="2"/>
      <c r="M845" s="2"/>
      <c r="N845" s="2"/>
      <c r="O845" s="75"/>
      <c r="P845" s="76"/>
      <c r="Q845" s="77"/>
      <c r="R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 ht="15" customHeight="1" x14ac:dyDescent="0.15">
      <c r="A846" s="2"/>
      <c r="B846" s="2"/>
      <c r="C846" s="73"/>
      <c r="D846" s="73"/>
      <c r="E846" s="74"/>
      <c r="F846" s="75"/>
      <c r="G846" s="75"/>
      <c r="H846" s="75"/>
      <c r="I846" s="75"/>
      <c r="J846" s="75"/>
      <c r="K846" s="75"/>
      <c r="L846" s="2"/>
      <c r="M846" s="2"/>
      <c r="N846" s="2"/>
      <c r="O846" s="75"/>
      <c r="P846" s="76"/>
      <c r="Q846" s="77"/>
      <c r="R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 ht="15" customHeight="1" x14ac:dyDescent="0.15">
      <c r="A847" s="2"/>
      <c r="B847" s="2"/>
      <c r="C847" s="73"/>
      <c r="D847" s="73"/>
      <c r="E847" s="74"/>
      <c r="F847" s="75"/>
      <c r="G847" s="75"/>
      <c r="H847" s="75"/>
      <c r="I847" s="75"/>
      <c r="J847" s="75"/>
      <c r="K847" s="75"/>
      <c r="L847" s="2"/>
      <c r="M847" s="2"/>
      <c r="N847" s="2"/>
      <c r="O847" s="75"/>
      <c r="P847" s="76"/>
      <c r="Q847" s="77"/>
      <c r="R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 ht="15" customHeight="1" x14ac:dyDescent="0.15">
      <c r="A848" s="2"/>
      <c r="B848" s="2"/>
      <c r="C848" s="73"/>
      <c r="D848" s="73"/>
      <c r="E848" s="74"/>
      <c r="F848" s="75"/>
      <c r="G848" s="75"/>
      <c r="H848" s="75"/>
      <c r="I848" s="75"/>
      <c r="J848" s="75"/>
      <c r="K848" s="75"/>
      <c r="L848" s="2"/>
      <c r="M848" s="2"/>
      <c r="N848" s="2"/>
      <c r="O848" s="75"/>
      <c r="P848" s="76"/>
      <c r="Q848" s="77"/>
      <c r="R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 ht="15" customHeight="1" x14ac:dyDescent="0.15">
      <c r="A849" s="2"/>
      <c r="B849" s="2"/>
      <c r="C849" s="73"/>
      <c r="D849" s="73"/>
      <c r="E849" s="74"/>
      <c r="F849" s="75"/>
      <c r="G849" s="75"/>
      <c r="H849" s="75"/>
      <c r="I849" s="75"/>
      <c r="J849" s="75"/>
      <c r="K849" s="75"/>
      <c r="L849" s="2"/>
      <c r="M849" s="2"/>
      <c r="N849" s="2"/>
      <c r="O849" s="75"/>
      <c r="P849" s="76"/>
      <c r="Q849" s="77"/>
      <c r="R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 ht="15" customHeight="1" x14ac:dyDescent="0.15">
      <c r="A850" s="2"/>
      <c r="B850" s="2"/>
      <c r="C850" s="73"/>
      <c r="D850" s="73"/>
      <c r="E850" s="74"/>
      <c r="F850" s="75"/>
      <c r="G850" s="75"/>
      <c r="H850" s="75"/>
      <c r="I850" s="75"/>
      <c r="J850" s="75"/>
      <c r="K850" s="75"/>
      <c r="L850" s="2"/>
      <c r="M850" s="2"/>
      <c r="N850" s="2"/>
      <c r="O850" s="75"/>
      <c r="P850" s="76"/>
      <c r="Q850" s="77"/>
      <c r="R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 ht="15" customHeight="1" x14ac:dyDescent="0.15">
      <c r="A851" s="2"/>
      <c r="B851" s="2"/>
      <c r="C851" s="73"/>
      <c r="D851" s="73"/>
      <c r="E851" s="74"/>
      <c r="F851" s="75"/>
      <c r="G851" s="75"/>
      <c r="H851" s="75"/>
      <c r="I851" s="75"/>
      <c r="J851" s="75"/>
      <c r="K851" s="75"/>
      <c r="L851" s="2"/>
      <c r="M851" s="2"/>
      <c r="N851" s="2"/>
      <c r="O851" s="75"/>
      <c r="P851" s="76"/>
      <c r="Q851" s="77"/>
      <c r="R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 ht="15" customHeight="1" x14ac:dyDescent="0.15">
      <c r="A852" s="2"/>
      <c r="B852" s="2"/>
      <c r="C852" s="73"/>
      <c r="D852" s="73"/>
      <c r="E852" s="74"/>
      <c r="F852" s="75"/>
      <c r="G852" s="75"/>
      <c r="H852" s="75"/>
      <c r="I852" s="75"/>
      <c r="J852" s="75"/>
      <c r="K852" s="75"/>
      <c r="L852" s="2"/>
      <c r="M852" s="2"/>
      <c r="N852" s="2"/>
      <c r="O852" s="75"/>
      <c r="P852" s="76"/>
      <c r="Q852" s="77"/>
      <c r="R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 ht="15" customHeight="1" x14ac:dyDescent="0.15">
      <c r="A853" s="2"/>
      <c r="B853" s="2"/>
      <c r="C853" s="73"/>
      <c r="D853" s="73"/>
      <c r="E853" s="74"/>
      <c r="F853" s="75"/>
      <c r="G853" s="75"/>
      <c r="H853" s="75"/>
      <c r="I853" s="75"/>
      <c r="J853" s="75"/>
      <c r="K853" s="75"/>
      <c r="L853" s="2"/>
      <c r="M853" s="2"/>
      <c r="N853" s="2"/>
      <c r="O853" s="75"/>
      <c r="P853" s="76"/>
      <c r="Q853" s="77"/>
      <c r="R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 ht="15" customHeight="1" x14ac:dyDescent="0.15">
      <c r="A854" s="2"/>
      <c r="B854" s="2"/>
      <c r="C854" s="73"/>
      <c r="D854" s="73"/>
      <c r="E854" s="74"/>
      <c r="F854" s="75"/>
      <c r="G854" s="75"/>
      <c r="H854" s="75"/>
      <c r="I854" s="75"/>
      <c r="J854" s="75"/>
      <c r="K854" s="75"/>
      <c r="L854" s="2"/>
      <c r="M854" s="2"/>
      <c r="N854" s="2"/>
      <c r="O854" s="75"/>
      <c r="P854" s="76"/>
      <c r="Q854" s="77"/>
      <c r="R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 ht="15" customHeight="1" x14ac:dyDescent="0.15">
      <c r="A855" s="2"/>
      <c r="B855" s="2"/>
      <c r="C855" s="73"/>
      <c r="D855" s="73"/>
      <c r="E855" s="74"/>
      <c r="F855" s="75"/>
      <c r="G855" s="75"/>
      <c r="H855" s="75"/>
      <c r="I855" s="75"/>
      <c r="J855" s="75"/>
      <c r="K855" s="75"/>
      <c r="L855" s="2"/>
      <c r="M855" s="2"/>
      <c r="N855" s="2"/>
      <c r="O855" s="75"/>
      <c r="P855" s="76"/>
      <c r="Q855" s="77"/>
      <c r="R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 ht="15" customHeight="1" x14ac:dyDescent="0.15">
      <c r="A856" s="2"/>
      <c r="B856" s="2"/>
      <c r="C856" s="73"/>
      <c r="D856" s="73"/>
      <c r="E856" s="74"/>
      <c r="F856" s="75"/>
      <c r="G856" s="75"/>
      <c r="H856" s="75"/>
      <c r="I856" s="75"/>
      <c r="J856" s="75"/>
      <c r="K856" s="75"/>
      <c r="L856" s="2"/>
      <c r="M856" s="2"/>
      <c r="N856" s="2"/>
      <c r="O856" s="75"/>
      <c r="P856" s="76"/>
      <c r="Q856" s="77"/>
      <c r="R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 ht="15" customHeight="1" x14ac:dyDescent="0.15">
      <c r="A857" s="2"/>
      <c r="B857" s="2"/>
      <c r="C857" s="73"/>
      <c r="D857" s="73"/>
      <c r="E857" s="74"/>
      <c r="F857" s="75"/>
      <c r="G857" s="75"/>
      <c r="H857" s="75"/>
      <c r="I857" s="75"/>
      <c r="J857" s="75"/>
      <c r="K857" s="75"/>
      <c r="L857" s="2"/>
      <c r="M857" s="2"/>
      <c r="N857" s="2"/>
      <c r="O857" s="75"/>
      <c r="P857" s="76"/>
      <c r="Q857" s="77"/>
      <c r="R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 ht="15" customHeight="1" x14ac:dyDescent="0.15">
      <c r="A858" s="2"/>
      <c r="B858" s="2"/>
      <c r="C858" s="73"/>
      <c r="D858" s="73"/>
      <c r="E858" s="74"/>
      <c r="F858" s="75"/>
      <c r="G858" s="75"/>
      <c r="H858" s="75"/>
      <c r="I858" s="75"/>
      <c r="J858" s="75"/>
      <c r="K858" s="75"/>
      <c r="L858" s="2"/>
      <c r="M858" s="2"/>
      <c r="N858" s="2"/>
      <c r="O858" s="75"/>
      <c r="P858" s="76"/>
      <c r="Q858" s="77"/>
      <c r="R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 ht="15" customHeight="1" x14ac:dyDescent="0.15">
      <c r="A859" s="2"/>
      <c r="B859" s="2"/>
      <c r="C859" s="73"/>
      <c r="D859" s="73"/>
      <c r="E859" s="74"/>
      <c r="F859" s="75"/>
      <c r="G859" s="75"/>
      <c r="H859" s="75"/>
      <c r="I859" s="75"/>
      <c r="J859" s="75"/>
      <c r="K859" s="75"/>
      <c r="L859" s="2"/>
      <c r="M859" s="2"/>
      <c r="N859" s="2"/>
      <c r="O859" s="75"/>
      <c r="P859" s="76"/>
      <c r="Q859" s="77"/>
      <c r="R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 ht="15" customHeight="1" x14ac:dyDescent="0.15">
      <c r="A860" s="2"/>
      <c r="B860" s="2"/>
      <c r="C860" s="73"/>
      <c r="D860" s="73"/>
      <c r="E860" s="74"/>
      <c r="F860" s="75"/>
      <c r="G860" s="75"/>
      <c r="H860" s="75"/>
      <c r="I860" s="75"/>
      <c r="J860" s="75"/>
      <c r="K860" s="75"/>
      <c r="L860" s="2"/>
      <c r="M860" s="2"/>
      <c r="N860" s="2"/>
      <c r="O860" s="75"/>
      <c r="P860" s="76"/>
      <c r="Q860" s="77"/>
      <c r="R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 ht="15" customHeight="1" x14ac:dyDescent="0.15">
      <c r="A861" s="2"/>
      <c r="B861" s="2"/>
      <c r="C861" s="73"/>
      <c r="D861" s="73"/>
      <c r="E861" s="74"/>
      <c r="F861" s="75"/>
      <c r="G861" s="75"/>
      <c r="H861" s="75"/>
      <c r="I861" s="75"/>
      <c r="J861" s="75"/>
      <c r="K861" s="75"/>
      <c r="L861" s="2"/>
      <c r="M861" s="2"/>
      <c r="N861" s="2"/>
      <c r="O861" s="75"/>
      <c r="P861" s="76"/>
      <c r="Q861" s="77"/>
      <c r="R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 ht="15" customHeight="1" x14ac:dyDescent="0.15">
      <c r="A862" s="2"/>
      <c r="B862" s="2"/>
      <c r="C862" s="73"/>
      <c r="D862" s="73"/>
      <c r="E862" s="74"/>
      <c r="F862" s="75"/>
      <c r="G862" s="75"/>
      <c r="H862" s="75"/>
      <c r="I862" s="75"/>
      <c r="J862" s="75"/>
      <c r="K862" s="75"/>
      <c r="L862" s="2"/>
      <c r="M862" s="2"/>
      <c r="N862" s="2"/>
      <c r="O862" s="75"/>
      <c r="P862" s="76"/>
      <c r="Q862" s="77"/>
      <c r="R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 ht="15" customHeight="1" x14ac:dyDescent="0.15">
      <c r="A863" s="2"/>
      <c r="B863" s="2"/>
      <c r="C863" s="73"/>
      <c r="D863" s="73"/>
      <c r="E863" s="74"/>
      <c r="F863" s="75"/>
      <c r="G863" s="75"/>
      <c r="H863" s="75"/>
      <c r="I863" s="75"/>
      <c r="J863" s="75"/>
      <c r="K863" s="75"/>
      <c r="L863" s="2"/>
      <c r="M863" s="2"/>
      <c r="N863" s="2"/>
      <c r="O863" s="75"/>
      <c r="P863" s="76"/>
      <c r="Q863" s="77"/>
      <c r="R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 ht="15" customHeight="1" x14ac:dyDescent="0.15">
      <c r="A864" s="2"/>
      <c r="B864" s="2"/>
      <c r="C864" s="73"/>
      <c r="D864" s="73"/>
      <c r="E864" s="74"/>
      <c r="F864" s="75"/>
      <c r="G864" s="75"/>
      <c r="H864" s="75"/>
      <c r="I864" s="75"/>
      <c r="J864" s="75"/>
      <c r="K864" s="75"/>
      <c r="L864" s="2"/>
      <c r="M864" s="2"/>
      <c r="N864" s="2"/>
      <c r="O864" s="75"/>
      <c r="P864" s="76"/>
      <c r="Q864" s="77"/>
      <c r="R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 ht="15" customHeight="1" x14ac:dyDescent="0.15">
      <c r="A865" s="2"/>
      <c r="B865" s="2"/>
      <c r="C865" s="73"/>
      <c r="D865" s="73"/>
      <c r="E865" s="74"/>
      <c r="F865" s="75"/>
      <c r="G865" s="75"/>
      <c r="H865" s="75"/>
      <c r="I865" s="75"/>
      <c r="J865" s="75"/>
      <c r="K865" s="75"/>
      <c r="L865" s="2"/>
      <c r="M865" s="2"/>
      <c r="N865" s="2"/>
      <c r="O865" s="75"/>
      <c r="P865" s="76"/>
      <c r="Q865" s="77"/>
      <c r="R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 ht="15" customHeight="1" x14ac:dyDescent="0.15">
      <c r="A866" s="2"/>
      <c r="B866" s="2"/>
      <c r="C866" s="73"/>
      <c r="D866" s="73"/>
      <c r="E866" s="74"/>
      <c r="F866" s="75"/>
      <c r="G866" s="75"/>
      <c r="H866" s="75"/>
      <c r="I866" s="75"/>
      <c r="J866" s="75"/>
      <c r="K866" s="75"/>
      <c r="L866" s="2"/>
      <c r="M866" s="2"/>
      <c r="N866" s="2"/>
      <c r="O866" s="75"/>
      <c r="P866" s="76"/>
      <c r="Q866" s="77"/>
      <c r="R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 ht="15" customHeight="1" x14ac:dyDescent="0.15">
      <c r="A867" s="2"/>
      <c r="B867" s="2"/>
      <c r="C867" s="73"/>
      <c r="D867" s="73"/>
      <c r="E867" s="74"/>
      <c r="F867" s="75"/>
      <c r="G867" s="75"/>
      <c r="H867" s="75"/>
      <c r="I867" s="75"/>
      <c r="J867" s="75"/>
      <c r="K867" s="75"/>
      <c r="L867" s="2"/>
      <c r="M867" s="2"/>
      <c r="N867" s="2"/>
      <c r="O867" s="75"/>
      <c r="P867" s="76"/>
      <c r="Q867" s="77"/>
      <c r="R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 ht="15" customHeight="1" x14ac:dyDescent="0.15">
      <c r="A868" s="2"/>
      <c r="B868" s="2"/>
      <c r="C868" s="73"/>
      <c r="D868" s="73"/>
      <c r="E868" s="74"/>
      <c r="F868" s="75"/>
      <c r="G868" s="75"/>
      <c r="H868" s="75"/>
      <c r="I868" s="75"/>
      <c r="J868" s="75"/>
      <c r="K868" s="75"/>
      <c r="L868" s="2"/>
      <c r="M868" s="2"/>
      <c r="N868" s="2"/>
      <c r="O868" s="75"/>
      <c r="P868" s="76"/>
      <c r="Q868" s="77"/>
      <c r="R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 ht="15" customHeight="1" x14ac:dyDescent="0.15">
      <c r="A869" s="2"/>
      <c r="B869" s="2"/>
      <c r="C869" s="73"/>
      <c r="D869" s="73"/>
      <c r="E869" s="74"/>
      <c r="F869" s="75"/>
      <c r="G869" s="75"/>
      <c r="H869" s="75"/>
      <c r="I869" s="75"/>
      <c r="J869" s="75"/>
      <c r="K869" s="75"/>
      <c r="L869" s="2"/>
      <c r="M869" s="2"/>
      <c r="N869" s="2"/>
      <c r="O869" s="75"/>
      <c r="P869" s="76"/>
      <c r="Q869" s="77"/>
      <c r="R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 ht="15" customHeight="1" x14ac:dyDescent="0.15">
      <c r="A870" s="2"/>
      <c r="B870" s="2"/>
      <c r="C870" s="73"/>
      <c r="D870" s="73"/>
      <c r="E870" s="74"/>
      <c r="F870" s="75"/>
      <c r="G870" s="75"/>
      <c r="H870" s="75"/>
      <c r="I870" s="75"/>
      <c r="J870" s="75"/>
      <c r="K870" s="75"/>
      <c r="L870" s="2"/>
      <c r="M870" s="2"/>
      <c r="N870" s="2"/>
      <c r="O870" s="75"/>
      <c r="P870" s="76"/>
      <c r="Q870" s="77"/>
      <c r="R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 ht="15" customHeight="1" x14ac:dyDescent="0.15">
      <c r="A871" s="2"/>
      <c r="B871" s="2"/>
      <c r="C871" s="73"/>
      <c r="D871" s="73"/>
      <c r="E871" s="74"/>
      <c r="F871" s="75"/>
      <c r="G871" s="75"/>
      <c r="H871" s="75"/>
      <c r="I871" s="75"/>
      <c r="J871" s="75"/>
      <c r="K871" s="75"/>
      <c r="L871" s="2"/>
      <c r="M871" s="2"/>
      <c r="N871" s="2"/>
      <c r="O871" s="75"/>
      <c r="P871" s="76"/>
      <c r="Q871" s="77"/>
      <c r="R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 ht="15" customHeight="1" x14ac:dyDescent="0.15">
      <c r="A872" s="2"/>
      <c r="B872" s="2"/>
      <c r="C872" s="73"/>
      <c r="D872" s="73"/>
      <c r="E872" s="74"/>
      <c r="F872" s="75"/>
      <c r="G872" s="75"/>
      <c r="H872" s="75"/>
      <c r="I872" s="75"/>
      <c r="J872" s="75"/>
      <c r="K872" s="75"/>
      <c r="L872" s="2"/>
      <c r="M872" s="2"/>
      <c r="N872" s="2"/>
      <c r="O872" s="75"/>
      <c r="P872" s="76"/>
      <c r="Q872" s="77"/>
      <c r="R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 ht="15" customHeight="1" x14ac:dyDescent="0.15">
      <c r="A873" s="2"/>
      <c r="B873" s="2"/>
      <c r="C873" s="73"/>
      <c r="D873" s="73"/>
      <c r="E873" s="74"/>
      <c r="F873" s="75"/>
      <c r="G873" s="75"/>
      <c r="H873" s="75"/>
      <c r="I873" s="75"/>
      <c r="J873" s="75"/>
      <c r="K873" s="75"/>
      <c r="L873" s="2"/>
      <c r="M873" s="2"/>
      <c r="N873" s="2"/>
      <c r="O873" s="75"/>
      <c r="P873" s="76"/>
      <c r="Q873" s="77"/>
      <c r="R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 ht="15" customHeight="1" x14ac:dyDescent="0.15">
      <c r="A874" s="2"/>
      <c r="B874" s="2"/>
      <c r="C874" s="73"/>
      <c r="D874" s="73"/>
      <c r="E874" s="74"/>
      <c r="F874" s="75"/>
      <c r="G874" s="75"/>
      <c r="H874" s="75"/>
      <c r="I874" s="75"/>
      <c r="J874" s="75"/>
      <c r="K874" s="75"/>
      <c r="L874" s="2"/>
      <c r="M874" s="2"/>
      <c r="N874" s="2"/>
      <c r="O874" s="75"/>
      <c r="P874" s="76"/>
      <c r="Q874" s="77"/>
      <c r="R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 ht="15" customHeight="1" x14ac:dyDescent="0.15">
      <c r="A875" s="2"/>
      <c r="B875" s="2"/>
      <c r="C875" s="73"/>
      <c r="D875" s="73"/>
      <c r="E875" s="74"/>
      <c r="F875" s="75"/>
      <c r="G875" s="75"/>
      <c r="H875" s="75"/>
      <c r="I875" s="75"/>
      <c r="J875" s="75"/>
      <c r="K875" s="75"/>
      <c r="L875" s="2"/>
      <c r="M875" s="2"/>
      <c r="N875" s="2"/>
      <c r="O875" s="75"/>
      <c r="P875" s="76"/>
      <c r="Q875" s="77"/>
      <c r="R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 ht="15" customHeight="1" x14ac:dyDescent="0.15">
      <c r="A876" s="2"/>
      <c r="B876" s="2"/>
      <c r="C876" s="73"/>
      <c r="D876" s="73"/>
      <c r="E876" s="74"/>
      <c r="F876" s="75"/>
      <c r="G876" s="75"/>
      <c r="H876" s="75"/>
      <c r="I876" s="75"/>
      <c r="J876" s="75"/>
      <c r="K876" s="75"/>
      <c r="L876" s="2"/>
      <c r="M876" s="2"/>
      <c r="N876" s="2"/>
      <c r="O876" s="75"/>
      <c r="P876" s="76"/>
      <c r="Q876" s="77"/>
      <c r="R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 ht="15" customHeight="1" x14ac:dyDescent="0.15">
      <c r="A877" s="2"/>
      <c r="B877" s="2"/>
      <c r="C877" s="73"/>
      <c r="D877" s="73"/>
      <c r="E877" s="74"/>
      <c r="F877" s="75"/>
      <c r="G877" s="75"/>
      <c r="H877" s="75"/>
      <c r="I877" s="75"/>
      <c r="J877" s="75"/>
      <c r="K877" s="75"/>
      <c r="L877" s="2"/>
      <c r="M877" s="2"/>
      <c r="N877" s="2"/>
      <c r="O877" s="75"/>
      <c r="P877" s="76"/>
      <c r="Q877" s="77"/>
      <c r="R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 ht="15" customHeight="1" x14ac:dyDescent="0.15">
      <c r="A878" s="2"/>
      <c r="B878" s="2"/>
      <c r="C878" s="73"/>
      <c r="D878" s="73"/>
      <c r="E878" s="74"/>
      <c r="F878" s="75"/>
      <c r="G878" s="75"/>
      <c r="H878" s="75"/>
      <c r="I878" s="75"/>
      <c r="J878" s="75"/>
      <c r="K878" s="75"/>
      <c r="L878" s="2"/>
      <c r="M878" s="2"/>
      <c r="N878" s="2"/>
      <c r="O878" s="75"/>
      <c r="P878" s="76"/>
      <c r="Q878" s="77"/>
      <c r="R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 ht="15" customHeight="1" x14ac:dyDescent="0.15">
      <c r="A879" s="2"/>
      <c r="B879" s="2"/>
      <c r="C879" s="73"/>
      <c r="D879" s="73"/>
      <c r="E879" s="74"/>
      <c r="F879" s="75"/>
      <c r="G879" s="75"/>
      <c r="H879" s="75"/>
      <c r="I879" s="75"/>
      <c r="J879" s="75"/>
      <c r="K879" s="75"/>
      <c r="L879" s="2"/>
      <c r="M879" s="2"/>
      <c r="N879" s="2"/>
      <c r="O879" s="75"/>
      <c r="P879" s="76"/>
      <c r="Q879" s="77"/>
      <c r="R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 ht="15" customHeight="1" x14ac:dyDescent="0.15">
      <c r="A880" s="2"/>
      <c r="B880" s="2"/>
      <c r="C880" s="73"/>
      <c r="D880" s="73"/>
      <c r="E880" s="74"/>
      <c r="F880" s="75"/>
      <c r="G880" s="75"/>
      <c r="H880" s="75"/>
      <c r="I880" s="75"/>
      <c r="J880" s="75"/>
      <c r="K880" s="75"/>
      <c r="L880" s="2"/>
      <c r="M880" s="2"/>
      <c r="N880" s="2"/>
      <c r="O880" s="75"/>
      <c r="P880" s="76"/>
      <c r="Q880" s="77"/>
      <c r="R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 ht="15" customHeight="1" x14ac:dyDescent="0.15">
      <c r="A881" s="2"/>
      <c r="B881" s="2"/>
      <c r="C881" s="73"/>
      <c r="D881" s="73"/>
      <c r="E881" s="74"/>
      <c r="F881" s="75"/>
      <c r="G881" s="75"/>
      <c r="H881" s="75"/>
      <c r="I881" s="75"/>
      <c r="J881" s="75"/>
      <c r="K881" s="75"/>
      <c r="L881" s="2"/>
      <c r="M881" s="2"/>
      <c r="N881" s="2"/>
      <c r="O881" s="75"/>
      <c r="P881" s="76"/>
      <c r="Q881" s="77"/>
      <c r="R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 ht="15" customHeight="1" x14ac:dyDescent="0.15">
      <c r="A882" s="2"/>
      <c r="B882" s="2"/>
      <c r="C882" s="73"/>
      <c r="D882" s="73"/>
      <c r="E882" s="74"/>
      <c r="F882" s="75"/>
      <c r="G882" s="75"/>
      <c r="H882" s="75"/>
      <c r="I882" s="75"/>
      <c r="J882" s="75"/>
      <c r="K882" s="75"/>
      <c r="L882" s="2"/>
      <c r="M882" s="2"/>
      <c r="N882" s="2"/>
      <c r="O882" s="75"/>
      <c r="P882" s="76"/>
      <c r="Q882" s="77"/>
      <c r="R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 ht="15" customHeight="1" x14ac:dyDescent="0.15">
      <c r="A883" s="2"/>
      <c r="B883" s="2"/>
      <c r="C883" s="73"/>
      <c r="D883" s="73"/>
      <c r="E883" s="74"/>
      <c r="F883" s="75"/>
      <c r="G883" s="75"/>
      <c r="H883" s="75"/>
      <c r="I883" s="75"/>
      <c r="J883" s="75"/>
      <c r="K883" s="75"/>
      <c r="L883" s="2"/>
      <c r="M883" s="2"/>
      <c r="N883" s="2"/>
      <c r="O883" s="75"/>
      <c r="P883" s="76"/>
      <c r="Q883" s="77"/>
      <c r="R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 ht="15" customHeight="1" x14ac:dyDescent="0.15">
      <c r="A884" s="2"/>
      <c r="B884" s="2"/>
      <c r="C884" s="73"/>
      <c r="D884" s="73"/>
      <c r="E884" s="74"/>
      <c r="F884" s="75"/>
      <c r="G884" s="75"/>
      <c r="H884" s="75"/>
      <c r="I884" s="75"/>
      <c r="J884" s="75"/>
      <c r="K884" s="75"/>
      <c r="L884" s="2"/>
      <c r="M884" s="2"/>
      <c r="N884" s="2"/>
      <c r="O884" s="75"/>
      <c r="P884" s="76"/>
      <c r="Q884" s="77"/>
      <c r="R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 ht="15.75" customHeight="1" x14ac:dyDescent="0.15">
      <c r="A885" s="2"/>
      <c r="B885" s="2"/>
      <c r="C885" s="73"/>
      <c r="D885" s="73"/>
      <c r="E885" s="74"/>
      <c r="F885" s="75"/>
      <c r="G885" s="75"/>
      <c r="H885" s="75"/>
      <c r="I885" s="75"/>
      <c r="J885" s="75"/>
      <c r="K885" s="75"/>
      <c r="L885" s="2"/>
      <c r="M885" s="2"/>
      <c r="N885" s="2"/>
      <c r="O885" s="75"/>
      <c r="P885" s="76"/>
      <c r="Q885" s="77"/>
      <c r="R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 ht="15.75" customHeight="1" x14ac:dyDescent="0.15">
      <c r="A886" s="2"/>
      <c r="B886" s="2"/>
      <c r="C886" s="73"/>
      <c r="D886" s="73"/>
      <c r="E886" s="74"/>
      <c r="F886" s="75"/>
      <c r="G886" s="75"/>
      <c r="H886" s="75"/>
      <c r="I886" s="75"/>
      <c r="J886" s="75"/>
      <c r="K886" s="75"/>
      <c r="L886" s="2"/>
      <c r="M886" s="2"/>
      <c r="N886" s="2"/>
      <c r="O886" s="75"/>
      <c r="P886" s="76"/>
      <c r="Q886" s="77"/>
      <c r="R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 ht="15.75" customHeight="1" x14ac:dyDescent="0.15">
      <c r="A887" s="2"/>
      <c r="B887" s="2"/>
      <c r="C887" s="73"/>
      <c r="D887" s="73"/>
      <c r="E887" s="74"/>
      <c r="F887" s="75"/>
      <c r="G887" s="75"/>
      <c r="H887" s="75"/>
      <c r="I887" s="75"/>
      <c r="J887" s="75"/>
      <c r="K887" s="75"/>
      <c r="L887" s="2"/>
      <c r="M887" s="2"/>
      <c r="N887" s="2"/>
      <c r="O887" s="75"/>
      <c r="P887" s="76"/>
      <c r="Q887" s="77"/>
      <c r="R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 ht="15.75" customHeight="1" x14ac:dyDescent="0.15">
      <c r="A888" s="2"/>
      <c r="B888" s="2"/>
      <c r="C888" s="73"/>
      <c r="D888" s="73"/>
      <c r="E888" s="74"/>
      <c r="F888" s="75"/>
      <c r="G888" s="75"/>
      <c r="H888" s="75"/>
      <c r="I888" s="75"/>
      <c r="J888" s="75"/>
      <c r="K888" s="75"/>
      <c r="L888" s="2"/>
      <c r="M888" s="2"/>
      <c r="N888" s="2"/>
      <c r="O888" s="75"/>
      <c r="P888" s="76"/>
      <c r="Q888" s="77"/>
      <c r="R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 ht="15.75" customHeight="1" x14ac:dyDescent="0.15">
      <c r="A889" s="2"/>
      <c r="B889" s="2"/>
      <c r="C889" s="73"/>
      <c r="D889" s="73"/>
      <c r="E889" s="74"/>
      <c r="F889" s="75"/>
      <c r="G889" s="75"/>
      <c r="H889" s="75"/>
      <c r="I889" s="75"/>
      <c r="J889" s="75"/>
      <c r="K889" s="75"/>
      <c r="L889" s="2"/>
      <c r="M889" s="2"/>
      <c r="N889" s="2"/>
      <c r="O889" s="75"/>
      <c r="P889" s="76"/>
      <c r="Q889" s="77"/>
      <c r="R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 ht="15.75" customHeight="1" x14ac:dyDescent="0.15">
      <c r="A890" s="2"/>
      <c r="B890" s="2"/>
      <c r="C890" s="73"/>
      <c r="D890" s="73"/>
      <c r="E890" s="74"/>
      <c r="F890" s="75"/>
      <c r="G890" s="75"/>
      <c r="H890" s="75"/>
      <c r="I890" s="75"/>
      <c r="J890" s="75"/>
      <c r="K890" s="75"/>
      <c r="L890" s="2"/>
      <c r="M890" s="2"/>
      <c r="N890" s="2"/>
      <c r="O890" s="75"/>
      <c r="P890" s="76"/>
      <c r="Q890" s="77"/>
      <c r="R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 ht="15.75" customHeight="1" x14ac:dyDescent="0.15">
      <c r="A891" s="2"/>
      <c r="B891" s="2"/>
      <c r="C891" s="73"/>
      <c r="D891" s="73"/>
      <c r="E891" s="74"/>
      <c r="F891" s="75"/>
      <c r="G891" s="75"/>
      <c r="H891" s="75"/>
      <c r="I891" s="75"/>
      <c r="J891" s="75"/>
      <c r="K891" s="75"/>
      <c r="L891" s="2"/>
      <c r="M891" s="2"/>
      <c r="N891" s="2"/>
      <c r="O891" s="75"/>
      <c r="P891" s="76"/>
      <c r="Q891" s="77"/>
      <c r="R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</sheetData>
  <conditionalFormatting sqref="D39">
    <cfRule type="cellIs" dxfId="51" priority="5" operator="lessThan">
      <formula>0</formula>
    </cfRule>
  </conditionalFormatting>
  <conditionalFormatting sqref="C76">
    <cfRule type="cellIs" dxfId="50" priority="3" operator="lessThan">
      <formula>0</formula>
    </cfRule>
  </conditionalFormatting>
  <conditionalFormatting sqref="D19:D28">
    <cfRule type="cellIs" dxfId="49" priority="45" operator="lessThan">
      <formula>0</formula>
    </cfRule>
  </conditionalFormatting>
  <conditionalFormatting sqref="R19:R38">
    <cfRule type="cellIs" dxfId="48" priority="46" operator="lessThan">
      <formula>0</formula>
    </cfRule>
  </conditionalFormatting>
  <conditionalFormatting sqref="F18:F38">
    <cfRule type="cellIs" dxfId="47" priority="43" operator="lessThan">
      <formula>0</formula>
    </cfRule>
  </conditionalFormatting>
  <conditionalFormatting sqref="D31:D38">
    <cfRule type="cellIs" dxfId="46" priority="42" operator="lessThan">
      <formula>0</formula>
    </cfRule>
  </conditionalFormatting>
  <conditionalFormatting sqref="C20:C29">
    <cfRule type="cellIs" dxfId="45" priority="41" operator="lessThan">
      <formula>0</formula>
    </cfRule>
  </conditionalFormatting>
  <conditionalFormatting sqref="C32:C37">
    <cfRule type="cellIs" dxfId="44" priority="40" operator="lessThan">
      <formula>0</formula>
    </cfRule>
  </conditionalFormatting>
  <conditionalFormatting sqref="D52:D53 D56:D58 D60:D62 D64:D66 D68:D70">
    <cfRule type="cellIs" dxfId="43" priority="38" operator="lessThan">
      <formula>0</formula>
    </cfRule>
  </conditionalFormatting>
  <conditionalFormatting sqref="R52:R75">
    <cfRule type="cellIs" dxfId="42" priority="39" operator="lessThan">
      <formula>0</formula>
    </cfRule>
  </conditionalFormatting>
  <conditionalFormatting sqref="F51:F75">
    <cfRule type="cellIs" dxfId="41" priority="37" operator="lessThan">
      <formula>0</formula>
    </cfRule>
  </conditionalFormatting>
  <conditionalFormatting sqref="C64:C75">
    <cfRule type="cellIs" dxfId="40" priority="36" operator="lessThan">
      <formula>0</formula>
    </cfRule>
  </conditionalFormatting>
  <conditionalFormatting sqref="D55">
    <cfRule type="cellIs" dxfId="39" priority="35" operator="lessThan">
      <formula>0</formula>
    </cfRule>
  </conditionalFormatting>
  <conditionalFormatting sqref="D59">
    <cfRule type="cellIs" dxfId="38" priority="34" operator="lessThan">
      <formula>0</formula>
    </cfRule>
  </conditionalFormatting>
  <conditionalFormatting sqref="D63">
    <cfRule type="cellIs" dxfId="37" priority="33" operator="lessThan">
      <formula>0</formula>
    </cfRule>
  </conditionalFormatting>
  <conditionalFormatting sqref="D67">
    <cfRule type="cellIs" dxfId="36" priority="32" operator="lessThan">
      <formula>0</formula>
    </cfRule>
  </conditionalFormatting>
  <conditionalFormatting sqref="D71">
    <cfRule type="cellIs" dxfId="35" priority="31" operator="lessThan">
      <formula>0</formula>
    </cfRule>
  </conditionalFormatting>
  <conditionalFormatting sqref="D75">
    <cfRule type="cellIs" dxfId="34" priority="30" operator="lessThan">
      <formula>0</formula>
    </cfRule>
  </conditionalFormatting>
  <conditionalFormatting sqref="D87:D88 D91:D93 D95:D97 D99:D101 D103:D105">
    <cfRule type="cellIs" dxfId="33" priority="28" operator="lessThan">
      <formula>0</formula>
    </cfRule>
  </conditionalFormatting>
  <conditionalFormatting sqref="R87:R124">
    <cfRule type="cellIs" dxfId="32" priority="29" operator="lessThan">
      <formula>0</formula>
    </cfRule>
  </conditionalFormatting>
  <conditionalFormatting sqref="F86:F124">
    <cfRule type="cellIs" dxfId="31" priority="27" operator="lessThan">
      <formula>0</formula>
    </cfRule>
  </conditionalFormatting>
  <conditionalFormatting sqref="D111:D113 D115:D117 D119:D121 D123:D124">
    <cfRule type="cellIs" dxfId="30" priority="26" operator="lessThan">
      <formula>0</formula>
    </cfRule>
  </conditionalFormatting>
  <conditionalFormatting sqref="C88 C91:C92 C95:C96 C99:C100 C103:C104 C107">
    <cfRule type="cellIs" dxfId="29" priority="25" operator="lessThan">
      <formula>0</formula>
    </cfRule>
  </conditionalFormatting>
  <conditionalFormatting sqref="C112 C115:C116 C119:C120 C123">
    <cfRule type="cellIs" dxfId="28" priority="24" operator="lessThan">
      <formula>0</formula>
    </cfRule>
  </conditionalFormatting>
  <conditionalFormatting sqref="C118">
    <cfRule type="cellIs" dxfId="27" priority="8" operator="lessThan">
      <formula>0</formula>
    </cfRule>
  </conditionalFormatting>
  <conditionalFormatting sqref="D122">
    <cfRule type="cellIs" dxfId="26" priority="7" operator="lessThan">
      <formula>0</formula>
    </cfRule>
  </conditionalFormatting>
  <conditionalFormatting sqref="C122">
    <cfRule type="cellIs" dxfId="25" priority="6" operator="lessThan">
      <formula>0</formula>
    </cfRule>
  </conditionalFormatting>
  <conditionalFormatting sqref="D90">
    <cfRule type="cellIs" dxfId="24" priority="23" operator="lessThan">
      <formula>0</formula>
    </cfRule>
  </conditionalFormatting>
  <conditionalFormatting sqref="C90">
    <cfRule type="cellIs" dxfId="23" priority="22" operator="lessThan">
      <formula>0</formula>
    </cfRule>
  </conditionalFormatting>
  <conditionalFormatting sqref="D94">
    <cfRule type="cellIs" dxfId="22" priority="21" operator="lessThan">
      <formula>0</formula>
    </cfRule>
  </conditionalFormatting>
  <conditionalFormatting sqref="C94">
    <cfRule type="cellIs" dxfId="21" priority="20" operator="lessThan">
      <formula>0</formula>
    </cfRule>
  </conditionalFormatting>
  <conditionalFormatting sqref="D98">
    <cfRule type="cellIs" dxfId="20" priority="19" operator="lessThan">
      <formula>0</formula>
    </cfRule>
  </conditionalFormatting>
  <conditionalFormatting sqref="C98">
    <cfRule type="cellIs" dxfId="19" priority="18" operator="lessThan">
      <formula>0</formula>
    </cfRule>
  </conditionalFormatting>
  <conditionalFormatting sqref="D102">
    <cfRule type="cellIs" dxfId="18" priority="17" operator="lessThan">
      <formula>0</formula>
    </cfRule>
  </conditionalFormatting>
  <conditionalFormatting sqref="C102">
    <cfRule type="cellIs" dxfId="17" priority="16" operator="lessThan">
      <formula>0</formula>
    </cfRule>
  </conditionalFormatting>
  <conditionalFormatting sqref="D106">
    <cfRule type="cellIs" dxfId="16" priority="15" operator="lessThan">
      <formula>0</formula>
    </cfRule>
  </conditionalFormatting>
  <conditionalFormatting sqref="C106">
    <cfRule type="cellIs" dxfId="15" priority="14" operator="lessThan">
      <formula>0</formula>
    </cfRule>
  </conditionalFormatting>
  <conditionalFormatting sqref="D110">
    <cfRule type="cellIs" dxfId="14" priority="13" operator="lessThan">
      <formula>0</formula>
    </cfRule>
  </conditionalFormatting>
  <conditionalFormatting sqref="C110">
    <cfRule type="cellIs" dxfId="13" priority="12" operator="lessThan">
      <formula>0</formula>
    </cfRule>
  </conditionalFormatting>
  <conditionalFormatting sqref="D114">
    <cfRule type="cellIs" dxfId="12" priority="11" operator="lessThan">
      <formula>0</formula>
    </cfRule>
  </conditionalFormatting>
  <conditionalFormatting sqref="C114">
    <cfRule type="cellIs" dxfId="11" priority="10" operator="lessThan">
      <formula>0</formula>
    </cfRule>
  </conditionalFormatting>
  <conditionalFormatting sqref="D118">
    <cfRule type="cellIs" dxfId="10" priority="9" operator="lessThan">
      <formula>0</formula>
    </cfRule>
  </conditionalFormatting>
  <conditionalFormatting sqref="C39">
    <cfRule type="cellIs" dxfId="9" priority="4" operator="lessThan">
      <formula>0</formula>
    </cfRule>
  </conditionalFormatting>
  <conditionalFormatting sqref="D125">
    <cfRule type="cellIs" dxfId="8" priority="2" operator="lessThan">
      <formula>0</formula>
    </cfRule>
  </conditionalFormatting>
  <conditionalFormatting sqref="D11">
    <cfRule type="cellIs" dxfId="7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876"/>
  <sheetViews>
    <sheetView workbookViewId="0">
      <selection activeCell="F45" sqref="F45"/>
    </sheetView>
  </sheetViews>
  <sheetFormatPr baseColWidth="10" defaultColWidth="14.5" defaultRowHeight="15.75" customHeight="1" x14ac:dyDescent="0.15"/>
  <cols>
    <col min="1" max="1" width="8.33203125" style="78" customWidth="1"/>
    <col min="2" max="2" width="31.1640625" style="78" customWidth="1"/>
    <col min="3" max="3" width="15" style="78" bestFit="1" customWidth="1"/>
    <col min="4" max="4" width="16.1640625" style="78" customWidth="1"/>
    <col min="5" max="5" width="14.83203125" style="78" customWidth="1"/>
    <col min="6" max="6" width="20.1640625" style="78" bestFit="1" customWidth="1"/>
    <col min="7" max="8" width="16.5" style="78" customWidth="1"/>
    <col min="9" max="9" width="17.1640625" style="78" bestFit="1" customWidth="1"/>
    <col min="10" max="10" width="18.83203125" style="78" bestFit="1" customWidth="1"/>
    <col min="11" max="12" width="17.1640625" style="78" bestFit="1" customWidth="1"/>
    <col min="13" max="13" width="11" style="78" customWidth="1"/>
    <col min="14" max="14" width="14.6640625" style="78" bestFit="1" customWidth="1"/>
    <col min="15" max="15" width="13.83203125" style="78" bestFit="1" customWidth="1"/>
    <col min="16" max="20" width="8.6640625" style="78" customWidth="1"/>
    <col min="21" max="21" width="21" style="78" bestFit="1" customWidth="1"/>
    <col min="22" max="22" width="21" style="78" customWidth="1"/>
    <col min="23" max="23" width="14.33203125" style="78" customWidth="1"/>
    <col min="24" max="27" width="8.6640625" style="78" customWidth="1"/>
    <col min="28" max="16384" width="14.5" style="78"/>
  </cols>
  <sheetData>
    <row r="1" spans="1:27" ht="15" customHeight="1" x14ac:dyDescent="0.15">
      <c r="A1" s="85"/>
      <c r="B1" s="79"/>
      <c r="E1" s="85"/>
      <c r="F1" s="85"/>
      <c r="G1" s="85"/>
      <c r="H1" s="85"/>
      <c r="I1" s="85"/>
      <c r="J1" s="85"/>
      <c r="K1" s="85"/>
      <c r="L1" s="85"/>
      <c r="M1" s="80"/>
      <c r="N1" s="85"/>
      <c r="O1" s="85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" customHeight="1" x14ac:dyDescent="0.15">
      <c r="A2" s="85"/>
      <c r="B2" s="90" t="s">
        <v>54</v>
      </c>
      <c r="C2" s="97" t="s">
        <v>44</v>
      </c>
      <c r="D2" s="80"/>
      <c r="E2" s="97" t="s">
        <v>49</v>
      </c>
      <c r="I2" s="80"/>
      <c r="J2" s="80"/>
      <c r="K2" s="80"/>
      <c r="L2" s="80"/>
      <c r="M2" s="80"/>
      <c r="N2" s="85"/>
      <c r="O2" s="9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x14ac:dyDescent="0.15">
      <c r="A3" s="85"/>
      <c r="B3" s="90" t="s">
        <v>55</v>
      </c>
      <c r="C3" s="88">
        <v>1</v>
      </c>
      <c r="D3" s="80"/>
      <c r="E3" s="98" t="s">
        <v>53</v>
      </c>
      <c r="I3" s="80"/>
      <c r="J3" s="80"/>
      <c r="K3" s="80"/>
      <c r="L3" s="80"/>
      <c r="M3" s="80"/>
      <c r="N3" s="85"/>
      <c r="O3" s="9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" customHeight="1" x14ac:dyDescent="0.15">
      <c r="A4" s="85"/>
      <c r="B4" s="91" t="s">
        <v>6</v>
      </c>
      <c r="C4" s="81">
        <v>50000000</v>
      </c>
      <c r="D4" s="80"/>
      <c r="E4" s="98"/>
      <c r="I4" s="80"/>
      <c r="J4" s="80"/>
      <c r="K4" s="80"/>
      <c r="L4" s="80"/>
      <c r="M4" s="80"/>
      <c r="N4" s="85"/>
      <c r="O4" s="9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" customHeight="1" x14ac:dyDescent="0.15">
      <c r="A5" s="85"/>
      <c r="B5" s="91" t="s">
        <v>7</v>
      </c>
      <c r="C5" s="115">
        <f>CrowdsaleProceeds*InitialPrice</f>
        <v>50000000</v>
      </c>
      <c r="D5" s="80"/>
      <c r="E5" s="98" t="s">
        <v>56</v>
      </c>
      <c r="I5" s="80"/>
      <c r="J5" s="80"/>
      <c r="K5" s="80"/>
      <c r="L5" s="80"/>
      <c r="M5" s="80"/>
      <c r="N5" s="85"/>
      <c r="O5" s="9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15">
      <c r="A6" s="85"/>
      <c r="B6" s="87"/>
      <c r="C6" s="82"/>
      <c r="D6" s="80"/>
      <c r="E6" s="98"/>
      <c r="I6" s="80"/>
      <c r="J6" s="80"/>
      <c r="K6" s="80"/>
      <c r="L6" s="80"/>
      <c r="M6" s="80"/>
      <c r="N6" s="85"/>
      <c r="O6" s="9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15">
      <c r="A7" s="85"/>
      <c r="B7" s="90" t="s">
        <v>2</v>
      </c>
      <c r="C7" s="97" t="s">
        <v>45</v>
      </c>
      <c r="D7" s="97" t="s">
        <v>3</v>
      </c>
      <c r="E7" s="99" t="s">
        <v>58</v>
      </c>
      <c r="I7" s="85"/>
      <c r="J7" s="85"/>
      <c r="K7" s="85"/>
      <c r="L7" s="85"/>
      <c r="M7" s="80"/>
      <c r="N7" s="85"/>
      <c r="O7" s="9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" customHeight="1" x14ac:dyDescent="0.15">
      <c r="A8" s="85"/>
      <c r="B8" s="90" t="s">
        <v>4</v>
      </c>
      <c r="C8" s="83">
        <v>0.1</v>
      </c>
      <c r="D8" s="83">
        <v>0.1</v>
      </c>
      <c r="E8" s="99" t="s">
        <v>57</v>
      </c>
      <c r="I8" s="85"/>
      <c r="J8" s="85"/>
      <c r="K8" s="85"/>
      <c r="L8" s="85"/>
      <c r="M8" s="80"/>
      <c r="N8" s="85"/>
      <c r="O8" s="95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" customHeight="1" x14ac:dyDescent="0.15">
      <c r="A9" s="85"/>
      <c r="B9" s="90" t="s">
        <v>59</v>
      </c>
      <c r="C9" s="116">
        <f>CRR/SUM($C$8:$D$8)</f>
        <v>0.5</v>
      </c>
      <c r="D9" s="116">
        <f>CRR/SUM($C$8:$D$8)</f>
        <v>0.5</v>
      </c>
      <c r="E9" s="99" t="s">
        <v>60</v>
      </c>
      <c r="I9" s="85"/>
      <c r="J9" s="85"/>
      <c r="K9" s="85"/>
      <c r="L9" s="85"/>
      <c r="M9" s="80"/>
      <c r="N9" s="85"/>
      <c r="O9" s="95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" customHeight="1" x14ac:dyDescent="0.15">
      <c r="A10" s="85"/>
      <c r="B10" s="92" t="s">
        <v>48</v>
      </c>
      <c r="C10" s="81">
        <v>1</v>
      </c>
      <c r="D10" s="84">
        <v>337.82</v>
      </c>
      <c r="E10" s="99" t="s">
        <v>50</v>
      </c>
      <c r="I10" s="85"/>
      <c r="J10" s="85" t="s">
        <v>97</v>
      </c>
      <c r="K10" s="85"/>
      <c r="L10" s="85"/>
      <c r="M10" s="80"/>
      <c r="N10" s="85"/>
      <c r="O10" s="9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15">
      <c r="A11" s="85"/>
      <c r="B11" s="92" t="s">
        <v>47</v>
      </c>
      <c r="C11" s="81">
        <f>C4*CRR</f>
        <v>5000000</v>
      </c>
      <c r="D11" s="86">
        <f>D8*CrowdsaleProceeds</f>
        <v>5000000</v>
      </c>
      <c r="E11" s="99" t="s">
        <v>51</v>
      </c>
      <c r="I11" s="85"/>
      <c r="J11" s="85">
        <v>0</v>
      </c>
      <c r="K11" s="85"/>
      <c r="L11" s="85"/>
      <c r="M11" s="80"/>
      <c r="N11" s="85"/>
      <c r="O11" s="9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15">
      <c r="A12" s="85"/>
      <c r="B12" s="92" t="s">
        <v>46</v>
      </c>
      <c r="C12" s="81">
        <f>C11/InitialPrice</f>
        <v>5000000</v>
      </c>
      <c r="D12" s="89">
        <f>D11/D10</f>
        <v>14800.781481262211</v>
      </c>
      <c r="E12" s="99" t="s">
        <v>52</v>
      </c>
      <c r="I12" s="85"/>
      <c r="J12" s="85"/>
      <c r="K12" s="85"/>
      <c r="L12" s="85"/>
      <c r="M12" s="80"/>
      <c r="N12" s="85"/>
      <c r="O12" s="9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15">
      <c r="A13" s="85"/>
      <c r="B13" s="106"/>
      <c r="C13" s="80"/>
      <c r="D13" s="82"/>
      <c r="E13" s="85"/>
      <c r="F13" s="80"/>
      <c r="G13" s="80"/>
      <c r="H13" s="80"/>
      <c r="I13" s="80"/>
      <c r="J13" s="80"/>
      <c r="K13" s="80"/>
      <c r="L13" s="80"/>
      <c r="M13" s="80"/>
      <c r="N13" s="85"/>
      <c r="O13" s="9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15">
      <c r="A14" s="108"/>
      <c r="B14" s="106"/>
      <c r="E14" s="82"/>
      <c r="F14" s="85"/>
      <c r="G14" s="85"/>
      <c r="H14" s="85"/>
      <c r="I14" s="85"/>
      <c r="J14" s="85"/>
      <c r="K14" s="85"/>
      <c r="L14" s="85"/>
      <c r="M14" s="80"/>
      <c r="N14" s="85"/>
      <c r="O14" s="9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15">
      <c r="A15" s="108"/>
      <c r="B15" s="107"/>
      <c r="C15" s="85"/>
      <c r="M15" s="80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15">
      <c r="A16" s="85"/>
      <c r="C16" s="93" t="s">
        <v>86</v>
      </c>
      <c r="G16" s="93" t="s">
        <v>9</v>
      </c>
      <c r="J16" s="138"/>
      <c r="K16" s="94" t="s">
        <v>66</v>
      </c>
      <c r="P16" s="2"/>
      <c r="Q16" s="2"/>
      <c r="R16" s="2"/>
      <c r="S16" s="2"/>
      <c r="T16" s="2"/>
      <c r="U16" s="125" t="s">
        <v>80</v>
      </c>
      <c r="V16" s="125"/>
      <c r="W16" s="2"/>
      <c r="X16" s="2"/>
      <c r="Y16" s="2"/>
      <c r="Z16" s="2"/>
      <c r="AA16" s="2"/>
    </row>
    <row r="17" spans="1:27" ht="15" customHeight="1" x14ac:dyDescent="0.15">
      <c r="A17" s="85"/>
      <c r="B17" s="107" t="s">
        <v>49</v>
      </c>
      <c r="C17" s="119" t="s">
        <v>68</v>
      </c>
      <c r="D17" s="119" t="s">
        <v>69</v>
      </c>
      <c r="E17" s="119" t="s">
        <v>89</v>
      </c>
      <c r="F17" s="119" t="s">
        <v>75</v>
      </c>
      <c r="G17" s="119" t="s">
        <v>94</v>
      </c>
      <c r="H17" s="119" t="s">
        <v>70</v>
      </c>
      <c r="I17" s="119" t="s">
        <v>72</v>
      </c>
      <c r="J17" s="119" t="s">
        <v>73</v>
      </c>
      <c r="K17" s="119"/>
      <c r="L17" s="119" t="s">
        <v>53</v>
      </c>
      <c r="M17" s="119" t="s">
        <v>77</v>
      </c>
      <c r="N17" s="119" t="s">
        <v>56</v>
      </c>
      <c r="O17" s="119"/>
      <c r="P17" s="120"/>
      <c r="Q17" s="120"/>
      <c r="R17" s="120"/>
      <c r="S17" s="120"/>
      <c r="T17" s="120"/>
      <c r="U17" s="119" t="s">
        <v>83</v>
      </c>
      <c r="V17" s="119" t="s">
        <v>81</v>
      </c>
      <c r="W17" s="120" t="s">
        <v>84</v>
      </c>
      <c r="X17" s="119" t="s">
        <v>82</v>
      </c>
      <c r="Y17" s="119" t="s">
        <v>88</v>
      </c>
      <c r="Z17" s="2"/>
      <c r="AA17" s="2"/>
    </row>
    <row r="18" spans="1:27" ht="15" customHeight="1" x14ac:dyDescent="0.15">
      <c r="A18" s="85"/>
      <c r="B18" s="100" t="s">
        <v>8</v>
      </c>
      <c r="C18" s="132" t="s">
        <v>61</v>
      </c>
      <c r="D18" s="132" t="s">
        <v>62</v>
      </c>
      <c r="E18" s="132" t="s">
        <v>91</v>
      </c>
      <c r="F18" s="132" t="s">
        <v>90</v>
      </c>
      <c r="G18" s="118" t="s">
        <v>67</v>
      </c>
      <c r="H18" s="109" t="s">
        <v>13</v>
      </c>
      <c r="I18" s="109" t="s">
        <v>79</v>
      </c>
      <c r="J18" s="109" t="s">
        <v>74</v>
      </c>
      <c r="K18" s="135" t="s">
        <v>93</v>
      </c>
      <c r="L18" s="142" t="s">
        <v>111</v>
      </c>
      <c r="M18" s="109" t="s">
        <v>16</v>
      </c>
      <c r="N18" s="110" t="s">
        <v>76</v>
      </c>
      <c r="O18" s="124" t="s">
        <v>78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customHeight="1" x14ac:dyDescent="0.15">
      <c r="A19" s="85"/>
      <c r="B19" s="107" t="s">
        <v>20</v>
      </c>
      <c r="C19" s="107"/>
      <c r="D19" s="111"/>
      <c r="E19" s="133">
        <f>D19*J19</f>
        <v>0</v>
      </c>
      <c r="F19" s="131"/>
      <c r="G19" s="123">
        <f>$C$12</f>
        <v>5000000</v>
      </c>
      <c r="H19" s="121">
        <f>D12</f>
        <v>14800.781481262211</v>
      </c>
      <c r="I19" s="122">
        <f>H19*J19</f>
        <v>5000000</v>
      </c>
      <c r="J19" s="121">
        <f>$D$10</f>
        <v>337.82</v>
      </c>
      <c r="K19" s="122"/>
      <c r="L19" s="136">
        <f t="shared" ref="L19:L29" si="0">G19/(N19*Fu/Gu)+I19/(N19*Fh/Gh)</f>
        <v>1</v>
      </c>
      <c r="M19" s="108"/>
      <c r="N19" s="112">
        <f>$C$5</f>
        <v>50000000</v>
      </c>
      <c r="O19" s="122">
        <f>L19*N19</f>
        <v>50000000</v>
      </c>
      <c r="P19" s="2"/>
      <c r="Q19" s="2"/>
      <c r="R19" s="139">
        <f>G19/(G19+I19)</f>
        <v>0.5</v>
      </c>
      <c r="S19" s="139">
        <f>I19/(G19+I19)</f>
        <v>0.5</v>
      </c>
      <c r="T19" s="2"/>
      <c r="U19" s="130">
        <f>1+C19/G19</f>
        <v>1</v>
      </c>
      <c r="V19" s="128">
        <f t="shared" ref="V19:V30" si="1">U19^Fu</f>
        <v>1</v>
      </c>
      <c r="W19" s="130">
        <f>1+D19/H19</f>
        <v>1</v>
      </c>
      <c r="X19" s="128">
        <f t="shared" ref="X19:X30" si="2">W19^Fh</f>
        <v>1</v>
      </c>
      <c r="Y19" s="128">
        <f>X19*V19-1</f>
        <v>0</v>
      </c>
      <c r="Z19" s="2"/>
      <c r="AA19" s="2"/>
    </row>
    <row r="20" spans="1:27" ht="15" customHeight="1" x14ac:dyDescent="0.15">
      <c r="A20" s="85"/>
      <c r="B20" s="117" t="s">
        <v>63</v>
      </c>
      <c r="C20" s="108"/>
      <c r="D20" s="113">
        <v>300</v>
      </c>
      <c r="E20" s="133">
        <f t="shared" ref="E20:E29" ca="1" si="3">D20*J20</f>
        <v>101346</v>
      </c>
      <c r="F20" s="131">
        <f t="shared" ref="F20:F29" si="4">N19*Y20</f>
        <v>100433.30383245896</v>
      </c>
      <c r="G20" s="122">
        <f t="shared" ref="G20:G29" si="5">G19+C20</f>
        <v>5000000</v>
      </c>
      <c r="H20" s="121">
        <f t="shared" ref="H20:H29" si="6">H19+D20</f>
        <v>15100.781481262211</v>
      </c>
      <c r="I20" s="122">
        <f t="shared" ref="I20:I29" ca="1" si="7">H20*J20</f>
        <v>5101346</v>
      </c>
      <c r="J20" s="121">
        <f ca="1">J19+IF($J$11=1, 1, 0)*RANDBETWEEN(-12,12)</f>
        <v>337.82</v>
      </c>
      <c r="K20" s="136">
        <f ca="1">MAX(C20,E20)/F20</f>
        <v>1.0090875848220984</v>
      </c>
      <c r="L20" s="136">
        <f t="shared" ca="1" si="0"/>
        <v>1.0081096443558395</v>
      </c>
      <c r="M20" s="114">
        <f t="shared" ref="M20" ca="1" si="8">(L20-L19)/L19</f>
        <v>8.1096443558394959E-3</v>
      </c>
      <c r="N20" s="112">
        <f t="shared" ref="N20:N29" si="9">N19+F20</f>
        <v>50100433.303832456</v>
      </c>
      <c r="O20" s="122">
        <f t="shared" ref="O20:O29" ca="1" si="10">L20*N20</f>
        <v>50506729.999999993</v>
      </c>
      <c r="P20" s="2"/>
      <c r="Q20" s="2"/>
      <c r="R20" s="139">
        <f t="shared" ref="R20:R29" ca="1" si="11">G20/(G20+I20)</f>
        <v>0.49498353981736692</v>
      </c>
      <c r="S20" s="139">
        <f t="shared" ref="S20:S29" ca="1" si="12">I20/(G20+I20)</f>
        <v>0.50501646018263313</v>
      </c>
      <c r="T20" s="2"/>
      <c r="U20" s="128">
        <f t="shared" ref="U20:U30" si="13">1+C20/G19</f>
        <v>1</v>
      </c>
      <c r="V20" s="128">
        <f t="shared" si="1"/>
        <v>1</v>
      </c>
      <c r="W20" s="128">
        <f t="shared" ref="W20:W30" si="14">1+D20/H19</f>
        <v>1.0202692</v>
      </c>
      <c r="X20" s="128">
        <f t="shared" si="2"/>
        <v>1.0020086660766492</v>
      </c>
      <c r="Y20" s="128">
        <f t="shared" ref="Y20:Y30" si="15">X20*V20-1</f>
        <v>2.0086660766491793E-3</v>
      </c>
      <c r="Z20" s="2"/>
      <c r="AA20" s="2"/>
    </row>
    <row r="21" spans="1:27" ht="15" customHeight="1" x14ac:dyDescent="0.15">
      <c r="A21" s="85"/>
      <c r="B21" s="117" t="s">
        <v>85</v>
      </c>
      <c r="C21" s="108">
        <v>1000</v>
      </c>
      <c r="D21" s="113"/>
      <c r="E21" s="133">
        <f t="shared" ca="1" si="3"/>
        <v>0</v>
      </c>
      <c r="F21" s="131">
        <f t="shared" si="4"/>
        <v>1001.9184967206983</v>
      </c>
      <c r="G21" s="122">
        <f t="shared" si="5"/>
        <v>5001000</v>
      </c>
      <c r="H21" s="121">
        <f t="shared" si="6"/>
        <v>15100.781481262211</v>
      </c>
      <c r="I21" s="122">
        <f t="shared" ca="1" si="7"/>
        <v>5101346</v>
      </c>
      <c r="J21" s="121">
        <f t="shared" ref="J21:J29" ca="1" si="16">J20+IF($J$11=1, 1, 0)*RANDBETWEEN(-12,12)</f>
        <v>337.82</v>
      </c>
      <c r="K21" s="136">
        <f t="shared" ref="K21:K29" ca="1" si="17">MAX(C21,E21)/F21</f>
        <v>0.99808517686121423</v>
      </c>
      <c r="L21" s="136">
        <f t="shared" ca="1" si="0"/>
        <v>1.0081892819207694</v>
      </c>
      <c r="M21" s="114">
        <f t="shared" ref="M21:M22" ca="1" si="18">(L21-L20)/L20</f>
        <v>7.8996927939111849E-5</v>
      </c>
      <c r="N21" s="112">
        <f t="shared" si="9"/>
        <v>50101435.222329177</v>
      </c>
      <c r="O21" s="122">
        <f t="shared" ca="1" si="10"/>
        <v>50511730</v>
      </c>
      <c r="P21" s="2"/>
      <c r="Q21" s="2"/>
      <c r="R21" s="139">
        <f t="shared" ca="1" si="11"/>
        <v>0.49503352983554511</v>
      </c>
      <c r="S21" s="139">
        <f t="shared" ca="1" si="12"/>
        <v>0.50496647016445484</v>
      </c>
      <c r="T21" s="2"/>
      <c r="U21" s="128">
        <f t="shared" si="13"/>
        <v>1.0002</v>
      </c>
      <c r="V21" s="128">
        <f t="shared" si="1"/>
        <v>1.000019998200228</v>
      </c>
      <c r="W21" s="128">
        <f t="shared" si="14"/>
        <v>1</v>
      </c>
      <c r="X21" s="128">
        <f t="shared" si="2"/>
        <v>1</v>
      </c>
      <c r="Y21" s="128">
        <f t="shared" ref="Y21:Y22" si="19">X21*V21-1</f>
        <v>1.9998200228021901E-5</v>
      </c>
      <c r="Z21" s="2"/>
      <c r="AA21" s="2"/>
    </row>
    <row r="22" spans="1:27" ht="15" customHeight="1" x14ac:dyDescent="0.15">
      <c r="A22" s="85"/>
      <c r="B22" s="117" t="s">
        <v>64</v>
      </c>
      <c r="C22" s="108"/>
      <c r="D22" s="113">
        <v>700</v>
      </c>
      <c r="E22" s="133">
        <f t="shared" ca="1" si="3"/>
        <v>236474</v>
      </c>
      <c r="F22" s="131">
        <f t="shared" si="4"/>
        <v>227539.28359942697</v>
      </c>
      <c r="G22" s="122">
        <f t="shared" si="5"/>
        <v>5001000</v>
      </c>
      <c r="H22" s="121">
        <f t="shared" si="6"/>
        <v>15800.781481262211</v>
      </c>
      <c r="I22" s="122">
        <f t="shared" ca="1" si="7"/>
        <v>5337820</v>
      </c>
      <c r="J22" s="121">
        <f t="shared" ca="1" si="16"/>
        <v>337.82</v>
      </c>
      <c r="K22" s="136">
        <f t="shared" ca="1" si="17"/>
        <v>1.0392666983003349</v>
      </c>
      <c r="L22" s="136">
        <f t="shared" ca="1" si="0"/>
        <v>1.0271240474790637</v>
      </c>
      <c r="M22" s="114">
        <f t="shared" ca="1" si="18"/>
        <v>1.8780962957888642E-2</v>
      </c>
      <c r="N22" s="112">
        <f t="shared" si="9"/>
        <v>50328974.505928606</v>
      </c>
      <c r="O22" s="122">
        <f t="shared" ca="1" si="10"/>
        <v>51694100</v>
      </c>
      <c r="P22" s="2"/>
      <c r="Q22" s="2"/>
      <c r="R22" s="139">
        <f t="shared" ca="1" si="11"/>
        <v>0.48371090704741931</v>
      </c>
      <c r="S22" s="139">
        <f t="shared" ca="1" si="12"/>
        <v>0.51628909295258063</v>
      </c>
      <c r="T22" s="2"/>
      <c r="U22" s="128">
        <f t="shared" si="13"/>
        <v>1</v>
      </c>
      <c r="V22" s="128">
        <f t="shared" si="1"/>
        <v>1</v>
      </c>
      <c r="W22" s="128">
        <f t="shared" si="14"/>
        <v>1.0463552168388499</v>
      </c>
      <c r="X22" s="128">
        <f t="shared" si="2"/>
        <v>1.0045415721643443</v>
      </c>
      <c r="Y22" s="128">
        <f t="shared" si="19"/>
        <v>4.5415721643442541E-3</v>
      </c>
      <c r="Z22" s="2"/>
      <c r="AA22" s="2"/>
    </row>
    <row r="23" spans="1:27" ht="15" customHeight="1" x14ac:dyDescent="0.15">
      <c r="A23" s="85"/>
      <c r="B23" s="117" t="s">
        <v>95</v>
      </c>
      <c r="C23" s="108"/>
      <c r="D23" s="113">
        <v>-200</v>
      </c>
      <c r="E23" s="133">
        <f t="shared" ca="1" si="3"/>
        <v>-67564</v>
      </c>
      <c r="F23" s="131">
        <f t="shared" si="4"/>
        <v>-64070.202859063465</v>
      </c>
      <c r="G23" s="122">
        <f t="shared" si="5"/>
        <v>5001000</v>
      </c>
      <c r="H23" s="121">
        <f t="shared" si="6"/>
        <v>15600.781481262211</v>
      </c>
      <c r="I23" s="122">
        <f t="shared" ca="1" si="7"/>
        <v>5270256</v>
      </c>
      <c r="J23" s="121">
        <f t="shared" ca="1" si="16"/>
        <v>337.82</v>
      </c>
      <c r="K23" s="136">
        <f t="shared" ca="1" si="17"/>
        <v>1.054530764458822</v>
      </c>
      <c r="L23" s="136">
        <f t="shared" ca="1" si="0"/>
        <v>1.0217124793543835</v>
      </c>
      <c r="M23" s="114">
        <f t="shared" ref="M23:M29" ca="1" si="20">(L23-L22)/L22</f>
        <v>-5.2686607211292558E-3</v>
      </c>
      <c r="N23" s="112">
        <f t="shared" si="9"/>
        <v>50264904.303069539</v>
      </c>
      <c r="O23" s="122">
        <f t="shared" ca="1" si="10"/>
        <v>51356280</v>
      </c>
      <c r="P23" s="2"/>
      <c r="Q23" s="2"/>
      <c r="R23" s="139">
        <f t="shared" ca="1" si="11"/>
        <v>0.48689274223132983</v>
      </c>
      <c r="S23" s="139">
        <f t="shared" ca="1" si="12"/>
        <v>0.51310725776867017</v>
      </c>
      <c r="T23" s="2"/>
      <c r="U23" s="128">
        <f t="shared" si="13"/>
        <v>1</v>
      </c>
      <c r="V23" s="128">
        <f t="shared" si="1"/>
        <v>1</v>
      </c>
      <c r="W23" s="128">
        <f t="shared" si="14"/>
        <v>0.98734239820750791</v>
      </c>
      <c r="X23" s="128">
        <f t="shared" si="2"/>
        <v>0.99872697181915526</v>
      </c>
      <c r="Y23" s="128">
        <f t="shared" si="15"/>
        <v>-1.2730281808447375E-3</v>
      </c>
      <c r="Z23" s="2"/>
      <c r="AA23" s="2"/>
    </row>
    <row r="24" spans="1:27" ht="15" customHeight="1" x14ac:dyDescent="0.15">
      <c r="A24" s="85"/>
      <c r="B24" s="117" t="s">
        <v>65</v>
      </c>
      <c r="C24" s="107"/>
      <c r="D24" s="113">
        <v>100</v>
      </c>
      <c r="E24" s="133">
        <f t="shared" ca="1" si="3"/>
        <v>33782</v>
      </c>
      <c r="F24" s="131">
        <f t="shared" si="4"/>
        <v>32126.917862448277</v>
      </c>
      <c r="G24" s="122">
        <f t="shared" si="5"/>
        <v>5001000</v>
      </c>
      <c r="H24" s="121">
        <f t="shared" si="6"/>
        <v>15700.781481262211</v>
      </c>
      <c r="I24" s="122">
        <f t="shared" ca="1" si="7"/>
        <v>5304038</v>
      </c>
      <c r="J24" s="121">
        <f t="shared" ca="1" si="16"/>
        <v>337.82</v>
      </c>
      <c r="K24" s="136">
        <f t="shared" ca="1" si="17"/>
        <v>1.0515169909742967</v>
      </c>
      <c r="L24" s="136">
        <f t="shared" ca="1" si="0"/>
        <v>1.0244181167209108</v>
      </c>
      <c r="M24" s="114">
        <f t="shared" ca="1" si="20"/>
        <v>2.6481396882193065E-3</v>
      </c>
      <c r="N24" s="112">
        <f t="shared" si="9"/>
        <v>50297031.220931984</v>
      </c>
      <c r="O24" s="122">
        <f t="shared" ca="1" si="10"/>
        <v>51525189.999999993</v>
      </c>
      <c r="Q24" s="2"/>
      <c r="R24" s="139">
        <f t="shared" ca="1" si="11"/>
        <v>0.48529660928955332</v>
      </c>
      <c r="S24" s="139">
        <f t="shared" ca="1" si="12"/>
        <v>0.51470339071044668</v>
      </c>
      <c r="T24" s="2"/>
      <c r="U24" s="128">
        <f t="shared" si="13"/>
        <v>1</v>
      </c>
      <c r="V24" s="128">
        <f t="shared" si="1"/>
        <v>1</v>
      </c>
      <c r="W24" s="128">
        <f t="shared" si="14"/>
        <v>1.0064099353048506</v>
      </c>
      <c r="X24" s="128">
        <f t="shared" si="2"/>
        <v>1.0006391520745517</v>
      </c>
      <c r="Y24" s="128">
        <f t="shared" si="15"/>
        <v>6.3915207455167433E-4</v>
      </c>
      <c r="Z24" s="2"/>
      <c r="AA24" s="2"/>
    </row>
    <row r="25" spans="1:27" ht="15" customHeight="1" x14ac:dyDescent="0.15">
      <c r="A25" s="85"/>
      <c r="B25" s="117" t="s">
        <v>92</v>
      </c>
      <c r="C25" s="108">
        <v>10000</v>
      </c>
      <c r="D25" s="108"/>
      <c r="E25" s="133">
        <f t="shared" ca="1" si="3"/>
        <v>0</v>
      </c>
      <c r="F25" s="131">
        <f t="shared" si="4"/>
        <v>10048.356364169042</v>
      </c>
      <c r="G25" s="122">
        <f t="shared" si="5"/>
        <v>5011000</v>
      </c>
      <c r="H25" s="121">
        <f t="shared" si="6"/>
        <v>15700.781481262211</v>
      </c>
      <c r="I25" s="122">
        <f t="shared" ca="1" si="7"/>
        <v>5304038</v>
      </c>
      <c r="J25" s="121">
        <f t="shared" ca="1" si="16"/>
        <v>337.82</v>
      </c>
      <c r="K25" s="136">
        <f t="shared" ca="1" si="17"/>
        <v>0.99518763443328173</v>
      </c>
      <c r="L25" s="136">
        <f t="shared" ca="1" si="0"/>
        <v>1.0252073949304772</v>
      </c>
      <c r="M25" s="114">
        <f t="shared" ca="1" si="20"/>
        <v>7.7046490752511029E-4</v>
      </c>
      <c r="N25" s="112">
        <f t="shared" si="9"/>
        <v>50307079.577296153</v>
      </c>
      <c r="O25" s="122">
        <f t="shared" ca="1" si="10"/>
        <v>51575190</v>
      </c>
      <c r="Q25" s="2"/>
      <c r="R25" s="139">
        <f t="shared" ca="1" si="11"/>
        <v>0.48579559280343904</v>
      </c>
      <c r="S25" s="139">
        <f t="shared" ca="1" si="12"/>
        <v>0.51420440719656102</v>
      </c>
      <c r="T25" s="2"/>
      <c r="U25" s="128">
        <f t="shared" si="13"/>
        <v>1.001999600079984</v>
      </c>
      <c r="V25" s="128">
        <f t="shared" si="1"/>
        <v>1.0001997803075102</v>
      </c>
      <c r="W25" s="128">
        <f t="shared" si="14"/>
        <v>1</v>
      </c>
      <c r="X25" s="128">
        <f t="shared" si="2"/>
        <v>1</v>
      </c>
      <c r="Y25" s="128">
        <f t="shared" si="15"/>
        <v>1.9978030751022224E-4</v>
      </c>
      <c r="Z25" s="2"/>
      <c r="AA25" s="2"/>
    </row>
    <row r="26" spans="1:27" ht="15" customHeight="1" x14ac:dyDescent="0.15">
      <c r="A26" s="85"/>
      <c r="B26" s="117" t="s">
        <v>63</v>
      </c>
      <c r="C26" s="108"/>
      <c r="D26" s="113">
        <v>300</v>
      </c>
      <c r="E26" s="133">
        <f t="shared" ca="1" si="3"/>
        <v>101346</v>
      </c>
      <c r="F26" s="131">
        <f t="shared" si="4"/>
        <v>95306.760504679376</v>
      </c>
      <c r="G26" s="122">
        <f t="shared" si="5"/>
        <v>5011000</v>
      </c>
      <c r="H26" s="121">
        <f t="shared" si="6"/>
        <v>16000.781481262211</v>
      </c>
      <c r="I26" s="122">
        <f t="shared" ca="1" si="7"/>
        <v>5405384</v>
      </c>
      <c r="J26" s="121">
        <f t="shared" ca="1" si="16"/>
        <v>337.82</v>
      </c>
      <c r="K26" s="136">
        <f t="shared" ca="1" si="17"/>
        <v>1.0633663285095512</v>
      </c>
      <c r="L26" s="136">
        <f t="shared" ca="1" si="0"/>
        <v>1.03332250284625</v>
      </c>
      <c r="M26" s="114">
        <f t="shared" ca="1" si="20"/>
        <v>7.9155768441595865E-3</v>
      </c>
      <c r="N26" s="112">
        <f t="shared" si="9"/>
        <v>50402386.337800831</v>
      </c>
      <c r="O26" s="122">
        <f t="shared" ca="1" si="10"/>
        <v>52081919.999999993</v>
      </c>
      <c r="Q26" s="2"/>
      <c r="R26" s="139">
        <f t="shared" ca="1" si="11"/>
        <v>0.48106905428985719</v>
      </c>
      <c r="S26" s="139">
        <f t="shared" ca="1" si="12"/>
        <v>0.51893094571014275</v>
      </c>
      <c r="T26" s="2"/>
      <c r="U26" s="128">
        <f t="shared" si="13"/>
        <v>1</v>
      </c>
      <c r="V26" s="128">
        <f t="shared" si="1"/>
        <v>1</v>
      </c>
      <c r="W26" s="128">
        <f t="shared" si="14"/>
        <v>1.0191073291707187</v>
      </c>
      <c r="X26" s="128">
        <f t="shared" si="2"/>
        <v>1.001894499965124</v>
      </c>
      <c r="Y26" s="128">
        <f t="shared" si="15"/>
        <v>1.8944999651240302E-3</v>
      </c>
      <c r="Z26" s="2"/>
      <c r="AA26" s="2"/>
    </row>
    <row r="27" spans="1:27" ht="15" customHeight="1" x14ac:dyDescent="0.15">
      <c r="A27" s="85"/>
      <c r="B27" s="117" t="s">
        <v>99</v>
      </c>
      <c r="C27" s="108">
        <v>-5000</v>
      </c>
      <c r="D27" s="113"/>
      <c r="E27" s="133">
        <f t="shared" ca="1" si="3"/>
        <v>0</v>
      </c>
      <c r="F27" s="131">
        <f t="shared" si="4"/>
        <v>-5031.434038602747</v>
      </c>
      <c r="G27" s="122">
        <f t="shared" si="5"/>
        <v>5006000</v>
      </c>
      <c r="H27" s="121">
        <f t="shared" si="6"/>
        <v>16000.781481262211</v>
      </c>
      <c r="I27" s="122">
        <f t="shared" ca="1" si="7"/>
        <v>5405384</v>
      </c>
      <c r="J27" s="121">
        <f t="shared" ca="1" si="16"/>
        <v>337.82</v>
      </c>
      <c r="K27" s="136">
        <f t="shared" ca="1" si="17"/>
        <v>0</v>
      </c>
      <c r="L27" s="136">
        <f t="shared" ca="1" si="0"/>
        <v>1.0329296071074929</v>
      </c>
      <c r="M27" s="114">
        <f t="shared" ca="1" si="20"/>
        <v>-3.8022566785770939E-4</v>
      </c>
      <c r="N27" s="112">
        <f t="shared" si="9"/>
        <v>50397354.903762229</v>
      </c>
      <c r="O27" s="122">
        <f t="shared" ca="1" si="10"/>
        <v>52056920</v>
      </c>
      <c r="P27" s="2"/>
      <c r="Q27" s="2"/>
      <c r="R27" s="139">
        <f t="shared" ca="1" si="11"/>
        <v>0.48081984105091119</v>
      </c>
      <c r="S27" s="139">
        <f t="shared" ca="1" si="12"/>
        <v>0.51918015894908875</v>
      </c>
      <c r="T27" s="2"/>
      <c r="U27" s="128">
        <f t="shared" si="13"/>
        <v>0.99900219517062461</v>
      </c>
      <c r="V27" s="128">
        <f t="shared" si="1"/>
        <v>0.99990017468607773</v>
      </c>
      <c r="W27" s="128">
        <f t="shared" si="14"/>
        <v>1</v>
      </c>
      <c r="X27" s="128">
        <f t="shared" si="2"/>
        <v>1</v>
      </c>
      <c r="Y27" s="128">
        <f t="shared" si="15"/>
        <v>-9.9825313922274894E-5</v>
      </c>
      <c r="Z27" s="2"/>
      <c r="AA27" s="2"/>
    </row>
    <row r="28" spans="1:27" ht="15" customHeight="1" x14ac:dyDescent="0.15">
      <c r="A28" s="95"/>
      <c r="B28" s="117" t="s">
        <v>64</v>
      </c>
      <c r="C28" s="108"/>
      <c r="D28" s="113">
        <v>700</v>
      </c>
      <c r="E28" s="133">
        <f t="shared" ca="1" si="3"/>
        <v>236474</v>
      </c>
      <c r="F28" s="131">
        <f t="shared" si="4"/>
        <v>216253.78897570336</v>
      </c>
      <c r="G28" s="122">
        <f t="shared" si="5"/>
        <v>5006000</v>
      </c>
      <c r="H28" s="121">
        <f t="shared" si="6"/>
        <v>16700.781481262209</v>
      </c>
      <c r="I28" s="122">
        <f t="shared" ca="1" si="7"/>
        <v>5641857.9999999991</v>
      </c>
      <c r="J28" s="121">
        <f t="shared" ca="1" si="16"/>
        <v>337.82</v>
      </c>
      <c r="K28" s="136">
        <f t="shared" ca="1" si="17"/>
        <v>1.0935022277300697</v>
      </c>
      <c r="L28" s="136">
        <f t="shared" ca="1" si="0"/>
        <v>1.0518769827933412</v>
      </c>
      <c r="M28" s="114">
        <f t="shared" ca="1" si="20"/>
        <v>1.8343336811601798E-2</v>
      </c>
      <c r="N28" s="112">
        <f t="shared" si="9"/>
        <v>50613608.69273793</v>
      </c>
      <c r="O28" s="122">
        <f t="shared" ca="1" si="10"/>
        <v>53239290</v>
      </c>
      <c r="P28" s="2"/>
      <c r="Q28" s="2"/>
      <c r="R28" s="139">
        <f t="shared" ca="1" si="11"/>
        <v>0.47014150639499513</v>
      </c>
      <c r="S28" s="139">
        <f t="shared" ca="1" si="12"/>
        <v>0.52985849360500481</v>
      </c>
      <c r="T28" s="2"/>
      <c r="U28" s="128">
        <f t="shared" si="13"/>
        <v>1</v>
      </c>
      <c r="V28" s="128">
        <f t="shared" si="1"/>
        <v>1</v>
      </c>
      <c r="W28" s="128">
        <f t="shared" si="14"/>
        <v>1.0437478632415385</v>
      </c>
      <c r="X28" s="128">
        <f t="shared" si="2"/>
        <v>1.0042909749805056</v>
      </c>
      <c r="Y28" s="128">
        <f t="shared" si="15"/>
        <v>4.2909749805055686E-3</v>
      </c>
      <c r="Z28" s="2"/>
      <c r="AA28" s="2"/>
    </row>
    <row r="29" spans="1:27" ht="15" customHeight="1" x14ac:dyDescent="0.15">
      <c r="A29" s="95"/>
      <c r="B29" s="117" t="s">
        <v>96</v>
      </c>
      <c r="C29" s="108"/>
      <c r="D29" s="113">
        <v>-100</v>
      </c>
      <c r="E29" s="133">
        <f t="shared" ca="1" si="3"/>
        <v>-33782</v>
      </c>
      <c r="F29" s="131">
        <f t="shared" si="4"/>
        <v>-30388.102362324797</v>
      </c>
      <c r="G29" s="122">
        <f t="shared" si="5"/>
        <v>5006000</v>
      </c>
      <c r="H29" s="121">
        <f t="shared" si="6"/>
        <v>16600.781481262209</v>
      </c>
      <c r="I29" s="122">
        <f t="shared" ca="1" si="7"/>
        <v>5608075.9999999991</v>
      </c>
      <c r="J29" s="121">
        <f t="shared" ca="1" si="16"/>
        <v>337.82</v>
      </c>
      <c r="K29" s="136">
        <f t="shared" ca="1" si="17"/>
        <v>1.1116850798121229</v>
      </c>
      <c r="L29" s="136">
        <f t="shared" ca="1" si="0"/>
        <v>1.0491696531101782</v>
      </c>
      <c r="M29" s="114">
        <f t="shared" ca="1" si="20"/>
        <v>-2.5738082755394857E-3</v>
      </c>
      <c r="N29" s="112">
        <f t="shared" si="9"/>
        <v>50583220.590375602</v>
      </c>
      <c r="O29" s="122">
        <f t="shared" ca="1" si="10"/>
        <v>53070379.999999993</v>
      </c>
      <c r="P29" s="2"/>
      <c r="Q29" s="2"/>
      <c r="R29" s="139">
        <f t="shared" ca="1" si="11"/>
        <v>0.47163785147195103</v>
      </c>
      <c r="S29" s="139">
        <f t="shared" ca="1" si="12"/>
        <v>0.52836214852804886</v>
      </c>
      <c r="T29" s="2"/>
      <c r="U29" s="128">
        <f t="shared" si="13"/>
        <v>1</v>
      </c>
      <c r="V29" s="128">
        <f t="shared" si="1"/>
        <v>1</v>
      </c>
      <c r="W29" s="128">
        <f t="shared" si="14"/>
        <v>0.99401225624608058</v>
      </c>
      <c r="X29" s="128">
        <f t="shared" si="2"/>
        <v>0.99939960609118383</v>
      </c>
      <c r="Y29" s="128">
        <f t="shared" si="15"/>
        <v>-6.0039390881616583E-4</v>
      </c>
      <c r="Z29" s="2"/>
      <c r="AA29" s="2"/>
    </row>
    <row r="30" spans="1:27" ht="15" customHeight="1" x14ac:dyDescent="0.15">
      <c r="A30" s="95"/>
      <c r="B30" s="117"/>
      <c r="C30" s="107"/>
      <c r="D30" s="113"/>
      <c r="E30" s="134"/>
      <c r="F30" s="103"/>
      <c r="G30" s="103"/>
      <c r="H30" s="103"/>
      <c r="I30" s="95"/>
      <c r="J30" s="103"/>
      <c r="K30" s="104"/>
      <c r="L30" s="105"/>
      <c r="M30" s="95"/>
      <c r="N30" s="85"/>
      <c r="O30" s="2"/>
      <c r="P30" s="2"/>
      <c r="Q30" s="2"/>
      <c r="R30" s="2"/>
      <c r="S30" s="2"/>
      <c r="T30" s="2"/>
      <c r="U30" s="128">
        <f t="shared" si="13"/>
        <v>1</v>
      </c>
      <c r="V30" s="129">
        <f t="shared" si="1"/>
        <v>1</v>
      </c>
      <c r="W30" s="128">
        <f t="shared" si="14"/>
        <v>1</v>
      </c>
      <c r="X30" s="129">
        <f t="shared" si="2"/>
        <v>1</v>
      </c>
      <c r="Y30" s="128">
        <f t="shared" si="15"/>
        <v>0</v>
      </c>
      <c r="Z30" s="2"/>
      <c r="AA30" s="2"/>
    </row>
    <row r="31" spans="1:27" ht="15" customHeight="1" x14ac:dyDescent="0.15">
      <c r="A31" s="95"/>
      <c r="B31" s="117"/>
      <c r="C31" s="108"/>
      <c r="D31" s="108"/>
      <c r="E31" s="102"/>
      <c r="F31" s="103"/>
      <c r="G31" s="103"/>
      <c r="H31" s="103"/>
      <c r="I31" s="95"/>
      <c r="J31" s="103"/>
      <c r="K31" s="104"/>
      <c r="L31" s="105"/>
      <c r="M31" s="95"/>
      <c r="N31" s="85"/>
      <c r="O31" s="2"/>
      <c r="P31" s="2"/>
      <c r="Q31" s="2"/>
      <c r="R31" s="2"/>
      <c r="S31" s="2"/>
      <c r="T31" s="2"/>
      <c r="U31" s="128"/>
      <c r="V31" s="129"/>
      <c r="W31" s="128"/>
      <c r="X31" s="129"/>
      <c r="Y31" s="128"/>
      <c r="Z31" s="2"/>
      <c r="AA31" s="2"/>
    </row>
    <row r="32" spans="1:27" ht="15" customHeight="1" x14ac:dyDescent="0.15">
      <c r="A32" s="95"/>
      <c r="B32" s="95"/>
      <c r="C32" s="101"/>
      <c r="D32" s="101"/>
      <c r="E32" s="102"/>
      <c r="F32" s="103"/>
      <c r="G32" s="103"/>
      <c r="H32" s="103"/>
      <c r="I32" s="95"/>
      <c r="J32" s="103"/>
      <c r="K32" s="104"/>
      <c r="L32" s="105"/>
      <c r="M32" s="95"/>
      <c r="N32" s="85"/>
      <c r="O32" s="2"/>
      <c r="P32" s="2"/>
      <c r="Q32" s="2"/>
      <c r="R32" s="2"/>
      <c r="S32" s="2"/>
      <c r="T32" s="2"/>
      <c r="U32" s="128"/>
      <c r="V32" s="129"/>
      <c r="W32" s="128"/>
      <c r="X32" s="129"/>
      <c r="Y32" s="128"/>
      <c r="Z32" s="2"/>
      <c r="AA32" s="2"/>
    </row>
    <row r="33" spans="1:27" ht="15" customHeight="1" x14ac:dyDescent="0.15">
      <c r="A33" s="95"/>
      <c r="B33" s="95"/>
      <c r="C33" s="101"/>
      <c r="D33" s="101"/>
      <c r="E33" s="102"/>
      <c r="F33" s="103"/>
      <c r="G33" s="103"/>
      <c r="H33" s="103"/>
      <c r="I33" s="95"/>
      <c r="J33" s="103"/>
      <c r="K33" s="104"/>
      <c r="L33" s="105"/>
      <c r="M33" s="95"/>
      <c r="N33" s="85"/>
      <c r="O33" s="2"/>
      <c r="P33" s="2"/>
      <c r="Q33" s="2"/>
      <c r="R33" s="2"/>
      <c r="S33" s="2"/>
      <c r="T33" s="2"/>
      <c r="U33" s="2"/>
      <c r="V33" s="95"/>
      <c r="W33" s="127"/>
      <c r="X33" s="95"/>
      <c r="Y33" s="2"/>
      <c r="Z33" s="2"/>
      <c r="AA33" s="2"/>
    </row>
    <row r="34" spans="1:27" ht="15" customHeight="1" x14ac:dyDescent="0.15">
      <c r="A34" s="95"/>
      <c r="B34" s="95"/>
      <c r="C34" s="101"/>
      <c r="D34" s="101"/>
      <c r="E34" s="102"/>
      <c r="F34" s="103"/>
      <c r="G34" s="103"/>
      <c r="H34" s="103"/>
      <c r="I34" s="95"/>
      <c r="J34" s="103"/>
      <c r="K34" s="104"/>
      <c r="L34" s="105"/>
      <c r="M34" s="95"/>
      <c r="N34" s="85"/>
      <c r="O34" s="2"/>
      <c r="P34" s="2"/>
      <c r="Q34" s="2"/>
      <c r="R34" s="2"/>
      <c r="S34" s="2"/>
      <c r="T34" s="2"/>
      <c r="U34" s="2"/>
      <c r="V34" s="95"/>
      <c r="W34" s="95"/>
      <c r="X34" s="95"/>
      <c r="Y34" s="2"/>
      <c r="Z34" s="2"/>
      <c r="AA34" s="2"/>
    </row>
    <row r="35" spans="1:27" ht="15" customHeight="1" x14ac:dyDescent="0.15">
      <c r="A35" s="95"/>
      <c r="B35" s="95"/>
      <c r="C35" s="101"/>
      <c r="D35" s="101"/>
      <c r="E35" s="102"/>
      <c r="F35" s="103"/>
      <c r="G35" s="103"/>
      <c r="H35" s="103"/>
      <c r="I35" s="95"/>
      <c r="J35" s="103"/>
      <c r="K35" s="104"/>
      <c r="L35" s="105"/>
      <c r="M35" s="95"/>
      <c r="N35" s="8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customHeight="1" x14ac:dyDescent="0.15">
      <c r="A36" s="95"/>
      <c r="B36" s="95"/>
      <c r="C36" s="101"/>
      <c r="D36" s="101"/>
      <c r="E36" s="102"/>
      <c r="F36" s="103"/>
      <c r="G36" s="103"/>
      <c r="H36" s="103"/>
      <c r="I36" s="95"/>
      <c r="J36" s="103"/>
      <c r="K36" s="104"/>
      <c r="L36" s="105"/>
      <c r="M36" s="95"/>
      <c r="N36" s="8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customHeight="1" x14ac:dyDescent="0.15">
      <c r="A37" s="95"/>
      <c r="B37" s="95"/>
      <c r="C37" s="101"/>
      <c r="D37" s="101"/>
      <c r="E37" s="102"/>
      <c r="F37" s="103"/>
      <c r="G37" s="103"/>
      <c r="H37" s="103"/>
      <c r="I37" s="95"/>
      <c r="J37" s="103"/>
      <c r="K37" s="104"/>
      <c r="L37" s="105"/>
      <c r="M37" s="95"/>
      <c r="N37" s="8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customHeight="1" x14ac:dyDescent="0.15">
      <c r="A38" s="95"/>
      <c r="B38" s="95"/>
      <c r="C38" s="101"/>
      <c r="D38" s="101"/>
      <c r="E38" s="102"/>
      <c r="F38" s="103"/>
      <c r="G38" s="103"/>
      <c r="H38" s="103"/>
      <c r="I38" s="95"/>
      <c r="J38" s="103"/>
      <c r="K38" s="104"/>
      <c r="L38" s="105"/>
      <c r="M38" s="95"/>
      <c r="N38" s="8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customHeight="1" x14ac:dyDescent="0.15">
      <c r="A39" s="95"/>
      <c r="B39" s="95"/>
      <c r="C39" s="101"/>
      <c r="D39" s="101"/>
      <c r="E39" s="102"/>
      <c r="F39" s="103"/>
      <c r="G39" s="103"/>
      <c r="H39" s="103"/>
      <c r="I39" s="95"/>
      <c r="J39" s="103"/>
      <c r="K39" s="104"/>
      <c r="L39" s="105"/>
      <c r="M39" s="95"/>
      <c r="N39" s="8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customHeight="1" x14ac:dyDescent="0.15">
      <c r="A40" s="95"/>
      <c r="B40" s="95"/>
      <c r="C40" s="101"/>
      <c r="D40" s="101"/>
      <c r="E40" s="102"/>
      <c r="F40" s="103"/>
      <c r="G40" s="103"/>
      <c r="H40" s="103"/>
      <c r="I40" s="95"/>
      <c r="J40" s="103"/>
      <c r="K40" s="104"/>
      <c r="L40" s="105"/>
      <c r="M40" s="95"/>
      <c r="N40" s="8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customHeight="1" x14ac:dyDescent="0.15">
      <c r="A41" s="2"/>
      <c r="B41" s="2"/>
      <c r="C41" s="73"/>
      <c r="D41" s="73"/>
      <c r="E41" s="74"/>
      <c r="F41" s="75"/>
      <c r="G41" s="75"/>
      <c r="H41" s="75"/>
      <c r="I41" s="2"/>
      <c r="J41" s="75"/>
      <c r="K41" s="76"/>
      <c r="L41" s="77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customHeight="1" x14ac:dyDescent="0.15">
      <c r="A42" s="2"/>
      <c r="B42" s="2"/>
      <c r="C42" s="73"/>
      <c r="D42" s="73"/>
      <c r="E42" s="74"/>
      <c r="F42" s="75"/>
      <c r="G42" s="75"/>
      <c r="H42" s="75"/>
      <c r="I42" s="2"/>
      <c r="J42" s="75"/>
      <c r="K42" s="76"/>
      <c r="L42" s="77"/>
      <c r="M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customHeight="1" x14ac:dyDescent="0.15">
      <c r="A43" s="2"/>
      <c r="B43" s="2"/>
      <c r="C43" s="73"/>
      <c r="D43" s="73"/>
      <c r="E43" s="74"/>
      <c r="F43" s="75"/>
      <c r="G43" s="75"/>
      <c r="H43" s="75"/>
      <c r="I43" s="2"/>
      <c r="J43" s="75"/>
      <c r="K43" s="76"/>
      <c r="L43" s="77"/>
      <c r="M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customHeight="1" x14ac:dyDescent="0.15">
      <c r="A44" s="2"/>
      <c r="B44" s="2"/>
      <c r="C44" s="73"/>
      <c r="D44" s="73"/>
      <c r="E44" s="74"/>
      <c r="F44" s="75"/>
      <c r="G44" s="75"/>
      <c r="H44" s="75"/>
      <c r="I44" s="2"/>
      <c r="J44" s="75"/>
      <c r="K44" s="76"/>
      <c r="L44" s="77"/>
      <c r="M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customHeight="1" x14ac:dyDescent="0.15">
      <c r="A45" s="2"/>
      <c r="B45" s="2"/>
      <c r="C45" s="73"/>
      <c r="D45" s="73"/>
      <c r="E45" s="74"/>
      <c r="F45" s="75"/>
      <c r="G45" s="75"/>
      <c r="H45" s="75"/>
      <c r="I45" s="2"/>
      <c r="J45" s="75"/>
      <c r="K45" s="76"/>
      <c r="L45" s="77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customHeight="1" x14ac:dyDescent="0.15">
      <c r="A46" s="2"/>
      <c r="B46" s="2"/>
      <c r="C46" s="73"/>
      <c r="D46" s="73"/>
      <c r="E46" s="74"/>
      <c r="F46" s="75"/>
      <c r="G46" s="75"/>
      <c r="H46" s="75"/>
      <c r="I46" s="2"/>
      <c r="J46" s="75"/>
      <c r="K46" s="76"/>
      <c r="L46" s="77"/>
      <c r="M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customHeight="1" x14ac:dyDescent="0.15">
      <c r="A47" s="2"/>
      <c r="B47" s="2"/>
      <c r="C47" s="73"/>
      <c r="D47" s="73"/>
      <c r="E47" s="74"/>
      <c r="F47" s="75"/>
      <c r="G47" s="75"/>
      <c r="H47" s="75"/>
      <c r="I47" s="2"/>
      <c r="J47" s="75"/>
      <c r="K47" s="76"/>
      <c r="L47" s="77"/>
      <c r="M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customHeight="1" x14ac:dyDescent="0.15">
      <c r="A48" s="2"/>
      <c r="B48" s="2"/>
      <c r="C48" s="73"/>
      <c r="D48" s="73"/>
      <c r="E48" s="74"/>
      <c r="F48" s="75"/>
      <c r="G48" s="75"/>
      <c r="H48" s="75"/>
      <c r="I48" s="2"/>
      <c r="J48" s="75"/>
      <c r="K48" s="76"/>
      <c r="L48" s="77"/>
      <c r="M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customHeight="1" x14ac:dyDescent="0.15">
      <c r="A49" s="2"/>
      <c r="B49" s="2"/>
      <c r="C49" s="73"/>
      <c r="D49" s="73"/>
      <c r="E49" s="74"/>
      <c r="F49" s="75"/>
      <c r="G49" s="75"/>
      <c r="H49" s="75"/>
      <c r="I49" s="2"/>
      <c r="J49" s="75"/>
      <c r="K49" s="76"/>
      <c r="L49" s="77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customHeight="1" x14ac:dyDescent="0.15">
      <c r="A50" s="2"/>
      <c r="B50" s="2"/>
      <c r="C50" s="73"/>
      <c r="D50" s="73"/>
      <c r="E50" s="74"/>
      <c r="F50" s="75"/>
      <c r="G50" s="75"/>
      <c r="H50" s="75"/>
      <c r="I50" s="2"/>
      <c r="J50" s="75"/>
      <c r="K50" s="76"/>
      <c r="L50" s="77"/>
      <c r="M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customHeight="1" x14ac:dyDescent="0.15">
      <c r="A51" s="2"/>
      <c r="B51" s="2"/>
      <c r="C51" s="73"/>
      <c r="D51" s="73"/>
      <c r="E51" s="74"/>
      <c r="F51" s="75"/>
      <c r="G51" s="75"/>
      <c r="H51" s="75"/>
      <c r="I51" s="2"/>
      <c r="J51" s="75"/>
      <c r="K51" s="76"/>
      <c r="L51" s="77"/>
      <c r="M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customHeight="1" x14ac:dyDescent="0.15">
      <c r="A52" s="2"/>
      <c r="B52" s="2"/>
      <c r="C52" s="73"/>
      <c r="D52" s="73"/>
      <c r="E52" s="74"/>
      <c r="F52" s="75"/>
      <c r="G52" s="75"/>
      <c r="H52" s="75"/>
      <c r="I52" s="2"/>
      <c r="J52" s="75"/>
      <c r="K52" s="76"/>
      <c r="L52" s="77"/>
      <c r="M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customHeight="1" x14ac:dyDescent="0.15">
      <c r="A53" s="2"/>
      <c r="B53" s="2"/>
      <c r="C53" s="73"/>
      <c r="D53" s="73"/>
      <c r="E53" s="74"/>
      <c r="F53" s="75"/>
      <c r="G53" s="75"/>
      <c r="H53" s="75"/>
      <c r="I53" s="2"/>
      <c r="J53" s="75"/>
      <c r="K53" s="76"/>
      <c r="L53" s="77"/>
      <c r="M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customHeight="1" x14ac:dyDescent="0.15">
      <c r="A54" s="2"/>
      <c r="B54" s="2"/>
      <c r="C54" s="73"/>
      <c r="D54" s="73"/>
      <c r="E54" s="74"/>
      <c r="F54" s="75"/>
      <c r="G54" s="75"/>
      <c r="H54" s="75"/>
      <c r="I54" s="2"/>
      <c r="J54" s="75"/>
      <c r="K54" s="76"/>
      <c r="L54" s="77"/>
      <c r="M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customHeight="1" x14ac:dyDescent="0.15">
      <c r="A55" s="2"/>
      <c r="B55" s="2"/>
      <c r="C55" s="73"/>
      <c r="D55" s="73"/>
      <c r="E55" s="74"/>
      <c r="F55" s="75"/>
      <c r="G55" s="75"/>
      <c r="H55" s="75"/>
      <c r="I55" s="2"/>
      <c r="J55" s="75"/>
      <c r="K55" s="76"/>
      <c r="L55" s="77"/>
      <c r="M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customHeight="1" x14ac:dyDescent="0.15">
      <c r="A56" s="2"/>
      <c r="B56" s="2"/>
      <c r="C56" s="73"/>
      <c r="D56" s="73"/>
      <c r="E56" s="74"/>
      <c r="F56" s="75"/>
      <c r="G56" s="75"/>
      <c r="H56" s="75"/>
      <c r="I56" s="2"/>
      <c r="J56" s="75"/>
      <c r="K56" s="76"/>
      <c r="L56" s="77"/>
      <c r="M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customHeight="1" x14ac:dyDescent="0.15">
      <c r="A57" s="2"/>
      <c r="B57" s="2"/>
      <c r="C57" s="73"/>
      <c r="D57" s="73"/>
      <c r="E57" s="74"/>
      <c r="F57" s="75"/>
      <c r="G57" s="75"/>
      <c r="H57" s="75"/>
      <c r="I57" s="2"/>
      <c r="J57" s="75"/>
      <c r="K57" s="76"/>
      <c r="L57" s="77"/>
      <c r="M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customHeight="1" x14ac:dyDescent="0.15">
      <c r="A58" s="2"/>
      <c r="B58" s="2"/>
      <c r="C58" s="73"/>
      <c r="D58" s="73"/>
      <c r="E58" s="74"/>
      <c r="F58" s="75"/>
      <c r="G58" s="75"/>
      <c r="H58" s="75"/>
      <c r="I58" s="2"/>
      <c r="J58" s="75"/>
      <c r="K58" s="76"/>
      <c r="L58" s="77"/>
      <c r="M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customHeight="1" x14ac:dyDescent="0.15">
      <c r="A59" s="2"/>
      <c r="B59" s="2"/>
      <c r="C59" s="73"/>
      <c r="D59" s="73"/>
      <c r="E59" s="74"/>
      <c r="F59" s="75"/>
      <c r="G59" s="75"/>
      <c r="H59" s="75"/>
      <c r="I59" s="2"/>
      <c r="J59" s="75"/>
      <c r="K59" s="76"/>
      <c r="L59" s="77"/>
      <c r="M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customHeight="1" x14ac:dyDescent="0.15">
      <c r="A60" s="2"/>
      <c r="B60" s="2"/>
      <c r="C60" s="73"/>
      <c r="D60" s="73"/>
      <c r="E60" s="74"/>
      <c r="F60" s="75"/>
      <c r="G60" s="75"/>
      <c r="H60" s="75"/>
      <c r="I60" s="2"/>
      <c r="J60" s="75"/>
      <c r="K60" s="76"/>
      <c r="L60" s="77"/>
      <c r="M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customHeight="1" x14ac:dyDescent="0.15">
      <c r="A61" s="2"/>
      <c r="B61" s="2"/>
      <c r="C61" s="73"/>
      <c r="D61" s="73"/>
      <c r="E61" s="74"/>
      <c r="F61" s="75"/>
      <c r="G61" s="75"/>
      <c r="H61" s="75"/>
      <c r="I61" s="2"/>
      <c r="J61" s="75"/>
      <c r="K61" s="76"/>
      <c r="L61" s="77"/>
      <c r="M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customHeight="1" x14ac:dyDescent="0.15">
      <c r="A62" s="2"/>
      <c r="B62" s="2"/>
      <c r="C62" s="73"/>
      <c r="D62" s="73"/>
      <c r="E62" s="74"/>
      <c r="F62" s="75"/>
      <c r="G62" s="75"/>
      <c r="H62" s="75"/>
      <c r="I62" s="2"/>
      <c r="J62" s="75"/>
      <c r="K62" s="76"/>
      <c r="L62" s="77"/>
      <c r="M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customHeight="1" x14ac:dyDescent="0.15">
      <c r="A63" s="2"/>
      <c r="B63" s="2"/>
      <c r="C63" s="73"/>
      <c r="D63" s="73"/>
      <c r="E63" s="74"/>
      <c r="F63" s="75"/>
      <c r="G63" s="75"/>
      <c r="H63" s="75"/>
      <c r="I63" s="2"/>
      <c r="J63" s="75"/>
      <c r="K63" s="76"/>
      <c r="L63" s="77"/>
      <c r="M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customHeight="1" x14ac:dyDescent="0.15">
      <c r="A64" s="2"/>
      <c r="B64" s="2"/>
      <c r="C64" s="73"/>
      <c r="D64" s="73"/>
      <c r="E64" s="74"/>
      <c r="F64" s="75"/>
      <c r="G64" s="75"/>
      <c r="H64" s="75"/>
      <c r="I64" s="2"/>
      <c r="J64" s="75"/>
      <c r="K64" s="76"/>
      <c r="L64" s="77"/>
      <c r="M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customHeight="1" x14ac:dyDescent="0.15">
      <c r="A65" s="2"/>
      <c r="B65" s="2"/>
      <c r="C65" s="73"/>
      <c r="D65" s="73"/>
      <c r="E65" s="74"/>
      <c r="F65" s="75"/>
      <c r="G65" s="75"/>
      <c r="H65" s="75"/>
      <c r="I65" s="2"/>
      <c r="J65" s="75"/>
      <c r="K65" s="76"/>
      <c r="L65" s="77"/>
      <c r="M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customHeight="1" x14ac:dyDescent="0.15">
      <c r="A66" s="2"/>
      <c r="B66" s="2"/>
      <c r="C66" s="73"/>
      <c r="D66" s="73"/>
      <c r="E66" s="74"/>
      <c r="F66" s="75"/>
      <c r="G66" s="75"/>
      <c r="H66" s="75"/>
      <c r="I66" s="2"/>
      <c r="J66" s="75"/>
      <c r="K66" s="76"/>
      <c r="L66" s="77"/>
      <c r="M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customHeight="1" x14ac:dyDescent="0.15">
      <c r="A67" s="2"/>
      <c r="B67" s="2"/>
      <c r="C67" s="73"/>
      <c r="D67" s="73"/>
      <c r="E67" s="74"/>
      <c r="F67" s="75"/>
      <c r="G67" s="75"/>
      <c r="H67" s="75"/>
      <c r="I67" s="2"/>
      <c r="J67" s="75"/>
      <c r="K67" s="76"/>
      <c r="L67" s="77"/>
      <c r="M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customHeight="1" x14ac:dyDescent="0.15">
      <c r="A68" s="2"/>
      <c r="B68" s="2"/>
      <c r="C68" s="73"/>
      <c r="D68" s="73"/>
      <c r="E68" s="74"/>
      <c r="F68" s="75"/>
      <c r="G68" s="75"/>
      <c r="H68" s="75"/>
      <c r="I68" s="2"/>
      <c r="J68" s="75"/>
      <c r="K68" s="76"/>
      <c r="L68" s="77"/>
      <c r="M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15">
      <c r="A69" s="2"/>
      <c r="B69" s="2"/>
      <c r="C69" s="73"/>
      <c r="D69" s="73"/>
      <c r="E69" s="74"/>
      <c r="F69" s="75"/>
      <c r="G69" s="75"/>
      <c r="H69" s="75"/>
      <c r="I69" s="2"/>
      <c r="J69" s="75"/>
      <c r="K69" s="76"/>
      <c r="L69" s="77"/>
      <c r="M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customHeight="1" x14ac:dyDescent="0.15">
      <c r="A70" s="2"/>
      <c r="B70" s="2"/>
      <c r="C70" s="73"/>
      <c r="D70" s="73"/>
      <c r="E70" s="74"/>
      <c r="F70" s="75"/>
      <c r="G70" s="75"/>
      <c r="H70" s="75"/>
      <c r="I70" s="2"/>
      <c r="J70" s="75"/>
      <c r="K70" s="76"/>
      <c r="L70" s="77"/>
      <c r="M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customHeight="1" x14ac:dyDescent="0.15">
      <c r="A71" s="2"/>
      <c r="B71" s="2"/>
      <c r="C71" s="73"/>
      <c r="D71" s="73"/>
      <c r="E71" s="74"/>
      <c r="F71" s="75"/>
      <c r="G71" s="75"/>
      <c r="H71" s="75"/>
      <c r="I71" s="2"/>
      <c r="J71" s="75"/>
      <c r="K71" s="76"/>
      <c r="L71" s="77"/>
      <c r="M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customHeight="1" x14ac:dyDescent="0.15">
      <c r="A72" s="2"/>
      <c r="B72" s="2"/>
      <c r="C72" s="73"/>
      <c r="D72" s="73"/>
      <c r="E72" s="74"/>
      <c r="F72" s="75"/>
      <c r="G72" s="75"/>
      <c r="H72" s="75"/>
      <c r="I72" s="2"/>
      <c r="J72" s="75"/>
      <c r="K72" s="76"/>
      <c r="L72" s="77"/>
      <c r="M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customHeight="1" x14ac:dyDescent="0.15">
      <c r="A73" s="2"/>
      <c r="B73" s="2"/>
      <c r="C73" s="73"/>
      <c r="D73" s="73"/>
      <c r="E73" s="74"/>
      <c r="F73" s="75"/>
      <c r="G73" s="75"/>
      <c r="H73" s="75"/>
      <c r="I73" s="2"/>
      <c r="J73" s="75"/>
      <c r="K73" s="76"/>
      <c r="L73" s="77"/>
      <c r="M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customHeight="1" x14ac:dyDescent="0.15">
      <c r="A74" s="2"/>
      <c r="B74" s="2"/>
      <c r="C74" s="73"/>
      <c r="D74" s="73"/>
      <c r="E74" s="74"/>
      <c r="F74" s="75"/>
      <c r="G74" s="75"/>
      <c r="H74" s="75"/>
      <c r="I74" s="2"/>
      <c r="J74" s="75"/>
      <c r="K74" s="76"/>
      <c r="L74" s="77"/>
      <c r="M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customHeight="1" x14ac:dyDescent="0.15">
      <c r="A75" s="2"/>
      <c r="B75" s="2"/>
      <c r="C75" s="73"/>
      <c r="D75" s="73"/>
      <c r="E75" s="74"/>
      <c r="F75" s="75"/>
      <c r="G75" s="75"/>
      <c r="H75" s="75"/>
      <c r="I75" s="2"/>
      <c r="J75" s="75"/>
      <c r="K75" s="76"/>
      <c r="L75" s="77"/>
      <c r="M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customHeight="1" x14ac:dyDescent="0.15">
      <c r="A76" s="2"/>
      <c r="B76" s="2"/>
      <c r="C76" s="73"/>
      <c r="D76" s="73"/>
      <c r="E76" s="74"/>
      <c r="F76" s="75"/>
      <c r="G76" s="75"/>
      <c r="H76" s="75"/>
      <c r="I76" s="2"/>
      <c r="J76" s="75"/>
      <c r="K76" s="76"/>
      <c r="L76" s="77"/>
      <c r="M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customHeight="1" x14ac:dyDescent="0.15">
      <c r="A77" s="2"/>
      <c r="B77" s="2"/>
      <c r="C77" s="73"/>
      <c r="D77" s="73"/>
      <c r="E77" s="74"/>
      <c r="F77" s="75"/>
      <c r="G77" s="75"/>
      <c r="H77" s="75"/>
      <c r="I77" s="2"/>
      <c r="J77" s="75"/>
      <c r="K77" s="76"/>
      <c r="L77" s="77"/>
      <c r="M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customHeight="1" x14ac:dyDescent="0.15">
      <c r="A78" s="2"/>
      <c r="B78" s="2"/>
      <c r="C78" s="73"/>
      <c r="D78" s="73"/>
      <c r="E78" s="74"/>
      <c r="F78" s="75"/>
      <c r="G78" s="75"/>
      <c r="H78" s="75"/>
      <c r="I78" s="2"/>
      <c r="J78" s="75"/>
      <c r="K78" s="76"/>
      <c r="L78" s="77"/>
      <c r="M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customHeight="1" x14ac:dyDescent="0.15">
      <c r="A79" s="2"/>
      <c r="B79" s="2"/>
      <c r="C79" s="73"/>
      <c r="D79" s="73"/>
      <c r="E79" s="74"/>
      <c r="F79" s="75"/>
      <c r="G79" s="75"/>
      <c r="H79" s="75"/>
      <c r="I79" s="2"/>
      <c r="J79" s="75"/>
      <c r="K79" s="76"/>
      <c r="L79" s="77"/>
      <c r="M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customHeight="1" x14ac:dyDescent="0.15">
      <c r="A80" s="2"/>
      <c r="B80" s="2"/>
      <c r="C80" s="73"/>
      <c r="D80" s="73"/>
      <c r="E80" s="74"/>
      <c r="F80" s="75"/>
      <c r="G80" s="75"/>
      <c r="H80" s="75"/>
      <c r="I80" s="2"/>
      <c r="J80" s="75"/>
      <c r="K80" s="76"/>
      <c r="L80" s="77"/>
      <c r="M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customHeight="1" x14ac:dyDescent="0.15">
      <c r="A81" s="2"/>
      <c r="B81" s="2"/>
      <c r="C81" s="73"/>
      <c r="D81" s="73"/>
      <c r="E81" s="74"/>
      <c r="F81" s="75"/>
      <c r="G81" s="75"/>
      <c r="H81" s="75"/>
      <c r="I81" s="2"/>
      <c r="J81" s="75"/>
      <c r="K81" s="76"/>
      <c r="L81" s="77"/>
      <c r="M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customHeight="1" x14ac:dyDescent="0.15">
      <c r="A82" s="2"/>
      <c r="B82" s="2"/>
      <c r="C82" s="73"/>
      <c r="D82" s="73"/>
      <c r="E82" s="74"/>
      <c r="F82" s="75"/>
      <c r="G82" s="75"/>
      <c r="H82" s="75"/>
      <c r="I82" s="2"/>
      <c r="J82" s="75"/>
      <c r="K82" s="76"/>
      <c r="L82" s="77"/>
      <c r="M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customHeight="1" x14ac:dyDescent="0.15">
      <c r="A83" s="2"/>
      <c r="B83" s="2"/>
      <c r="C83" s="73"/>
      <c r="D83" s="73"/>
      <c r="E83" s="74"/>
      <c r="F83" s="75"/>
      <c r="G83" s="75"/>
      <c r="H83" s="75"/>
      <c r="I83" s="2"/>
      <c r="J83" s="75"/>
      <c r="K83" s="76"/>
      <c r="L83" s="77"/>
      <c r="M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customHeight="1" x14ac:dyDescent="0.15">
      <c r="A84" s="2"/>
      <c r="B84" s="2"/>
      <c r="C84" s="73"/>
      <c r="D84" s="73"/>
      <c r="E84" s="74"/>
      <c r="F84" s="75"/>
      <c r="G84" s="75"/>
      <c r="H84" s="75"/>
      <c r="I84" s="2"/>
      <c r="J84" s="75"/>
      <c r="K84" s="76"/>
      <c r="L84" s="77"/>
      <c r="M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customHeight="1" x14ac:dyDescent="0.15">
      <c r="A85" s="2"/>
      <c r="B85" s="2"/>
      <c r="C85" s="73"/>
      <c r="D85" s="73"/>
      <c r="E85" s="74"/>
      <c r="F85" s="75"/>
      <c r="G85" s="75"/>
      <c r="H85" s="75"/>
      <c r="I85" s="2"/>
      <c r="J85" s="75"/>
      <c r="K85" s="76"/>
      <c r="L85" s="77"/>
      <c r="M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customHeight="1" x14ac:dyDescent="0.15">
      <c r="A86" s="2"/>
      <c r="B86" s="2"/>
      <c r="C86" s="73"/>
      <c r="D86" s="73"/>
      <c r="E86" s="74"/>
      <c r="F86" s="75"/>
      <c r="G86" s="75"/>
      <c r="H86" s="75"/>
      <c r="I86" s="2"/>
      <c r="J86" s="75"/>
      <c r="K86" s="76"/>
      <c r="L86" s="77"/>
      <c r="M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customHeight="1" x14ac:dyDescent="0.15">
      <c r="A87" s="2"/>
      <c r="B87" s="2"/>
      <c r="C87" s="73"/>
      <c r="D87" s="73"/>
      <c r="E87" s="74"/>
      <c r="F87" s="75"/>
      <c r="G87" s="75"/>
      <c r="H87" s="75"/>
      <c r="I87" s="2"/>
      <c r="J87" s="75"/>
      <c r="K87" s="76"/>
      <c r="L87" s="77"/>
      <c r="M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customHeight="1" x14ac:dyDescent="0.15">
      <c r="A88" s="2"/>
      <c r="B88" s="2"/>
      <c r="C88" s="73"/>
      <c r="D88" s="73"/>
      <c r="E88" s="74"/>
      <c r="F88" s="75"/>
      <c r="G88" s="75"/>
      <c r="H88" s="75"/>
      <c r="I88" s="2"/>
      <c r="J88" s="75"/>
      <c r="K88" s="76"/>
      <c r="L88" s="77"/>
      <c r="M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customHeight="1" x14ac:dyDescent="0.15">
      <c r="A89" s="2"/>
      <c r="B89" s="2"/>
      <c r="C89" s="73"/>
      <c r="D89" s="73"/>
      <c r="E89" s="74"/>
      <c r="F89" s="75"/>
      <c r="G89" s="75"/>
      <c r="H89" s="75"/>
      <c r="I89" s="2"/>
      <c r="J89" s="75"/>
      <c r="K89" s="76"/>
      <c r="L89" s="77"/>
      <c r="M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customHeight="1" x14ac:dyDescent="0.15">
      <c r="A90" s="2"/>
      <c r="B90" s="2"/>
      <c r="C90" s="73"/>
      <c r="D90" s="73"/>
      <c r="E90" s="74"/>
      <c r="F90" s="75"/>
      <c r="G90" s="75"/>
      <c r="H90" s="75"/>
      <c r="I90" s="2"/>
      <c r="J90" s="75"/>
      <c r="K90" s="76"/>
      <c r="L90" s="77"/>
      <c r="M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customHeight="1" x14ac:dyDescent="0.15">
      <c r="A91" s="2"/>
      <c r="B91" s="2"/>
      <c r="C91" s="73"/>
      <c r="D91" s="73"/>
      <c r="E91" s="74"/>
      <c r="F91" s="75"/>
      <c r="G91" s="75"/>
      <c r="H91" s="75"/>
      <c r="I91" s="2"/>
      <c r="J91" s="75"/>
      <c r="K91" s="76"/>
      <c r="L91" s="77"/>
      <c r="M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customHeight="1" x14ac:dyDescent="0.15">
      <c r="A92" s="2"/>
      <c r="B92" s="2"/>
      <c r="C92" s="73"/>
      <c r="D92" s="73"/>
      <c r="E92" s="74"/>
      <c r="F92" s="75"/>
      <c r="G92" s="75"/>
      <c r="H92" s="75"/>
      <c r="I92" s="2"/>
      <c r="J92" s="75"/>
      <c r="K92" s="76"/>
      <c r="L92" s="77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customHeight="1" x14ac:dyDescent="0.15">
      <c r="A93" s="2"/>
      <c r="B93" s="2"/>
      <c r="C93" s="73"/>
      <c r="D93" s="73"/>
      <c r="E93" s="74"/>
      <c r="F93" s="75"/>
      <c r="G93" s="75"/>
      <c r="H93" s="75"/>
      <c r="I93" s="2"/>
      <c r="J93" s="75"/>
      <c r="K93" s="76"/>
      <c r="L93" s="77"/>
      <c r="M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customHeight="1" x14ac:dyDescent="0.15">
      <c r="A94" s="2"/>
      <c r="B94" s="2"/>
      <c r="C94" s="73"/>
      <c r="D94" s="73"/>
      <c r="E94" s="74"/>
      <c r="F94" s="75"/>
      <c r="G94" s="75"/>
      <c r="H94" s="75"/>
      <c r="I94" s="2"/>
      <c r="J94" s="75"/>
      <c r="K94" s="76"/>
      <c r="L94" s="77"/>
      <c r="M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customHeight="1" x14ac:dyDescent="0.15">
      <c r="A95" s="2"/>
      <c r="B95" s="2"/>
      <c r="C95" s="73"/>
      <c r="D95" s="73"/>
      <c r="E95" s="74"/>
      <c r="F95" s="75"/>
      <c r="G95" s="75"/>
      <c r="H95" s="75"/>
      <c r="I95" s="2"/>
      <c r="J95" s="75"/>
      <c r="K95" s="76"/>
      <c r="L95" s="77"/>
      <c r="M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customHeight="1" x14ac:dyDescent="0.15">
      <c r="A96" s="2"/>
      <c r="B96" s="2"/>
      <c r="C96" s="73"/>
      <c r="D96" s="73"/>
      <c r="E96" s="74"/>
      <c r="F96" s="75"/>
      <c r="G96" s="75"/>
      <c r="H96" s="75"/>
      <c r="I96" s="2"/>
      <c r="J96" s="75"/>
      <c r="K96" s="76"/>
      <c r="L96" s="77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customHeight="1" x14ac:dyDescent="0.15">
      <c r="A97" s="2"/>
      <c r="B97" s="2"/>
      <c r="C97" s="73"/>
      <c r="D97" s="73"/>
      <c r="E97" s="74"/>
      <c r="F97" s="75"/>
      <c r="G97" s="75"/>
      <c r="H97" s="75"/>
      <c r="I97" s="2"/>
      <c r="J97" s="75"/>
      <c r="K97" s="76"/>
      <c r="L97" s="77"/>
      <c r="M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customHeight="1" x14ac:dyDescent="0.15">
      <c r="A98" s="2"/>
      <c r="B98" s="2"/>
      <c r="C98" s="73"/>
      <c r="D98" s="73"/>
      <c r="E98" s="74"/>
      <c r="F98" s="75"/>
      <c r="G98" s="75"/>
      <c r="H98" s="75"/>
      <c r="I98" s="2"/>
      <c r="J98" s="75"/>
      <c r="K98" s="76"/>
      <c r="L98" s="77"/>
      <c r="M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customHeight="1" x14ac:dyDescent="0.15">
      <c r="A99" s="2"/>
      <c r="B99" s="2"/>
      <c r="C99" s="73"/>
      <c r="D99" s="73"/>
      <c r="E99" s="74"/>
      <c r="F99" s="75"/>
      <c r="G99" s="75"/>
      <c r="H99" s="75"/>
      <c r="I99" s="2"/>
      <c r="J99" s="75"/>
      <c r="K99" s="76"/>
      <c r="L99" s="77"/>
      <c r="M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customHeight="1" x14ac:dyDescent="0.15">
      <c r="A100" s="2"/>
      <c r="B100" s="2"/>
      <c r="C100" s="73"/>
      <c r="D100" s="73"/>
      <c r="E100" s="74"/>
      <c r="F100" s="75"/>
      <c r="G100" s="75"/>
      <c r="H100" s="75"/>
      <c r="I100" s="2"/>
      <c r="J100" s="75"/>
      <c r="K100" s="76"/>
      <c r="L100" s="77"/>
      <c r="M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customHeight="1" x14ac:dyDescent="0.15">
      <c r="A101" s="2"/>
      <c r="B101" s="2"/>
      <c r="C101" s="73"/>
      <c r="D101" s="73"/>
      <c r="E101" s="74"/>
      <c r="F101" s="75"/>
      <c r="G101" s="75"/>
      <c r="H101" s="75"/>
      <c r="I101" s="2"/>
      <c r="J101" s="75"/>
      <c r="K101" s="76"/>
      <c r="L101" s="77"/>
      <c r="M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customHeight="1" x14ac:dyDescent="0.15">
      <c r="A102" s="2"/>
      <c r="B102" s="2"/>
      <c r="C102" s="73"/>
      <c r="D102" s="73"/>
      <c r="E102" s="74"/>
      <c r="F102" s="75"/>
      <c r="G102" s="75"/>
      <c r="H102" s="75"/>
      <c r="I102" s="2"/>
      <c r="J102" s="75"/>
      <c r="K102" s="76"/>
      <c r="L102" s="77"/>
      <c r="M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customHeight="1" x14ac:dyDescent="0.15">
      <c r="A103" s="2"/>
      <c r="B103" s="2"/>
      <c r="C103" s="73"/>
      <c r="D103" s="73"/>
      <c r="E103" s="74"/>
      <c r="F103" s="75"/>
      <c r="G103" s="75"/>
      <c r="H103" s="75"/>
      <c r="I103" s="2"/>
      <c r="J103" s="75"/>
      <c r="K103" s="76"/>
      <c r="L103" s="77"/>
      <c r="M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customHeight="1" x14ac:dyDescent="0.15">
      <c r="A104" s="2"/>
      <c r="B104" s="2"/>
      <c r="C104" s="73"/>
      <c r="D104" s="73"/>
      <c r="E104" s="74"/>
      <c r="F104" s="75"/>
      <c r="G104" s="75"/>
      <c r="H104" s="75"/>
      <c r="I104" s="2"/>
      <c r="J104" s="75"/>
      <c r="K104" s="76"/>
      <c r="L104" s="77"/>
      <c r="M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customHeight="1" x14ac:dyDescent="0.15">
      <c r="A105" s="2"/>
      <c r="B105" s="2"/>
      <c r="C105" s="73"/>
      <c r="D105" s="73"/>
      <c r="E105" s="74"/>
      <c r="F105" s="75"/>
      <c r="G105" s="75"/>
      <c r="H105" s="75"/>
      <c r="I105" s="2"/>
      <c r="J105" s="75"/>
      <c r="K105" s="76"/>
      <c r="L105" s="77"/>
      <c r="M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customHeight="1" x14ac:dyDescent="0.15">
      <c r="A106" s="2"/>
      <c r="B106" s="2"/>
      <c r="C106" s="73"/>
      <c r="D106" s="73"/>
      <c r="E106" s="74"/>
      <c r="F106" s="75"/>
      <c r="G106" s="75"/>
      <c r="H106" s="75"/>
      <c r="I106" s="2"/>
      <c r="J106" s="75"/>
      <c r="K106" s="76"/>
      <c r="L106" s="77"/>
      <c r="M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customHeight="1" x14ac:dyDescent="0.15">
      <c r="A107" s="2"/>
      <c r="B107" s="2"/>
      <c r="C107" s="73"/>
      <c r="D107" s="73"/>
      <c r="E107" s="74"/>
      <c r="F107" s="75"/>
      <c r="G107" s="75"/>
      <c r="H107" s="75"/>
      <c r="I107" s="2"/>
      <c r="J107" s="75"/>
      <c r="K107" s="76"/>
      <c r="L107" s="77"/>
      <c r="M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customHeight="1" x14ac:dyDescent="0.15">
      <c r="A108" s="2"/>
      <c r="B108" s="2"/>
      <c r="C108" s="73"/>
      <c r="D108" s="73"/>
      <c r="E108" s="74"/>
      <c r="F108" s="75"/>
      <c r="G108" s="75"/>
      <c r="H108" s="75"/>
      <c r="I108" s="2"/>
      <c r="J108" s="75"/>
      <c r="K108" s="76"/>
      <c r="L108" s="77"/>
      <c r="M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customHeight="1" x14ac:dyDescent="0.15">
      <c r="A109" s="2"/>
      <c r="B109" s="2"/>
      <c r="C109" s="73"/>
      <c r="D109" s="73"/>
      <c r="E109" s="74"/>
      <c r="F109" s="75"/>
      <c r="G109" s="75"/>
      <c r="H109" s="75"/>
      <c r="I109" s="2"/>
      <c r="J109" s="75"/>
      <c r="K109" s="76"/>
      <c r="L109" s="77"/>
      <c r="M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customHeight="1" x14ac:dyDescent="0.15">
      <c r="A110" s="2"/>
      <c r="B110" s="2"/>
      <c r="C110" s="73"/>
      <c r="D110" s="73"/>
      <c r="E110" s="74"/>
      <c r="F110" s="75"/>
      <c r="G110" s="75"/>
      <c r="H110" s="75"/>
      <c r="I110" s="2"/>
      <c r="J110" s="75"/>
      <c r="K110" s="76"/>
      <c r="L110" s="77"/>
      <c r="M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customHeight="1" x14ac:dyDescent="0.15">
      <c r="A111" s="2"/>
      <c r="B111" s="2"/>
      <c r="C111" s="73"/>
      <c r="D111" s="73"/>
      <c r="E111" s="74"/>
      <c r="F111" s="75"/>
      <c r="G111" s="75"/>
      <c r="H111" s="75"/>
      <c r="I111" s="2"/>
      <c r="J111" s="75"/>
      <c r="K111" s="76"/>
      <c r="L111" s="77"/>
      <c r="M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customHeight="1" x14ac:dyDescent="0.15">
      <c r="A112" s="2"/>
      <c r="B112" s="2"/>
      <c r="C112" s="73"/>
      <c r="D112" s="73"/>
      <c r="E112" s="74"/>
      <c r="F112" s="75"/>
      <c r="G112" s="75"/>
      <c r="H112" s="75"/>
      <c r="I112" s="2"/>
      <c r="J112" s="75"/>
      <c r="K112" s="76"/>
      <c r="L112" s="77"/>
      <c r="M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customHeight="1" x14ac:dyDescent="0.15">
      <c r="A113" s="2"/>
      <c r="B113" s="2"/>
      <c r="C113" s="73"/>
      <c r="D113" s="73"/>
      <c r="E113" s="74"/>
      <c r="F113" s="75"/>
      <c r="G113" s="75"/>
      <c r="H113" s="75"/>
      <c r="I113" s="2"/>
      <c r="J113" s="75"/>
      <c r="K113" s="76"/>
      <c r="L113" s="77"/>
      <c r="M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customHeight="1" x14ac:dyDescent="0.15">
      <c r="A114" s="2"/>
      <c r="B114" s="2"/>
      <c r="C114" s="73"/>
      <c r="D114" s="73"/>
      <c r="E114" s="74"/>
      <c r="F114" s="75"/>
      <c r="G114" s="75"/>
      <c r="H114" s="75"/>
      <c r="I114" s="2"/>
      <c r="J114" s="75"/>
      <c r="K114" s="76"/>
      <c r="L114" s="77"/>
      <c r="M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customHeight="1" x14ac:dyDescent="0.15">
      <c r="A115" s="2"/>
      <c r="B115" s="2"/>
      <c r="C115" s="73"/>
      <c r="D115" s="73"/>
      <c r="E115" s="74"/>
      <c r="F115" s="75"/>
      <c r="G115" s="75"/>
      <c r="H115" s="75"/>
      <c r="I115" s="2"/>
      <c r="J115" s="75"/>
      <c r="K115" s="76"/>
      <c r="L115" s="77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customHeight="1" x14ac:dyDescent="0.15">
      <c r="A116" s="2"/>
      <c r="B116" s="2"/>
      <c r="C116" s="73"/>
      <c r="D116" s="73"/>
      <c r="E116" s="74"/>
      <c r="F116" s="75"/>
      <c r="G116" s="75"/>
      <c r="H116" s="75"/>
      <c r="I116" s="2"/>
      <c r="J116" s="75"/>
      <c r="K116" s="76"/>
      <c r="L116" s="77"/>
      <c r="M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customHeight="1" x14ac:dyDescent="0.15">
      <c r="A117" s="2"/>
      <c r="B117" s="2"/>
      <c r="C117" s="73"/>
      <c r="D117" s="73"/>
      <c r="E117" s="74"/>
      <c r="F117" s="75"/>
      <c r="G117" s="75"/>
      <c r="H117" s="75"/>
      <c r="I117" s="2"/>
      <c r="J117" s="75"/>
      <c r="K117" s="76"/>
      <c r="L117" s="77"/>
      <c r="M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customHeight="1" x14ac:dyDescent="0.15">
      <c r="A118" s="2"/>
      <c r="B118" s="2"/>
      <c r="C118" s="73"/>
      <c r="D118" s="73"/>
      <c r="E118" s="74"/>
      <c r="F118" s="75"/>
      <c r="G118" s="75"/>
      <c r="H118" s="75"/>
      <c r="I118" s="2"/>
      <c r="J118" s="75"/>
      <c r="K118" s="76"/>
      <c r="L118" s="77"/>
      <c r="M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customHeight="1" x14ac:dyDescent="0.15">
      <c r="A119" s="2"/>
      <c r="B119" s="2"/>
      <c r="C119" s="73"/>
      <c r="D119" s="73"/>
      <c r="E119" s="74"/>
      <c r="F119" s="75"/>
      <c r="G119" s="75"/>
      <c r="H119" s="75"/>
      <c r="I119" s="2"/>
      <c r="J119" s="75"/>
      <c r="K119" s="76"/>
      <c r="L119" s="77"/>
      <c r="M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customHeight="1" x14ac:dyDescent="0.15">
      <c r="A120" s="2"/>
      <c r="B120" s="2"/>
      <c r="C120" s="73"/>
      <c r="D120" s="73"/>
      <c r="E120" s="74"/>
      <c r="F120" s="75"/>
      <c r="G120" s="75"/>
      <c r="H120" s="75"/>
      <c r="I120" s="2"/>
      <c r="J120" s="75"/>
      <c r="K120" s="76"/>
      <c r="L120" s="77"/>
      <c r="M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customHeight="1" x14ac:dyDescent="0.15">
      <c r="A121" s="2"/>
      <c r="B121" s="2"/>
      <c r="C121" s="73"/>
      <c r="D121" s="73"/>
      <c r="E121" s="74"/>
      <c r="F121" s="75"/>
      <c r="G121" s="75"/>
      <c r="H121" s="75"/>
      <c r="I121" s="2"/>
      <c r="J121" s="75"/>
      <c r="K121" s="76"/>
      <c r="L121" s="77"/>
      <c r="M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customHeight="1" x14ac:dyDescent="0.15">
      <c r="A122" s="2"/>
      <c r="B122" s="2"/>
      <c r="C122" s="73"/>
      <c r="D122" s="73"/>
      <c r="E122" s="74"/>
      <c r="F122" s="75"/>
      <c r="G122" s="75"/>
      <c r="H122" s="75"/>
      <c r="I122" s="2"/>
      <c r="J122" s="75"/>
      <c r="K122" s="76"/>
      <c r="L122" s="77"/>
      <c r="M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customHeight="1" x14ac:dyDescent="0.15">
      <c r="A123" s="2"/>
      <c r="B123" s="2"/>
      <c r="C123" s="73"/>
      <c r="D123" s="73"/>
      <c r="E123" s="74"/>
      <c r="F123" s="75"/>
      <c r="G123" s="75"/>
      <c r="H123" s="75"/>
      <c r="I123" s="2"/>
      <c r="J123" s="75"/>
      <c r="K123" s="76"/>
      <c r="L123" s="77"/>
      <c r="M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customHeight="1" x14ac:dyDescent="0.15">
      <c r="A124" s="2"/>
      <c r="B124" s="2"/>
      <c r="C124" s="73"/>
      <c r="D124" s="73"/>
      <c r="E124" s="74"/>
      <c r="F124" s="75"/>
      <c r="G124" s="75"/>
      <c r="H124" s="75"/>
      <c r="I124" s="2"/>
      <c r="J124" s="75"/>
      <c r="K124" s="76"/>
      <c r="L124" s="77"/>
      <c r="M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customHeight="1" x14ac:dyDescent="0.15">
      <c r="A125" s="2"/>
      <c r="B125" s="2"/>
      <c r="C125" s="73"/>
      <c r="D125" s="73"/>
      <c r="E125" s="74"/>
      <c r="F125" s="75"/>
      <c r="G125" s="75"/>
      <c r="H125" s="75"/>
      <c r="I125" s="2"/>
      <c r="J125" s="75"/>
      <c r="K125" s="76"/>
      <c r="L125" s="77"/>
      <c r="M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customHeight="1" x14ac:dyDescent="0.15">
      <c r="A126" s="2"/>
      <c r="B126" s="2"/>
      <c r="C126" s="73"/>
      <c r="D126" s="73"/>
      <c r="E126" s="74"/>
      <c r="F126" s="75"/>
      <c r="G126" s="75"/>
      <c r="H126" s="75"/>
      <c r="I126" s="2"/>
      <c r="J126" s="75"/>
      <c r="K126" s="76"/>
      <c r="L126" s="77"/>
      <c r="M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customHeight="1" x14ac:dyDescent="0.15">
      <c r="A127" s="2"/>
      <c r="B127" s="2"/>
      <c r="C127" s="73"/>
      <c r="D127" s="73"/>
      <c r="E127" s="74"/>
      <c r="F127" s="75"/>
      <c r="G127" s="75"/>
      <c r="H127" s="75"/>
      <c r="I127" s="2"/>
      <c r="J127" s="75"/>
      <c r="K127" s="76"/>
      <c r="L127" s="77"/>
      <c r="M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customHeight="1" x14ac:dyDescent="0.15">
      <c r="A128" s="2"/>
      <c r="B128" s="2"/>
      <c r="C128" s="73"/>
      <c r="D128" s="73"/>
      <c r="E128" s="74"/>
      <c r="F128" s="75"/>
      <c r="G128" s="75"/>
      <c r="H128" s="75"/>
      <c r="I128" s="2"/>
      <c r="J128" s="75"/>
      <c r="K128" s="76"/>
      <c r="L128" s="77"/>
      <c r="M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customHeight="1" x14ac:dyDescent="0.15">
      <c r="A129" s="2"/>
      <c r="B129" s="2"/>
      <c r="C129" s="73"/>
      <c r="D129" s="73"/>
      <c r="E129" s="74"/>
      <c r="F129" s="75"/>
      <c r="G129" s="75"/>
      <c r="H129" s="75"/>
      <c r="I129" s="2"/>
      <c r="J129" s="75"/>
      <c r="K129" s="76"/>
      <c r="L129" s="77"/>
      <c r="M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customHeight="1" x14ac:dyDescent="0.15">
      <c r="A130" s="2"/>
      <c r="B130" s="2"/>
      <c r="C130" s="73"/>
      <c r="D130" s="73"/>
      <c r="E130" s="74"/>
      <c r="F130" s="75"/>
      <c r="G130" s="75"/>
      <c r="H130" s="75"/>
      <c r="I130" s="2"/>
      <c r="J130" s="75"/>
      <c r="K130" s="76"/>
      <c r="L130" s="77"/>
      <c r="M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customHeight="1" x14ac:dyDescent="0.15">
      <c r="A131" s="2"/>
      <c r="B131" s="2"/>
      <c r="C131" s="73"/>
      <c r="D131" s="73"/>
      <c r="E131" s="74"/>
      <c r="F131" s="75"/>
      <c r="G131" s="75"/>
      <c r="H131" s="75"/>
      <c r="I131" s="2"/>
      <c r="J131" s="75"/>
      <c r="K131" s="76"/>
      <c r="L131" s="77"/>
      <c r="M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customHeight="1" x14ac:dyDescent="0.15">
      <c r="A132" s="2"/>
      <c r="B132" s="2"/>
      <c r="C132" s="73"/>
      <c r="D132" s="73"/>
      <c r="E132" s="74"/>
      <c r="F132" s="75"/>
      <c r="G132" s="75"/>
      <c r="H132" s="75"/>
      <c r="I132" s="2"/>
      <c r="J132" s="75"/>
      <c r="K132" s="76"/>
      <c r="L132" s="77"/>
      <c r="M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customHeight="1" x14ac:dyDescent="0.15">
      <c r="A133" s="2"/>
      <c r="B133" s="2"/>
      <c r="C133" s="73"/>
      <c r="D133" s="73"/>
      <c r="E133" s="74"/>
      <c r="F133" s="75"/>
      <c r="G133" s="75"/>
      <c r="H133" s="75"/>
      <c r="I133" s="2"/>
      <c r="J133" s="75"/>
      <c r="K133" s="76"/>
      <c r="L133" s="77"/>
      <c r="M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customHeight="1" x14ac:dyDescent="0.15">
      <c r="A134" s="2"/>
      <c r="B134" s="2"/>
      <c r="C134" s="73"/>
      <c r="D134" s="73"/>
      <c r="E134" s="74"/>
      <c r="F134" s="75"/>
      <c r="G134" s="75"/>
      <c r="H134" s="75"/>
      <c r="I134" s="2"/>
      <c r="J134" s="75"/>
      <c r="K134" s="76"/>
      <c r="L134" s="77"/>
      <c r="M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customHeight="1" x14ac:dyDescent="0.15">
      <c r="A135" s="2"/>
      <c r="B135" s="2"/>
      <c r="C135" s="73"/>
      <c r="D135" s="73"/>
      <c r="E135" s="74"/>
      <c r="F135" s="75"/>
      <c r="G135" s="75"/>
      <c r="H135" s="75"/>
      <c r="I135" s="2"/>
      <c r="J135" s="75"/>
      <c r="K135" s="76"/>
      <c r="L135" s="77"/>
      <c r="M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customHeight="1" x14ac:dyDescent="0.15">
      <c r="A136" s="2"/>
      <c r="B136" s="2"/>
      <c r="C136" s="73"/>
      <c r="D136" s="73"/>
      <c r="E136" s="74"/>
      <c r="F136" s="75"/>
      <c r="G136" s="75"/>
      <c r="H136" s="75"/>
      <c r="I136" s="2"/>
      <c r="J136" s="75"/>
      <c r="K136" s="76"/>
      <c r="L136" s="77"/>
      <c r="M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customHeight="1" x14ac:dyDescent="0.15">
      <c r="A137" s="2"/>
      <c r="B137" s="2"/>
      <c r="C137" s="73"/>
      <c r="D137" s="73"/>
      <c r="E137" s="74"/>
      <c r="F137" s="75"/>
      <c r="G137" s="75"/>
      <c r="H137" s="75"/>
      <c r="I137" s="2"/>
      <c r="J137" s="75"/>
      <c r="K137" s="76"/>
      <c r="L137" s="77"/>
      <c r="M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customHeight="1" x14ac:dyDescent="0.15">
      <c r="A138" s="2"/>
      <c r="B138" s="2"/>
      <c r="C138" s="73"/>
      <c r="D138" s="73"/>
      <c r="E138" s="74"/>
      <c r="F138" s="75"/>
      <c r="G138" s="75"/>
      <c r="H138" s="75"/>
      <c r="I138" s="2"/>
      <c r="J138" s="75"/>
      <c r="K138" s="76"/>
      <c r="L138" s="77"/>
      <c r="M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customHeight="1" x14ac:dyDescent="0.15">
      <c r="A139" s="2"/>
      <c r="B139" s="2"/>
      <c r="C139" s="73"/>
      <c r="D139" s="73"/>
      <c r="E139" s="74"/>
      <c r="F139" s="75"/>
      <c r="G139" s="75"/>
      <c r="H139" s="75"/>
      <c r="I139" s="2"/>
      <c r="J139" s="75"/>
      <c r="K139" s="76"/>
      <c r="L139" s="77"/>
      <c r="M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customHeight="1" x14ac:dyDescent="0.15">
      <c r="A140" s="2"/>
      <c r="B140" s="2"/>
      <c r="C140" s="73"/>
      <c r="D140" s="73"/>
      <c r="E140" s="74"/>
      <c r="F140" s="75"/>
      <c r="G140" s="75"/>
      <c r="H140" s="75"/>
      <c r="I140" s="2"/>
      <c r="J140" s="75"/>
      <c r="K140" s="76"/>
      <c r="L140" s="77"/>
      <c r="M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customHeight="1" x14ac:dyDescent="0.15">
      <c r="A141" s="2"/>
      <c r="B141" s="2"/>
      <c r="C141" s="73"/>
      <c r="D141" s="73"/>
      <c r="E141" s="74"/>
      <c r="F141" s="75"/>
      <c r="G141" s="75"/>
      <c r="H141" s="75"/>
      <c r="I141" s="2"/>
      <c r="J141" s="75"/>
      <c r="K141" s="76"/>
      <c r="L141" s="77"/>
      <c r="M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customHeight="1" x14ac:dyDescent="0.15">
      <c r="A142" s="2"/>
      <c r="B142" s="2"/>
      <c r="C142" s="73"/>
      <c r="D142" s="73"/>
      <c r="E142" s="74"/>
      <c r="F142" s="75"/>
      <c r="G142" s="75"/>
      <c r="H142" s="75"/>
      <c r="I142" s="2"/>
      <c r="J142" s="75"/>
      <c r="K142" s="76"/>
      <c r="L142" s="77"/>
      <c r="M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customHeight="1" x14ac:dyDescent="0.15">
      <c r="A143" s="2"/>
      <c r="B143" s="2"/>
      <c r="C143" s="73"/>
      <c r="D143" s="73"/>
      <c r="E143" s="74"/>
      <c r="F143" s="75"/>
      <c r="G143" s="75"/>
      <c r="H143" s="75"/>
      <c r="I143" s="2"/>
      <c r="J143" s="75"/>
      <c r="K143" s="76"/>
      <c r="L143" s="77"/>
      <c r="M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customHeight="1" x14ac:dyDescent="0.15">
      <c r="A144" s="2"/>
      <c r="B144" s="2"/>
      <c r="C144" s="73"/>
      <c r="D144" s="73"/>
      <c r="E144" s="74"/>
      <c r="F144" s="75"/>
      <c r="G144" s="75"/>
      <c r="H144" s="75"/>
      <c r="I144" s="2"/>
      <c r="J144" s="75"/>
      <c r="K144" s="76"/>
      <c r="L144" s="77"/>
      <c r="M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customHeight="1" x14ac:dyDescent="0.15">
      <c r="A145" s="2"/>
      <c r="B145" s="2"/>
      <c r="C145" s="73"/>
      <c r="D145" s="73"/>
      <c r="E145" s="74"/>
      <c r="F145" s="75"/>
      <c r="G145" s="75"/>
      <c r="H145" s="75"/>
      <c r="I145" s="2"/>
      <c r="J145" s="75"/>
      <c r="K145" s="76"/>
      <c r="L145" s="77"/>
      <c r="M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customHeight="1" x14ac:dyDescent="0.15">
      <c r="A146" s="2"/>
      <c r="B146" s="2"/>
      <c r="C146" s="73"/>
      <c r="D146" s="73"/>
      <c r="E146" s="74"/>
      <c r="F146" s="75"/>
      <c r="G146" s="75"/>
      <c r="H146" s="75"/>
      <c r="I146" s="2"/>
      <c r="J146" s="75"/>
      <c r="K146" s="76"/>
      <c r="L146" s="77"/>
      <c r="M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customHeight="1" x14ac:dyDescent="0.15">
      <c r="A147" s="2"/>
      <c r="B147" s="2"/>
      <c r="C147" s="73"/>
      <c r="D147" s="73"/>
      <c r="E147" s="74"/>
      <c r="F147" s="75"/>
      <c r="G147" s="75"/>
      <c r="H147" s="75"/>
      <c r="I147" s="2"/>
      <c r="J147" s="75"/>
      <c r="K147" s="76"/>
      <c r="L147" s="77"/>
      <c r="M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customHeight="1" x14ac:dyDescent="0.15">
      <c r="A148" s="2"/>
      <c r="B148" s="2"/>
      <c r="C148" s="73"/>
      <c r="D148" s="73"/>
      <c r="E148" s="74"/>
      <c r="F148" s="75"/>
      <c r="G148" s="75"/>
      <c r="H148" s="75"/>
      <c r="I148" s="2"/>
      <c r="J148" s="75"/>
      <c r="K148" s="76"/>
      <c r="L148" s="77"/>
      <c r="M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customHeight="1" x14ac:dyDescent="0.15">
      <c r="A149" s="2"/>
      <c r="B149" s="2"/>
      <c r="C149" s="73"/>
      <c r="D149" s="73"/>
      <c r="E149" s="74"/>
      <c r="F149" s="75"/>
      <c r="G149" s="75"/>
      <c r="H149" s="75"/>
      <c r="I149" s="2"/>
      <c r="J149" s="75"/>
      <c r="K149" s="76"/>
      <c r="L149" s="77"/>
      <c r="M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customHeight="1" x14ac:dyDescent="0.15">
      <c r="A150" s="2"/>
      <c r="B150" s="2"/>
      <c r="C150" s="73"/>
      <c r="D150" s="73"/>
      <c r="E150" s="74"/>
      <c r="F150" s="75"/>
      <c r="G150" s="75"/>
      <c r="H150" s="75"/>
      <c r="I150" s="2"/>
      <c r="J150" s="75"/>
      <c r="K150" s="76"/>
      <c r="L150" s="77"/>
      <c r="M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customHeight="1" x14ac:dyDescent="0.15">
      <c r="A151" s="2"/>
      <c r="B151" s="2"/>
      <c r="C151" s="73"/>
      <c r="D151" s="73"/>
      <c r="E151" s="74"/>
      <c r="F151" s="75"/>
      <c r="G151" s="75"/>
      <c r="H151" s="75"/>
      <c r="I151" s="2"/>
      <c r="J151" s="75"/>
      <c r="K151" s="76"/>
      <c r="L151" s="77"/>
      <c r="M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customHeight="1" x14ac:dyDescent="0.15">
      <c r="A152" s="2"/>
      <c r="B152" s="2"/>
      <c r="C152" s="73"/>
      <c r="D152" s="73"/>
      <c r="E152" s="74"/>
      <c r="F152" s="75"/>
      <c r="G152" s="75"/>
      <c r="H152" s="75"/>
      <c r="I152" s="2"/>
      <c r="J152" s="75"/>
      <c r="K152" s="76"/>
      <c r="L152" s="77"/>
      <c r="M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customHeight="1" x14ac:dyDescent="0.15">
      <c r="A153" s="2"/>
      <c r="B153" s="2"/>
      <c r="C153" s="73"/>
      <c r="D153" s="73"/>
      <c r="E153" s="74"/>
      <c r="F153" s="75"/>
      <c r="G153" s="75"/>
      <c r="H153" s="75"/>
      <c r="I153" s="2"/>
      <c r="J153" s="75"/>
      <c r="K153" s="76"/>
      <c r="L153" s="77"/>
      <c r="M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customHeight="1" x14ac:dyDescent="0.15">
      <c r="A154" s="2"/>
      <c r="B154" s="2"/>
      <c r="C154" s="73"/>
      <c r="D154" s="73"/>
      <c r="E154" s="74"/>
      <c r="F154" s="75"/>
      <c r="G154" s="75"/>
      <c r="H154" s="75"/>
      <c r="I154" s="2"/>
      <c r="J154" s="75"/>
      <c r="K154" s="76"/>
      <c r="L154" s="77"/>
      <c r="M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customHeight="1" x14ac:dyDescent="0.15">
      <c r="A155" s="2"/>
      <c r="B155" s="2"/>
      <c r="C155" s="73"/>
      <c r="D155" s="73"/>
      <c r="E155" s="74"/>
      <c r="F155" s="75"/>
      <c r="G155" s="75"/>
      <c r="H155" s="75"/>
      <c r="I155" s="2"/>
      <c r="J155" s="75"/>
      <c r="K155" s="76"/>
      <c r="L155" s="77"/>
      <c r="M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customHeight="1" x14ac:dyDescent="0.15">
      <c r="A156" s="2"/>
      <c r="B156" s="2"/>
      <c r="C156" s="73"/>
      <c r="D156" s="73"/>
      <c r="E156" s="74"/>
      <c r="F156" s="75"/>
      <c r="G156" s="75"/>
      <c r="H156" s="75"/>
      <c r="I156" s="2"/>
      <c r="J156" s="75"/>
      <c r="K156" s="76"/>
      <c r="L156" s="77"/>
      <c r="M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customHeight="1" x14ac:dyDescent="0.15">
      <c r="A157" s="2"/>
      <c r="B157" s="2"/>
      <c r="C157" s="73"/>
      <c r="D157" s="73"/>
      <c r="E157" s="74"/>
      <c r="F157" s="75"/>
      <c r="G157" s="75"/>
      <c r="H157" s="75"/>
      <c r="I157" s="2"/>
      <c r="J157" s="75"/>
      <c r="K157" s="76"/>
      <c r="L157" s="77"/>
      <c r="M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customHeight="1" x14ac:dyDescent="0.15">
      <c r="A158" s="2"/>
      <c r="B158" s="2"/>
      <c r="C158" s="73"/>
      <c r="D158" s="73"/>
      <c r="E158" s="74"/>
      <c r="F158" s="75"/>
      <c r="G158" s="75"/>
      <c r="H158" s="75"/>
      <c r="I158" s="2"/>
      <c r="J158" s="75"/>
      <c r="K158" s="76"/>
      <c r="L158" s="77"/>
      <c r="M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customHeight="1" x14ac:dyDescent="0.15">
      <c r="A159" s="2"/>
      <c r="B159" s="2"/>
      <c r="C159" s="73"/>
      <c r="D159" s="73"/>
      <c r="E159" s="74"/>
      <c r="F159" s="75"/>
      <c r="G159" s="75"/>
      <c r="H159" s="75"/>
      <c r="I159" s="2"/>
      <c r="J159" s="75"/>
      <c r="K159" s="76"/>
      <c r="L159" s="77"/>
      <c r="M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customHeight="1" x14ac:dyDescent="0.15">
      <c r="A160" s="2"/>
      <c r="B160" s="2"/>
      <c r="C160" s="73"/>
      <c r="D160" s="73"/>
      <c r="E160" s="74"/>
      <c r="F160" s="75"/>
      <c r="G160" s="75"/>
      <c r="H160" s="75"/>
      <c r="I160" s="2"/>
      <c r="J160" s="75"/>
      <c r="K160" s="76"/>
      <c r="L160" s="77"/>
      <c r="M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customHeight="1" x14ac:dyDescent="0.15">
      <c r="A161" s="2"/>
      <c r="B161" s="2"/>
      <c r="C161" s="73"/>
      <c r="D161" s="73"/>
      <c r="E161" s="74"/>
      <c r="F161" s="75"/>
      <c r="G161" s="75"/>
      <c r="H161" s="75"/>
      <c r="I161" s="2"/>
      <c r="J161" s="75"/>
      <c r="K161" s="76"/>
      <c r="L161" s="77"/>
      <c r="M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customHeight="1" x14ac:dyDescent="0.15">
      <c r="A162" s="2"/>
      <c r="B162" s="2"/>
      <c r="C162" s="73"/>
      <c r="D162" s="73"/>
      <c r="E162" s="74"/>
      <c r="F162" s="75"/>
      <c r="G162" s="75"/>
      <c r="H162" s="75"/>
      <c r="I162" s="2"/>
      <c r="J162" s="75"/>
      <c r="K162" s="76"/>
      <c r="L162" s="77"/>
      <c r="M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customHeight="1" x14ac:dyDescent="0.15">
      <c r="A163" s="2"/>
      <c r="B163" s="2"/>
      <c r="C163" s="73"/>
      <c r="D163" s="73"/>
      <c r="E163" s="74"/>
      <c r="F163" s="75"/>
      <c r="G163" s="75"/>
      <c r="H163" s="75"/>
      <c r="I163" s="2"/>
      <c r="J163" s="75"/>
      <c r="K163" s="76"/>
      <c r="L163" s="77"/>
      <c r="M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customHeight="1" x14ac:dyDescent="0.15">
      <c r="A164" s="2"/>
      <c r="B164" s="2"/>
      <c r="C164" s="73"/>
      <c r="D164" s="73"/>
      <c r="E164" s="74"/>
      <c r="F164" s="75"/>
      <c r="G164" s="75"/>
      <c r="H164" s="75"/>
      <c r="I164" s="2"/>
      <c r="J164" s="75"/>
      <c r="K164" s="76"/>
      <c r="L164" s="77"/>
      <c r="M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customHeight="1" x14ac:dyDescent="0.15">
      <c r="A165" s="2"/>
      <c r="B165" s="2"/>
      <c r="C165" s="73"/>
      <c r="D165" s="73"/>
      <c r="E165" s="74"/>
      <c r="F165" s="75"/>
      <c r="G165" s="75"/>
      <c r="H165" s="75"/>
      <c r="I165" s="2"/>
      <c r="J165" s="75"/>
      <c r="K165" s="76"/>
      <c r="L165" s="77"/>
      <c r="M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customHeight="1" x14ac:dyDescent="0.15">
      <c r="A166" s="2"/>
      <c r="B166" s="2"/>
      <c r="C166" s="73"/>
      <c r="D166" s="73"/>
      <c r="E166" s="74"/>
      <c r="F166" s="75"/>
      <c r="G166" s="75"/>
      <c r="H166" s="75"/>
      <c r="I166" s="2"/>
      <c r="J166" s="75"/>
      <c r="K166" s="76"/>
      <c r="L166" s="77"/>
      <c r="M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customHeight="1" x14ac:dyDescent="0.15">
      <c r="A167" s="2"/>
      <c r="B167" s="2"/>
      <c r="C167" s="73"/>
      <c r="D167" s="73"/>
      <c r="E167" s="74"/>
      <c r="F167" s="75"/>
      <c r="G167" s="75"/>
      <c r="H167" s="75"/>
      <c r="I167" s="2"/>
      <c r="J167" s="75"/>
      <c r="K167" s="76"/>
      <c r="L167" s="77"/>
      <c r="M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customHeight="1" x14ac:dyDescent="0.15">
      <c r="A168" s="2"/>
      <c r="B168" s="2"/>
      <c r="C168" s="73"/>
      <c r="D168" s="73"/>
      <c r="E168" s="74"/>
      <c r="F168" s="75"/>
      <c r="G168" s="75"/>
      <c r="H168" s="75"/>
      <c r="I168" s="2"/>
      <c r="J168" s="75"/>
      <c r="K168" s="76"/>
      <c r="L168" s="77"/>
      <c r="M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customHeight="1" x14ac:dyDescent="0.15">
      <c r="A169" s="2"/>
      <c r="B169" s="2"/>
      <c r="C169" s="73"/>
      <c r="D169" s="73"/>
      <c r="E169" s="74"/>
      <c r="F169" s="75"/>
      <c r="G169" s="75"/>
      <c r="H169" s="75"/>
      <c r="I169" s="2"/>
      <c r="J169" s="75"/>
      <c r="K169" s="76"/>
      <c r="L169" s="77"/>
      <c r="M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customHeight="1" x14ac:dyDescent="0.15">
      <c r="A170" s="2"/>
      <c r="B170" s="2"/>
      <c r="C170" s="73"/>
      <c r="D170" s="73"/>
      <c r="E170" s="74"/>
      <c r="F170" s="75"/>
      <c r="G170" s="75"/>
      <c r="H170" s="75"/>
      <c r="I170" s="2"/>
      <c r="J170" s="75"/>
      <c r="K170" s="76"/>
      <c r="L170" s="77"/>
      <c r="M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customHeight="1" x14ac:dyDescent="0.15">
      <c r="A171" s="2"/>
      <c r="B171" s="2"/>
      <c r="C171" s="73"/>
      <c r="D171" s="73"/>
      <c r="E171" s="74"/>
      <c r="F171" s="75"/>
      <c r="G171" s="75"/>
      <c r="H171" s="75"/>
      <c r="I171" s="2"/>
      <c r="J171" s="75"/>
      <c r="K171" s="76"/>
      <c r="L171" s="77"/>
      <c r="M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customHeight="1" x14ac:dyDescent="0.15">
      <c r="A172" s="2"/>
      <c r="B172" s="2"/>
      <c r="C172" s="73"/>
      <c r="D172" s="73"/>
      <c r="E172" s="74"/>
      <c r="F172" s="75"/>
      <c r="G172" s="75"/>
      <c r="H172" s="75"/>
      <c r="I172" s="2"/>
      <c r="J172" s="75"/>
      <c r="K172" s="76"/>
      <c r="L172" s="77"/>
      <c r="M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customHeight="1" x14ac:dyDescent="0.15">
      <c r="A173" s="2"/>
      <c r="B173" s="2"/>
      <c r="C173" s="73"/>
      <c r="D173" s="73"/>
      <c r="E173" s="74"/>
      <c r="F173" s="75"/>
      <c r="G173" s="75"/>
      <c r="H173" s="75"/>
      <c r="I173" s="2"/>
      <c r="J173" s="75"/>
      <c r="K173" s="76"/>
      <c r="L173" s="77"/>
      <c r="M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customHeight="1" x14ac:dyDescent="0.15">
      <c r="A174" s="2"/>
      <c r="B174" s="2"/>
      <c r="C174" s="73"/>
      <c r="D174" s="73"/>
      <c r="E174" s="74"/>
      <c r="F174" s="75"/>
      <c r="G174" s="75"/>
      <c r="H174" s="75"/>
      <c r="I174" s="2"/>
      <c r="J174" s="75"/>
      <c r="K174" s="76"/>
      <c r="L174" s="77"/>
      <c r="M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customHeight="1" x14ac:dyDescent="0.15">
      <c r="A175" s="2"/>
      <c r="B175" s="2"/>
      <c r="C175" s="73"/>
      <c r="D175" s="73"/>
      <c r="E175" s="74"/>
      <c r="F175" s="75"/>
      <c r="G175" s="75"/>
      <c r="H175" s="75"/>
      <c r="I175" s="2"/>
      <c r="J175" s="75"/>
      <c r="K175" s="76"/>
      <c r="L175" s="77"/>
      <c r="M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customHeight="1" x14ac:dyDescent="0.15">
      <c r="A176" s="2"/>
      <c r="B176" s="2"/>
      <c r="C176" s="73"/>
      <c r="D176" s="73"/>
      <c r="E176" s="74"/>
      <c r="F176" s="75"/>
      <c r="G176" s="75"/>
      <c r="H176" s="75"/>
      <c r="I176" s="2"/>
      <c r="J176" s="75"/>
      <c r="K176" s="76"/>
      <c r="L176" s="77"/>
      <c r="M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customHeight="1" x14ac:dyDescent="0.15">
      <c r="A177" s="2"/>
      <c r="B177" s="2"/>
      <c r="C177" s="73"/>
      <c r="D177" s="73"/>
      <c r="E177" s="74"/>
      <c r="F177" s="75"/>
      <c r="G177" s="75"/>
      <c r="H177" s="75"/>
      <c r="I177" s="2"/>
      <c r="J177" s="75"/>
      <c r="K177" s="76"/>
      <c r="L177" s="77"/>
      <c r="M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customHeight="1" x14ac:dyDescent="0.15">
      <c r="A178" s="2"/>
      <c r="B178" s="2"/>
      <c r="C178" s="73"/>
      <c r="D178" s="73"/>
      <c r="E178" s="74"/>
      <c r="F178" s="75"/>
      <c r="G178" s="75"/>
      <c r="H178" s="75"/>
      <c r="I178" s="2"/>
      <c r="J178" s="75"/>
      <c r="K178" s="76"/>
      <c r="L178" s="77"/>
      <c r="M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customHeight="1" x14ac:dyDescent="0.15">
      <c r="A179" s="2"/>
      <c r="B179" s="2"/>
      <c r="C179" s="73"/>
      <c r="D179" s="73"/>
      <c r="E179" s="74"/>
      <c r="F179" s="75"/>
      <c r="G179" s="75"/>
      <c r="H179" s="75"/>
      <c r="I179" s="2"/>
      <c r="J179" s="75"/>
      <c r="K179" s="76"/>
      <c r="L179" s="77"/>
      <c r="M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customHeight="1" x14ac:dyDescent="0.15">
      <c r="A180" s="2"/>
      <c r="B180" s="2"/>
      <c r="C180" s="73"/>
      <c r="D180" s="73"/>
      <c r="E180" s="74"/>
      <c r="F180" s="75"/>
      <c r="G180" s="75"/>
      <c r="H180" s="75"/>
      <c r="I180" s="2"/>
      <c r="J180" s="75"/>
      <c r="K180" s="76"/>
      <c r="L180" s="77"/>
      <c r="M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customHeight="1" x14ac:dyDescent="0.15">
      <c r="A181" s="2"/>
      <c r="B181" s="2"/>
      <c r="C181" s="73"/>
      <c r="D181" s="73"/>
      <c r="E181" s="74"/>
      <c r="F181" s="75"/>
      <c r="G181" s="75"/>
      <c r="H181" s="75"/>
      <c r="I181" s="2"/>
      <c r="J181" s="75"/>
      <c r="K181" s="76"/>
      <c r="L181" s="77"/>
      <c r="M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customHeight="1" x14ac:dyDescent="0.15">
      <c r="A182" s="2"/>
      <c r="B182" s="2"/>
      <c r="C182" s="73"/>
      <c r="D182" s="73"/>
      <c r="E182" s="74"/>
      <c r="F182" s="75"/>
      <c r="G182" s="75"/>
      <c r="H182" s="75"/>
      <c r="I182" s="2"/>
      <c r="J182" s="75"/>
      <c r="K182" s="76"/>
      <c r="L182" s="77"/>
      <c r="M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customHeight="1" x14ac:dyDescent="0.15">
      <c r="A183" s="2"/>
      <c r="B183" s="2"/>
      <c r="C183" s="73"/>
      <c r="D183" s="73"/>
      <c r="E183" s="74"/>
      <c r="F183" s="75"/>
      <c r="G183" s="75"/>
      <c r="H183" s="75"/>
      <c r="I183" s="2"/>
      <c r="J183" s="75"/>
      <c r="K183" s="76"/>
      <c r="L183" s="77"/>
      <c r="M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customHeight="1" x14ac:dyDescent="0.15">
      <c r="A184" s="2"/>
      <c r="B184" s="2"/>
      <c r="C184" s="73"/>
      <c r="D184" s="73"/>
      <c r="E184" s="74"/>
      <c r="F184" s="75"/>
      <c r="G184" s="75"/>
      <c r="H184" s="75"/>
      <c r="I184" s="2"/>
      <c r="J184" s="75"/>
      <c r="K184" s="76"/>
      <c r="L184" s="77"/>
      <c r="M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customHeight="1" x14ac:dyDescent="0.15">
      <c r="A185" s="2"/>
      <c r="B185" s="2"/>
      <c r="C185" s="73"/>
      <c r="D185" s="73"/>
      <c r="E185" s="74"/>
      <c r="F185" s="75"/>
      <c r="G185" s="75"/>
      <c r="H185" s="75"/>
      <c r="I185" s="2"/>
      <c r="J185" s="75"/>
      <c r="K185" s="76"/>
      <c r="L185" s="77"/>
      <c r="M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customHeight="1" x14ac:dyDescent="0.15">
      <c r="A186" s="2"/>
      <c r="B186" s="2"/>
      <c r="C186" s="73"/>
      <c r="D186" s="73"/>
      <c r="E186" s="74"/>
      <c r="F186" s="75"/>
      <c r="G186" s="75"/>
      <c r="H186" s="75"/>
      <c r="I186" s="2"/>
      <c r="J186" s="75"/>
      <c r="K186" s="76"/>
      <c r="L186" s="77"/>
      <c r="M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customHeight="1" x14ac:dyDescent="0.15">
      <c r="A187" s="2"/>
      <c r="B187" s="2"/>
      <c r="C187" s="73"/>
      <c r="D187" s="73"/>
      <c r="E187" s="74"/>
      <c r="F187" s="75"/>
      <c r="G187" s="75"/>
      <c r="H187" s="75"/>
      <c r="I187" s="2"/>
      <c r="J187" s="75"/>
      <c r="K187" s="76"/>
      <c r="L187" s="77"/>
      <c r="M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customHeight="1" x14ac:dyDescent="0.15">
      <c r="A188" s="2"/>
      <c r="B188" s="2"/>
      <c r="C188" s="73"/>
      <c r="D188" s="73"/>
      <c r="E188" s="74"/>
      <c r="F188" s="75"/>
      <c r="G188" s="75"/>
      <c r="H188" s="75"/>
      <c r="I188" s="2"/>
      <c r="J188" s="75"/>
      <c r="K188" s="76"/>
      <c r="L188" s="77"/>
      <c r="M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customHeight="1" x14ac:dyDescent="0.15">
      <c r="A189" s="2"/>
      <c r="B189" s="2"/>
      <c r="C189" s="73"/>
      <c r="D189" s="73"/>
      <c r="E189" s="74"/>
      <c r="F189" s="75"/>
      <c r="G189" s="75"/>
      <c r="H189" s="75"/>
      <c r="I189" s="2"/>
      <c r="J189" s="75"/>
      <c r="K189" s="76"/>
      <c r="L189" s="77"/>
      <c r="M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customHeight="1" x14ac:dyDescent="0.15">
      <c r="A190" s="2"/>
      <c r="B190" s="2"/>
      <c r="C190" s="73"/>
      <c r="D190" s="73"/>
      <c r="E190" s="74"/>
      <c r="F190" s="75"/>
      <c r="G190" s="75"/>
      <c r="H190" s="75"/>
      <c r="I190" s="2"/>
      <c r="J190" s="75"/>
      <c r="K190" s="76"/>
      <c r="L190" s="77"/>
      <c r="M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customHeight="1" x14ac:dyDescent="0.15">
      <c r="A191" s="2"/>
      <c r="B191" s="2"/>
      <c r="C191" s="73"/>
      <c r="D191" s="73"/>
      <c r="E191" s="74"/>
      <c r="F191" s="75"/>
      <c r="G191" s="75"/>
      <c r="H191" s="75"/>
      <c r="I191" s="2"/>
      <c r="J191" s="75"/>
      <c r="K191" s="76"/>
      <c r="L191" s="77"/>
      <c r="M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customHeight="1" x14ac:dyDescent="0.15">
      <c r="A192" s="2"/>
      <c r="B192" s="2"/>
      <c r="C192" s="73"/>
      <c r="D192" s="73"/>
      <c r="E192" s="74"/>
      <c r="F192" s="75"/>
      <c r="G192" s="75"/>
      <c r="H192" s="75"/>
      <c r="I192" s="2"/>
      <c r="J192" s="75"/>
      <c r="K192" s="76"/>
      <c r="L192" s="77"/>
      <c r="M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customHeight="1" x14ac:dyDescent="0.15">
      <c r="A193" s="2"/>
      <c r="B193" s="2"/>
      <c r="C193" s="73"/>
      <c r="D193" s="73"/>
      <c r="E193" s="74"/>
      <c r="F193" s="75"/>
      <c r="G193" s="75"/>
      <c r="H193" s="75"/>
      <c r="I193" s="2"/>
      <c r="J193" s="75"/>
      <c r="K193" s="76"/>
      <c r="L193" s="77"/>
      <c r="M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customHeight="1" x14ac:dyDescent="0.15">
      <c r="A194" s="2"/>
      <c r="B194" s="2"/>
      <c r="C194" s="73"/>
      <c r="D194" s="73"/>
      <c r="E194" s="74"/>
      <c r="F194" s="75"/>
      <c r="G194" s="75"/>
      <c r="H194" s="75"/>
      <c r="I194" s="2"/>
      <c r="J194" s="75"/>
      <c r="K194" s="76"/>
      <c r="L194" s="77"/>
      <c r="M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customHeight="1" x14ac:dyDescent="0.15">
      <c r="A195" s="2"/>
      <c r="B195" s="2"/>
      <c r="C195" s="73"/>
      <c r="D195" s="73"/>
      <c r="E195" s="74"/>
      <c r="F195" s="75"/>
      <c r="G195" s="75"/>
      <c r="H195" s="75"/>
      <c r="I195" s="2"/>
      <c r="J195" s="75"/>
      <c r="K195" s="76"/>
      <c r="L195" s="77"/>
      <c r="M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customHeight="1" x14ac:dyDescent="0.15">
      <c r="A196" s="2"/>
      <c r="B196" s="2"/>
      <c r="C196" s="73"/>
      <c r="D196" s="73"/>
      <c r="E196" s="74"/>
      <c r="F196" s="75"/>
      <c r="G196" s="75"/>
      <c r="H196" s="75"/>
      <c r="I196" s="2"/>
      <c r="J196" s="75"/>
      <c r="K196" s="76"/>
      <c r="L196" s="77"/>
      <c r="M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customHeight="1" x14ac:dyDescent="0.15">
      <c r="A197" s="2"/>
      <c r="B197" s="2"/>
      <c r="C197" s="73"/>
      <c r="D197" s="73"/>
      <c r="E197" s="74"/>
      <c r="F197" s="75"/>
      <c r="G197" s="75"/>
      <c r="H197" s="75"/>
      <c r="I197" s="2"/>
      <c r="J197" s="75"/>
      <c r="K197" s="76"/>
      <c r="L197" s="77"/>
      <c r="M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customHeight="1" x14ac:dyDescent="0.15">
      <c r="A198" s="2"/>
      <c r="B198" s="2"/>
      <c r="C198" s="73"/>
      <c r="D198" s="73"/>
      <c r="E198" s="74"/>
      <c r="F198" s="75"/>
      <c r="G198" s="75"/>
      <c r="H198" s="75"/>
      <c r="I198" s="2"/>
      <c r="J198" s="75"/>
      <c r="K198" s="76"/>
      <c r="L198" s="77"/>
      <c r="M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customHeight="1" x14ac:dyDescent="0.15">
      <c r="A199" s="2"/>
      <c r="B199" s="2"/>
      <c r="C199" s="73"/>
      <c r="D199" s="73"/>
      <c r="E199" s="74"/>
      <c r="F199" s="75"/>
      <c r="G199" s="75"/>
      <c r="H199" s="75"/>
      <c r="I199" s="2"/>
      <c r="J199" s="75"/>
      <c r="K199" s="76"/>
      <c r="L199" s="77"/>
      <c r="M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customHeight="1" x14ac:dyDescent="0.15">
      <c r="A200" s="2"/>
      <c r="B200" s="2"/>
      <c r="C200" s="73"/>
      <c r="D200" s="73"/>
      <c r="E200" s="74"/>
      <c r="F200" s="75"/>
      <c r="G200" s="75"/>
      <c r="H200" s="75"/>
      <c r="I200" s="2"/>
      <c r="J200" s="75"/>
      <c r="K200" s="76"/>
      <c r="L200" s="77"/>
      <c r="M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customHeight="1" x14ac:dyDescent="0.15">
      <c r="A201" s="2"/>
      <c r="B201" s="2"/>
      <c r="C201" s="73"/>
      <c r="D201" s="73"/>
      <c r="E201" s="74"/>
      <c r="F201" s="75"/>
      <c r="G201" s="75"/>
      <c r="H201" s="75"/>
      <c r="I201" s="2"/>
      <c r="J201" s="75"/>
      <c r="K201" s="76"/>
      <c r="L201" s="77"/>
      <c r="M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customHeight="1" x14ac:dyDescent="0.15">
      <c r="A202" s="2"/>
      <c r="B202" s="2"/>
      <c r="C202" s="73"/>
      <c r="D202" s="73"/>
      <c r="E202" s="74"/>
      <c r="F202" s="75"/>
      <c r="G202" s="75"/>
      <c r="H202" s="75"/>
      <c r="I202" s="2"/>
      <c r="J202" s="75"/>
      <c r="K202" s="76"/>
      <c r="L202" s="77"/>
      <c r="M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customHeight="1" x14ac:dyDescent="0.15">
      <c r="A203" s="2"/>
      <c r="B203" s="2"/>
      <c r="C203" s="73"/>
      <c r="D203" s="73"/>
      <c r="E203" s="74"/>
      <c r="F203" s="75"/>
      <c r="G203" s="75"/>
      <c r="H203" s="75"/>
      <c r="I203" s="2"/>
      <c r="J203" s="75"/>
      <c r="K203" s="76"/>
      <c r="L203" s="77"/>
      <c r="M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customHeight="1" x14ac:dyDescent="0.15">
      <c r="A204" s="2"/>
      <c r="B204" s="2"/>
      <c r="C204" s="73"/>
      <c r="D204" s="73"/>
      <c r="E204" s="74"/>
      <c r="F204" s="75"/>
      <c r="G204" s="75"/>
      <c r="H204" s="75"/>
      <c r="I204" s="2"/>
      <c r="J204" s="75"/>
      <c r="K204" s="76"/>
      <c r="L204" s="77"/>
      <c r="M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customHeight="1" x14ac:dyDescent="0.15">
      <c r="A205" s="2"/>
      <c r="B205" s="2"/>
      <c r="C205" s="73"/>
      <c r="D205" s="73"/>
      <c r="E205" s="74"/>
      <c r="F205" s="75"/>
      <c r="G205" s="75"/>
      <c r="H205" s="75"/>
      <c r="I205" s="2"/>
      <c r="J205" s="75"/>
      <c r="K205" s="76"/>
      <c r="L205" s="77"/>
      <c r="M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customHeight="1" x14ac:dyDescent="0.15">
      <c r="A206" s="2"/>
      <c r="B206" s="2"/>
      <c r="C206" s="73"/>
      <c r="D206" s="73"/>
      <c r="E206" s="74"/>
      <c r="F206" s="75"/>
      <c r="G206" s="75"/>
      <c r="H206" s="75"/>
      <c r="I206" s="2"/>
      <c r="J206" s="75"/>
      <c r="K206" s="76"/>
      <c r="L206" s="77"/>
      <c r="M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customHeight="1" x14ac:dyDescent="0.15">
      <c r="A207" s="2"/>
      <c r="B207" s="2"/>
      <c r="C207" s="73"/>
      <c r="D207" s="73"/>
      <c r="E207" s="74"/>
      <c r="F207" s="75"/>
      <c r="G207" s="75"/>
      <c r="H207" s="75"/>
      <c r="I207" s="2"/>
      <c r="J207" s="75"/>
      <c r="K207" s="76"/>
      <c r="L207" s="77"/>
      <c r="M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customHeight="1" x14ac:dyDescent="0.15">
      <c r="A208" s="2"/>
      <c r="B208" s="2"/>
      <c r="C208" s="73"/>
      <c r="D208" s="73"/>
      <c r="E208" s="74"/>
      <c r="F208" s="75"/>
      <c r="G208" s="75"/>
      <c r="H208" s="75"/>
      <c r="I208" s="2"/>
      <c r="J208" s="75"/>
      <c r="K208" s="76"/>
      <c r="L208" s="77"/>
      <c r="M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customHeight="1" x14ac:dyDescent="0.15">
      <c r="A209" s="2"/>
      <c r="B209" s="2"/>
      <c r="C209" s="73"/>
      <c r="D209" s="73"/>
      <c r="E209" s="74"/>
      <c r="F209" s="75"/>
      <c r="G209" s="75"/>
      <c r="H209" s="75"/>
      <c r="I209" s="2"/>
      <c r="J209" s="75"/>
      <c r="K209" s="76"/>
      <c r="L209" s="77"/>
      <c r="M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customHeight="1" x14ac:dyDescent="0.15">
      <c r="A210" s="2"/>
      <c r="B210" s="2"/>
      <c r="C210" s="73"/>
      <c r="D210" s="73"/>
      <c r="E210" s="74"/>
      <c r="F210" s="75"/>
      <c r="G210" s="75"/>
      <c r="H210" s="75"/>
      <c r="I210" s="2"/>
      <c r="J210" s="75"/>
      <c r="K210" s="76"/>
      <c r="L210" s="77"/>
      <c r="M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customHeight="1" x14ac:dyDescent="0.15">
      <c r="A211" s="2"/>
      <c r="B211" s="2"/>
      <c r="C211" s="73"/>
      <c r="D211" s="73"/>
      <c r="E211" s="74"/>
      <c r="F211" s="75"/>
      <c r="G211" s="75"/>
      <c r="H211" s="75"/>
      <c r="I211" s="2"/>
      <c r="J211" s="75"/>
      <c r="K211" s="76"/>
      <c r="L211" s="77"/>
      <c r="M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customHeight="1" x14ac:dyDescent="0.15">
      <c r="A212" s="2"/>
      <c r="B212" s="2"/>
      <c r="C212" s="73"/>
      <c r="D212" s="73"/>
      <c r="E212" s="74"/>
      <c r="F212" s="75"/>
      <c r="G212" s="75"/>
      <c r="H212" s="75"/>
      <c r="I212" s="2"/>
      <c r="J212" s="75"/>
      <c r="K212" s="76"/>
      <c r="L212" s="77"/>
      <c r="M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customHeight="1" x14ac:dyDescent="0.15">
      <c r="A213" s="2"/>
      <c r="B213" s="2"/>
      <c r="C213" s="73"/>
      <c r="D213" s="73"/>
      <c r="E213" s="74"/>
      <c r="F213" s="75"/>
      <c r="G213" s="75"/>
      <c r="H213" s="75"/>
      <c r="I213" s="2"/>
      <c r="J213" s="75"/>
      <c r="K213" s="76"/>
      <c r="L213" s="77"/>
      <c r="M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customHeight="1" x14ac:dyDescent="0.15">
      <c r="A214" s="2"/>
      <c r="B214" s="2"/>
      <c r="C214" s="73"/>
      <c r="D214" s="73"/>
      <c r="E214" s="74"/>
      <c r="F214" s="75"/>
      <c r="G214" s="75"/>
      <c r="H214" s="75"/>
      <c r="I214" s="2"/>
      <c r="J214" s="75"/>
      <c r="K214" s="76"/>
      <c r="L214" s="77"/>
      <c r="M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customHeight="1" x14ac:dyDescent="0.15">
      <c r="A215" s="2"/>
      <c r="B215" s="2"/>
      <c r="C215" s="73"/>
      <c r="D215" s="73"/>
      <c r="E215" s="74"/>
      <c r="F215" s="75"/>
      <c r="G215" s="75"/>
      <c r="H215" s="75"/>
      <c r="I215" s="2"/>
      <c r="J215" s="75"/>
      <c r="K215" s="76"/>
      <c r="L215" s="77"/>
      <c r="M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customHeight="1" x14ac:dyDescent="0.15">
      <c r="A216" s="2"/>
      <c r="B216" s="2"/>
      <c r="C216" s="73"/>
      <c r="D216" s="73"/>
      <c r="E216" s="74"/>
      <c r="F216" s="75"/>
      <c r="G216" s="75"/>
      <c r="H216" s="75"/>
      <c r="I216" s="2"/>
      <c r="J216" s="75"/>
      <c r="K216" s="76"/>
      <c r="L216" s="77"/>
      <c r="M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customHeight="1" x14ac:dyDescent="0.15">
      <c r="A217" s="2"/>
      <c r="B217" s="2"/>
      <c r="C217" s="73"/>
      <c r="D217" s="73"/>
      <c r="E217" s="74"/>
      <c r="F217" s="75"/>
      <c r="G217" s="75"/>
      <c r="H217" s="75"/>
      <c r="I217" s="2"/>
      <c r="J217" s="75"/>
      <c r="K217" s="76"/>
      <c r="L217" s="77"/>
      <c r="M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customHeight="1" x14ac:dyDescent="0.15">
      <c r="A218" s="2"/>
      <c r="B218" s="2"/>
      <c r="C218" s="73"/>
      <c r="D218" s="73"/>
      <c r="E218" s="74"/>
      <c r="F218" s="75"/>
      <c r="G218" s="75"/>
      <c r="H218" s="75"/>
      <c r="I218" s="2"/>
      <c r="J218" s="75"/>
      <c r="K218" s="76"/>
      <c r="L218" s="77"/>
      <c r="M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customHeight="1" x14ac:dyDescent="0.15">
      <c r="A219" s="2"/>
      <c r="B219" s="2"/>
      <c r="C219" s="73"/>
      <c r="D219" s="73"/>
      <c r="E219" s="74"/>
      <c r="F219" s="75"/>
      <c r="G219" s="75"/>
      <c r="H219" s="75"/>
      <c r="I219" s="2"/>
      <c r="J219" s="75"/>
      <c r="K219" s="76"/>
      <c r="L219" s="77"/>
      <c r="M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customHeight="1" x14ac:dyDescent="0.15">
      <c r="A220" s="2"/>
      <c r="B220" s="2"/>
      <c r="C220" s="73"/>
      <c r="D220" s="73"/>
      <c r="E220" s="74"/>
      <c r="F220" s="75"/>
      <c r="G220" s="75"/>
      <c r="H220" s="75"/>
      <c r="I220" s="2"/>
      <c r="J220" s="75"/>
      <c r="K220" s="76"/>
      <c r="L220" s="77"/>
      <c r="M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customHeight="1" x14ac:dyDescent="0.15">
      <c r="A221" s="2"/>
      <c r="B221" s="2"/>
      <c r="C221" s="73"/>
      <c r="D221" s="73"/>
      <c r="E221" s="74"/>
      <c r="F221" s="75"/>
      <c r="G221" s="75"/>
      <c r="H221" s="75"/>
      <c r="I221" s="2"/>
      <c r="J221" s="75"/>
      <c r="K221" s="76"/>
      <c r="L221" s="77"/>
      <c r="M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customHeight="1" x14ac:dyDescent="0.15">
      <c r="A222" s="2"/>
      <c r="B222" s="2"/>
      <c r="C222" s="73"/>
      <c r="D222" s="73"/>
      <c r="E222" s="74"/>
      <c r="F222" s="75"/>
      <c r="G222" s="75"/>
      <c r="H222" s="75"/>
      <c r="I222" s="2"/>
      <c r="J222" s="75"/>
      <c r="K222" s="76"/>
      <c r="L222" s="77"/>
      <c r="M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customHeight="1" x14ac:dyDescent="0.15">
      <c r="A223" s="2"/>
      <c r="B223" s="2"/>
      <c r="C223" s="73"/>
      <c r="D223" s="73"/>
      <c r="E223" s="74"/>
      <c r="F223" s="75"/>
      <c r="G223" s="75"/>
      <c r="H223" s="75"/>
      <c r="I223" s="2"/>
      <c r="J223" s="75"/>
      <c r="K223" s="76"/>
      <c r="L223" s="77"/>
      <c r="M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customHeight="1" x14ac:dyDescent="0.15">
      <c r="A224" s="2"/>
      <c r="B224" s="2"/>
      <c r="C224" s="73"/>
      <c r="D224" s="73"/>
      <c r="E224" s="74"/>
      <c r="F224" s="75"/>
      <c r="G224" s="75"/>
      <c r="H224" s="75"/>
      <c r="I224" s="2"/>
      <c r="J224" s="75"/>
      <c r="K224" s="76"/>
      <c r="L224" s="77"/>
      <c r="M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customHeight="1" x14ac:dyDescent="0.15">
      <c r="A225" s="2"/>
      <c r="B225" s="2"/>
      <c r="C225" s="73"/>
      <c r="D225" s="73"/>
      <c r="E225" s="74"/>
      <c r="F225" s="75"/>
      <c r="G225" s="75"/>
      <c r="H225" s="75"/>
      <c r="I225" s="2"/>
      <c r="J225" s="75"/>
      <c r="K225" s="76"/>
      <c r="L225" s="77"/>
      <c r="M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customHeight="1" x14ac:dyDescent="0.15">
      <c r="A226" s="2"/>
      <c r="B226" s="2"/>
      <c r="C226" s="73"/>
      <c r="D226" s="73"/>
      <c r="E226" s="74"/>
      <c r="F226" s="75"/>
      <c r="G226" s="75"/>
      <c r="H226" s="75"/>
      <c r="I226" s="2"/>
      <c r="J226" s="75"/>
      <c r="K226" s="76"/>
      <c r="L226" s="77"/>
      <c r="M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customHeight="1" x14ac:dyDescent="0.15">
      <c r="A227" s="2"/>
      <c r="B227" s="2"/>
      <c r="C227" s="73"/>
      <c r="D227" s="73"/>
      <c r="E227" s="74"/>
      <c r="F227" s="75"/>
      <c r="G227" s="75"/>
      <c r="H227" s="75"/>
      <c r="I227" s="2"/>
      <c r="J227" s="75"/>
      <c r="K227" s="76"/>
      <c r="L227" s="77"/>
      <c r="M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customHeight="1" x14ac:dyDescent="0.15">
      <c r="A228" s="2"/>
      <c r="B228" s="2"/>
      <c r="C228" s="73"/>
      <c r="D228" s="73"/>
      <c r="E228" s="74"/>
      <c r="F228" s="75"/>
      <c r="G228" s="75"/>
      <c r="H228" s="75"/>
      <c r="I228" s="2"/>
      <c r="J228" s="75"/>
      <c r="K228" s="76"/>
      <c r="L228" s="77"/>
      <c r="M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customHeight="1" x14ac:dyDescent="0.15">
      <c r="A229" s="2"/>
      <c r="B229" s="2"/>
      <c r="C229" s="73"/>
      <c r="D229" s="73"/>
      <c r="E229" s="74"/>
      <c r="F229" s="75"/>
      <c r="G229" s="75"/>
      <c r="H229" s="75"/>
      <c r="I229" s="2"/>
      <c r="J229" s="75"/>
      <c r="K229" s="76"/>
      <c r="L229" s="77"/>
      <c r="M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customHeight="1" x14ac:dyDescent="0.15">
      <c r="A230" s="2"/>
      <c r="B230" s="2"/>
      <c r="C230" s="73"/>
      <c r="D230" s="73"/>
      <c r="E230" s="74"/>
      <c r="F230" s="75"/>
      <c r="G230" s="75"/>
      <c r="H230" s="75"/>
      <c r="I230" s="2"/>
      <c r="J230" s="75"/>
      <c r="K230" s="76"/>
      <c r="L230" s="77"/>
      <c r="M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customHeight="1" x14ac:dyDescent="0.15">
      <c r="A231" s="2"/>
      <c r="B231" s="2"/>
      <c r="C231" s="73"/>
      <c r="D231" s="73"/>
      <c r="E231" s="74"/>
      <c r="F231" s="75"/>
      <c r="G231" s="75"/>
      <c r="H231" s="75"/>
      <c r="I231" s="2"/>
      <c r="J231" s="75"/>
      <c r="K231" s="76"/>
      <c r="L231" s="77"/>
      <c r="M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customHeight="1" x14ac:dyDescent="0.15">
      <c r="A232" s="2"/>
      <c r="B232" s="2"/>
      <c r="C232" s="73"/>
      <c r="D232" s="73"/>
      <c r="E232" s="74"/>
      <c r="F232" s="75"/>
      <c r="G232" s="75"/>
      <c r="H232" s="75"/>
      <c r="I232" s="2"/>
      <c r="J232" s="75"/>
      <c r="K232" s="76"/>
      <c r="L232" s="77"/>
      <c r="M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customHeight="1" x14ac:dyDescent="0.15">
      <c r="A233" s="2"/>
      <c r="B233" s="2"/>
      <c r="C233" s="73"/>
      <c r="D233" s="73"/>
      <c r="E233" s="74"/>
      <c r="F233" s="75"/>
      <c r="G233" s="75"/>
      <c r="H233" s="75"/>
      <c r="I233" s="2"/>
      <c r="J233" s="75"/>
      <c r="K233" s="76"/>
      <c r="L233" s="77"/>
      <c r="M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customHeight="1" x14ac:dyDescent="0.15">
      <c r="A234" s="2"/>
      <c r="B234" s="2"/>
      <c r="C234" s="73"/>
      <c r="D234" s="73"/>
      <c r="E234" s="74"/>
      <c r="F234" s="75"/>
      <c r="G234" s="75"/>
      <c r="H234" s="75"/>
      <c r="I234" s="2"/>
      <c r="J234" s="75"/>
      <c r="K234" s="76"/>
      <c r="L234" s="77"/>
      <c r="M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customHeight="1" x14ac:dyDescent="0.15">
      <c r="A235" s="2"/>
      <c r="B235" s="2"/>
      <c r="C235" s="73"/>
      <c r="D235" s="73"/>
      <c r="E235" s="74"/>
      <c r="F235" s="75"/>
      <c r="G235" s="75"/>
      <c r="H235" s="75"/>
      <c r="I235" s="2"/>
      <c r="J235" s="75"/>
      <c r="K235" s="76"/>
      <c r="L235" s="77"/>
      <c r="M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customHeight="1" x14ac:dyDescent="0.15">
      <c r="A236" s="2"/>
      <c r="B236" s="2"/>
      <c r="C236" s="73"/>
      <c r="D236" s="73"/>
      <c r="E236" s="74"/>
      <c r="F236" s="75"/>
      <c r="G236" s="75"/>
      <c r="H236" s="75"/>
      <c r="I236" s="2"/>
      <c r="J236" s="75"/>
      <c r="K236" s="76"/>
      <c r="L236" s="77"/>
      <c r="M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customHeight="1" x14ac:dyDescent="0.15">
      <c r="A237" s="2"/>
      <c r="B237" s="2"/>
      <c r="C237" s="73"/>
      <c r="D237" s="73"/>
      <c r="E237" s="74"/>
      <c r="F237" s="75"/>
      <c r="G237" s="75"/>
      <c r="H237" s="75"/>
      <c r="I237" s="2"/>
      <c r="J237" s="75"/>
      <c r="K237" s="76"/>
      <c r="L237" s="77"/>
      <c r="M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customHeight="1" x14ac:dyDescent="0.15">
      <c r="A238" s="2"/>
      <c r="B238" s="2"/>
      <c r="C238" s="73"/>
      <c r="D238" s="73"/>
      <c r="E238" s="74"/>
      <c r="F238" s="75"/>
      <c r="G238" s="75"/>
      <c r="H238" s="75"/>
      <c r="I238" s="2"/>
      <c r="J238" s="75"/>
      <c r="K238" s="76"/>
      <c r="L238" s="77"/>
      <c r="M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customHeight="1" x14ac:dyDescent="0.15">
      <c r="A239" s="2"/>
      <c r="B239" s="2"/>
      <c r="C239" s="73"/>
      <c r="D239" s="73"/>
      <c r="E239" s="74"/>
      <c r="F239" s="75"/>
      <c r="G239" s="75"/>
      <c r="H239" s="75"/>
      <c r="I239" s="2"/>
      <c r="J239" s="75"/>
      <c r="K239" s="76"/>
      <c r="L239" s="77"/>
      <c r="M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customHeight="1" x14ac:dyDescent="0.15">
      <c r="A240" s="2"/>
      <c r="B240" s="2"/>
      <c r="C240" s="73"/>
      <c r="D240" s="73"/>
      <c r="E240" s="74"/>
      <c r="F240" s="75"/>
      <c r="G240" s="75"/>
      <c r="H240" s="75"/>
      <c r="I240" s="2"/>
      <c r="J240" s="75"/>
      <c r="K240" s="76"/>
      <c r="L240" s="77"/>
      <c r="M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customHeight="1" x14ac:dyDescent="0.15">
      <c r="A241" s="2"/>
      <c r="B241" s="2"/>
      <c r="C241" s="73"/>
      <c r="D241" s="73"/>
      <c r="E241" s="74"/>
      <c r="F241" s="75"/>
      <c r="G241" s="75"/>
      <c r="H241" s="75"/>
      <c r="I241" s="2"/>
      <c r="J241" s="75"/>
      <c r="K241" s="76"/>
      <c r="L241" s="77"/>
      <c r="M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customHeight="1" x14ac:dyDescent="0.15">
      <c r="A242" s="2"/>
      <c r="B242" s="2"/>
      <c r="C242" s="73"/>
      <c r="D242" s="73"/>
      <c r="E242" s="74"/>
      <c r="F242" s="75"/>
      <c r="G242" s="75"/>
      <c r="H242" s="75"/>
      <c r="I242" s="2"/>
      <c r="J242" s="75"/>
      <c r="K242" s="76"/>
      <c r="L242" s="77"/>
      <c r="M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customHeight="1" x14ac:dyDescent="0.15">
      <c r="A243" s="2"/>
      <c r="B243" s="2"/>
      <c r="C243" s="73"/>
      <c r="D243" s="73"/>
      <c r="E243" s="74"/>
      <c r="F243" s="75"/>
      <c r="G243" s="75"/>
      <c r="H243" s="75"/>
      <c r="I243" s="2"/>
      <c r="J243" s="75"/>
      <c r="K243" s="76"/>
      <c r="L243" s="77"/>
      <c r="M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customHeight="1" x14ac:dyDescent="0.15">
      <c r="A244" s="2"/>
      <c r="B244" s="2"/>
      <c r="C244" s="73"/>
      <c r="D244" s="73"/>
      <c r="E244" s="74"/>
      <c r="F244" s="75"/>
      <c r="G244" s="75"/>
      <c r="H244" s="75"/>
      <c r="I244" s="2"/>
      <c r="J244" s="75"/>
      <c r="K244" s="76"/>
      <c r="L244" s="77"/>
      <c r="M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customHeight="1" x14ac:dyDescent="0.15">
      <c r="A245" s="2"/>
      <c r="B245" s="2"/>
      <c r="C245" s="73"/>
      <c r="D245" s="73"/>
      <c r="E245" s="74"/>
      <c r="F245" s="75"/>
      <c r="G245" s="75"/>
      <c r="H245" s="75"/>
      <c r="I245" s="2"/>
      <c r="J245" s="75"/>
      <c r="K245" s="76"/>
      <c r="L245" s="77"/>
      <c r="M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customHeight="1" x14ac:dyDescent="0.15">
      <c r="A246" s="2"/>
      <c r="B246" s="2"/>
      <c r="C246" s="73"/>
      <c r="D246" s="73"/>
      <c r="E246" s="74"/>
      <c r="F246" s="75"/>
      <c r="G246" s="75"/>
      <c r="H246" s="75"/>
      <c r="I246" s="2"/>
      <c r="J246" s="75"/>
      <c r="K246" s="76"/>
      <c r="L246" s="77"/>
      <c r="M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customHeight="1" x14ac:dyDescent="0.15">
      <c r="A247" s="2"/>
      <c r="B247" s="2"/>
      <c r="C247" s="73"/>
      <c r="D247" s="73"/>
      <c r="E247" s="74"/>
      <c r="F247" s="75"/>
      <c r="G247" s="75"/>
      <c r="H247" s="75"/>
      <c r="I247" s="2"/>
      <c r="J247" s="75"/>
      <c r="K247" s="76"/>
      <c r="L247" s="77"/>
      <c r="M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customHeight="1" x14ac:dyDescent="0.15">
      <c r="A248" s="2"/>
      <c r="B248" s="2"/>
      <c r="C248" s="73"/>
      <c r="D248" s="73"/>
      <c r="E248" s="74"/>
      <c r="F248" s="75"/>
      <c r="G248" s="75"/>
      <c r="H248" s="75"/>
      <c r="I248" s="2"/>
      <c r="J248" s="75"/>
      <c r="K248" s="76"/>
      <c r="L248" s="77"/>
      <c r="M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customHeight="1" x14ac:dyDescent="0.15">
      <c r="A249" s="2"/>
      <c r="B249" s="2"/>
      <c r="C249" s="73"/>
      <c r="D249" s="73"/>
      <c r="E249" s="74"/>
      <c r="F249" s="75"/>
      <c r="G249" s="75"/>
      <c r="H249" s="75"/>
      <c r="I249" s="2"/>
      <c r="J249" s="75"/>
      <c r="K249" s="76"/>
      <c r="L249" s="77"/>
      <c r="M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customHeight="1" x14ac:dyDescent="0.15">
      <c r="A250" s="2"/>
      <c r="B250" s="2"/>
      <c r="C250" s="73"/>
      <c r="D250" s="73"/>
      <c r="E250" s="74"/>
      <c r="F250" s="75"/>
      <c r="G250" s="75"/>
      <c r="H250" s="75"/>
      <c r="I250" s="2"/>
      <c r="J250" s="75"/>
      <c r="K250" s="76"/>
      <c r="L250" s="77"/>
      <c r="M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customHeight="1" x14ac:dyDescent="0.15">
      <c r="A251" s="2"/>
      <c r="B251" s="2"/>
      <c r="C251" s="73"/>
      <c r="D251" s="73"/>
      <c r="E251" s="74"/>
      <c r="F251" s="75"/>
      <c r="G251" s="75"/>
      <c r="H251" s="75"/>
      <c r="I251" s="2"/>
      <c r="J251" s="75"/>
      <c r="K251" s="76"/>
      <c r="L251" s="77"/>
      <c r="M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customHeight="1" x14ac:dyDescent="0.15">
      <c r="A252" s="2"/>
      <c r="B252" s="2"/>
      <c r="C252" s="73"/>
      <c r="D252" s="73"/>
      <c r="E252" s="74"/>
      <c r="F252" s="75"/>
      <c r="G252" s="75"/>
      <c r="H252" s="75"/>
      <c r="I252" s="2"/>
      <c r="J252" s="75"/>
      <c r="K252" s="76"/>
      <c r="L252" s="77"/>
      <c r="M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customHeight="1" x14ac:dyDescent="0.15">
      <c r="A253" s="2"/>
      <c r="B253" s="2"/>
      <c r="C253" s="73"/>
      <c r="D253" s="73"/>
      <c r="E253" s="74"/>
      <c r="F253" s="75"/>
      <c r="G253" s="75"/>
      <c r="H253" s="75"/>
      <c r="I253" s="2"/>
      <c r="J253" s="75"/>
      <c r="K253" s="76"/>
      <c r="L253" s="77"/>
      <c r="M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customHeight="1" x14ac:dyDescent="0.15">
      <c r="A254" s="2"/>
      <c r="B254" s="2"/>
      <c r="C254" s="73"/>
      <c r="D254" s="73"/>
      <c r="E254" s="74"/>
      <c r="F254" s="75"/>
      <c r="G254" s="75"/>
      <c r="H254" s="75"/>
      <c r="I254" s="2"/>
      <c r="J254" s="75"/>
      <c r="K254" s="76"/>
      <c r="L254" s="77"/>
      <c r="M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customHeight="1" x14ac:dyDescent="0.15">
      <c r="A255" s="2"/>
      <c r="B255" s="2"/>
      <c r="C255" s="73"/>
      <c r="D255" s="73"/>
      <c r="E255" s="74"/>
      <c r="F255" s="75"/>
      <c r="G255" s="75"/>
      <c r="H255" s="75"/>
      <c r="I255" s="2"/>
      <c r="J255" s="75"/>
      <c r="K255" s="76"/>
      <c r="L255" s="77"/>
      <c r="M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customHeight="1" x14ac:dyDescent="0.15">
      <c r="A256" s="2"/>
      <c r="B256" s="2"/>
      <c r="C256" s="73"/>
      <c r="D256" s="73"/>
      <c r="E256" s="74"/>
      <c r="F256" s="75"/>
      <c r="G256" s="75"/>
      <c r="H256" s="75"/>
      <c r="I256" s="2"/>
      <c r="J256" s="75"/>
      <c r="K256" s="76"/>
      <c r="L256" s="77"/>
      <c r="M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customHeight="1" x14ac:dyDescent="0.15">
      <c r="A257" s="2"/>
      <c r="B257" s="2"/>
      <c r="C257" s="73"/>
      <c r="D257" s="73"/>
      <c r="E257" s="74"/>
      <c r="F257" s="75"/>
      <c r="G257" s="75"/>
      <c r="H257" s="75"/>
      <c r="I257" s="2"/>
      <c r="J257" s="75"/>
      <c r="K257" s="76"/>
      <c r="L257" s="77"/>
      <c r="M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customHeight="1" x14ac:dyDescent="0.15">
      <c r="A258" s="2"/>
      <c r="B258" s="2"/>
      <c r="C258" s="73"/>
      <c r="D258" s="73"/>
      <c r="E258" s="74"/>
      <c r="F258" s="75"/>
      <c r="G258" s="75"/>
      <c r="H258" s="75"/>
      <c r="I258" s="2"/>
      <c r="J258" s="75"/>
      <c r="K258" s="76"/>
      <c r="L258" s="77"/>
      <c r="M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customHeight="1" x14ac:dyDescent="0.15">
      <c r="A259" s="2"/>
      <c r="B259" s="2"/>
      <c r="C259" s="73"/>
      <c r="D259" s="73"/>
      <c r="E259" s="74"/>
      <c r="F259" s="75"/>
      <c r="G259" s="75"/>
      <c r="H259" s="75"/>
      <c r="I259" s="2"/>
      <c r="J259" s="75"/>
      <c r="K259" s="76"/>
      <c r="L259" s="77"/>
      <c r="M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customHeight="1" x14ac:dyDescent="0.15">
      <c r="A260" s="2"/>
      <c r="B260" s="2"/>
      <c r="C260" s="73"/>
      <c r="D260" s="73"/>
      <c r="E260" s="74"/>
      <c r="F260" s="75"/>
      <c r="G260" s="75"/>
      <c r="H260" s="75"/>
      <c r="I260" s="2"/>
      <c r="J260" s="75"/>
      <c r="K260" s="76"/>
      <c r="L260" s="77"/>
      <c r="M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customHeight="1" x14ac:dyDescent="0.15">
      <c r="A261" s="2"/>
      <c r="B261" s="2"/>
      <c r="C261" s="73"/>
      <c r="D261" s="73"/>
      <c r="E261" s="74"/>
      <c r="F261" s="75"/>
      <c r="G261" s="75"/>
      <c r="H261" s="75"/>
      <c r="I261" s="2"/>
      <c r="J261" s="75"/>
      <c r="K261" s="76"/>
      <c r="L261" s="77"/>
      <c r="M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customHeight="1" x14ac:dyDescent="0.15">
      <c r="A262" s="2"/>
      <c r="B262" s="2"/>
      <c r="C262" s="73"/>
      <c r="D262" s="73"/>
      <c r="E262" s="74"/>
      <c r="F262" s="75"/>
      <c r="G262" s="75"/>
      <c r="H262" s="75"/>
      <c r="I262" s="2"/>
      <c r="J262" s="75"/>
      <c r="K262" s="76"/>
      <c r="L262" s="77"/>
      <c r="M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customHeight="1" x14ac:dyDescent="0.15">
      <c r="A263" s="2"/>
      <c r="B263" s="2"/>
      <c r="C263" s="73"/>
      <c r="D263" s="73"/>
      <c r="E263" s="74"/>
      <c r="F263" s="75"/>
      <c r="G263" s="75"/>
      <c r="H263" s="75"/>
      <c r="I263" s="2"/>
      <c r="J263" s="75"/>
      <c r="K263" s="76"/>
      <c r="L263" s="77"/>
      <c r="M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customHeight="1" x14ac:dyDescent="0.15">
      <c r="A264" s="2"/>
      <c r="B264" s="2"/>
      <c r="C264" s="73"/>
      <c r="D264" s="73"/>
      <c r="E264" s="74"/>
      <c r="F264" s="75"/>
      <c r="G264" s="75"/>
      <c r="H264" s="75"/>
      <c r="I264" s="2"/>
      <c r="J264" s="75"/>
      <c r="K264" s="76"/>
      <c r="L264" s="77"/>
      <c r="M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customHeight="1" x14ac:dyDescent="0.15">
      <c r="A265" s="2"/>
      <c r="B265" s="2"/>
      <c r="C265" s="73"/>
      <c r="D265" s="73"/>
      <c r="E265" s="74"/>
      <c r="F265" s="75"/>
      <c r="G265" s="75"/>
      <c r="H265" s="75"/>
      <c r="I265" s="2"/>
      <c r="J265" s="75"/>
      <c r="K265" s="76"/>
      <c r="L265" s="77"/>
      <c r="M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customHeight="1" x14ac:dyDescent="0.15">
      <c r="A266" s="2"/>
      <c r="B266" s="2"/>
      <c r="C266" s="73"/>
      <c r="D266" s="73"/>
      <c r="E266" s="74"/>
      <c r="F266" s="75"/>
      <c r="G266" s="75"/>
      <c r="H266" s="75"/>
      <c r="I266" s="2"/>
      <c r="J266" s="75"/>
      <c r="K266" s="76"/>
      <c r="L266" s="77"/>
      <c r="M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customHeight="1" x14ac:dyDescent="0.15">
      <c r="A267" s="2"/>
      <c r="B267" s="2"/>
      <c r="C267" s="73"/>
      <c r="D267" s="73"/>
      <c r="E267" s="74"/>
      <c r="F267" s="75"/>
      <c r="G267" s="75"/>
      <c r="H267" s="75"/>
      <c r="I267" s="2"/>
      <c r="J267" s="75"/>
      <c r="K267" s="76"/>
      <c r="L267" s="77"/>
      <c r="M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customHeight="1" x14ac:dyDescent="0.15">
      <c r="A268" s="2"/>
      <c r="B268" s="2"/>
      <c r="C268" s="73"/>
      <c r="D268" s="73"/>
      <c r="E268" s="74"/>
      <c r="F268" s="75"/>
      <c r="G268" s="75"/>
      <c r="H268" s="75"/>
      <c r="I268" s="2"/>
      <c r="J268" s="75"/>
      <c r="K268" s="76"/>
      <c r="L268" s="77"/>
      <c r="M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customHeight="1" x14ac:dyDescent="0.15">
      <c r="A269" s="2"/>
      <c r="B269" s="2"/>
      <c r="C269" s="73"/>
      <c r="D269" s="73"/>
      <c r="E269" s="74"/>
      <c r="F269" s="75"/>
      <c r="G269" s="75"/>
      <c r="H269" s="75"/>
      <c r="I269" s="2"/>
      <c r="J269" s="75"/>
      <c r="K269" s="76"/>
      <c r="L269" s="77"/>
      <c r="M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customHeight="1" x14ac:dyDescent="0.15">
      <c r="A270" s="2"/>
      <c r="B270" s="2"/>
      <c r="C270" s="73"/>
      <c r="D270" s="73"/>
      <c r="E270" s="74"/>
      <c r="F270" s="75"/>
      <c r="G270" s="75"/>
      <c r="H270" s="75"/>
      <c r="I270" s="2"/>
      <c r="J270" s="75"/>
      <c r="K270" s="76"/>
      <c r="L270" s="77"/>
      <c r="M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customHeight="1" x14ac:dyDescent="0.15">
      <c r="A271" s="2"/>
      <c r="B271" s="2"/>
      <c r="C271" s="73"/>
      <c r="D271" s="73"/>
      <c r="E271" s="74"/>
      <c r="F271" s="75"/>
      <c r="G271" s="75"/>
      <c r="H271" s="75"/>
      <c r="I271" s="2"/>
      <c r="J271" s="75"/>
      <c r="K271" s="76"/>
      <c r="L271" s="77"/>
      <c r="M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customHeight="1" x14ac:dyDescent="0.15">
      <c r="A272" s="2"/>
      <c r="B272" s="2"/>
      <c r="C272" s="73"/>
      <c r="D272" s="73"/>
      <c r="E272" s="74"/>
      <c r="F272" s="75"/>
      <c r="G272" s="75"/>
      <c r="H272" s="75"/>
      <c r="I272" s="2"/>
      <c r="J272" s="75"/>
      <c r="K272" s="76"/>
      <c r="L272" s="77"/>
      <c r="M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customHeight="1" x14ac:dyDescent="0.15">
      <c r="A273" s="2"/>
      <c r="B273" s="2"/>
      <c r="C273" s="73"/>
      <c r="D273" s="73"/>
      <c r="E273" s="74"/>
      <c r="F273" s="75"/>
      <c r="G273" s="75"/>
      <c r="H273" s="75"/>
      <c r="I273" s="2"/>
      <c r="J273" s="75"/>
      <c r="K273" s="76"/>
      <c r="L273" s="77"/>
      <c r="M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customHeight="1" x14ac:dyDescent="0.15">
      <c r="A274" s="2"/>
      <c r="B274" s="2"/>
      <c r="C274" s="73"/>
      <c r="D274" s="73"/>
      <c r="E274" s="74"/>
      <c r="F274" s="75"/>
      <c r="G274" s="75"/>
      <c r="H274" s="75"/>
      <c r="I274" s="2"/>
      <c r="J274" s="75"/>
      <c r="K274" s="76"/>
      <c r="L274" s="77"/>
      <c r="M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customHeight="1" x14ac:dyDescent="0.15">
      <c r="A275" s="2"/>
      <c r="B275" s="2"/>
      <c r="C275" s="73"/>
      <c r="D275" s="73"/>
      <c r="E275" s="74"/>
      <c r="F275" s="75"/>
      <c r="G275" s="75"/>
      <c r="H275" s="75"/>
      <c r="I275" s="2"/>
      <c r="J275" s="75"/>
      <c r="K275" s="76"/>
      <c r="L275" s="77"/>
      <c r="M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customHeight="1" x14ac:dyDescent="0.15">
      <c r="A276" s="2"/>
      <c r="B276" s="2"/>
      <c r="C276" s="73"/>
      <c r="D276" s="73"/>
      <c r="E276" s="74"/>
      <c r="F276" s="75"/>
      <c r="G276" s="75"/>
      <c r="H276" s="75"/>
      <c r="I276" s="2"/>
      <c r="J276" s="75"/>
      <c r="K276" s="76"/>
      <c r="L276" s="77"/>
      <c r="M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customHeight="1" x14ac:dyDescent="0.15">
      <c r="A277" s="2"/>
      <c r="B277" s="2"/>
      <c r="C277" s="73"/>
      <c r="D277" s="73"/>
      <c r="E277" s="74"/>
      <c r="F277" s="75"/>
      <c r="G277" s="75"/>
      <c r="H277" s="75"/>
      <c r="I277" s="2"/>
      <c r="J277" s="75"/>
      <c r="K277" s="76"/>
      <c r="L277" s="77"/>
      <c r="M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customHeight="1" x14ac:dyDescent="0.15">
      <c r="A278" s="2"/>
      <c r="B278" s="2"/>
      <c r="C278" s="73"/>
      <c r="D278" s="73"/>
      <c r="E278" s="74"/>
      <c r="F278" s="75"/>
      <c r="G278" s="75"/>
      <c r="H278" s="75"/>
      <c r="I278" s="2"/>
      <c r="J278" s="75"/>
      <c r="K278" s="76"/>
      <c r="L278" s="77"/>
      <c r="M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customHeight="1" x14ac:dyDescent="0.15">
      <c r="A279" s="2"/>
      <c r="B279" s="2"/>
      <c r="C279" s="73"/>
      <c r="D279" s="73"/>
      <c r="E279" s="74"/>
      <c r="F279" s="75"/>
      <c r="G279" s="75"/>
      <c r="H279" s="75"/>
      <c r="I279" s="2"/>
      <c r="J279" s="75"/>
      <c r="K279" s="76"/>
      <c r="L279" s="77"/>
      <c r="M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customHeight="1" x14ac:dyDescent="0.15">
      <c r="A280" s="2"/>
      <c r="B280" s="2"/>
      <c r="C280" s="73"/>
      <c r="D280" s="73"/>
      <c r="E280" s="74"/>
      <c r="F280" s="75"/>
      <c r="G280" s="75"/>
      <c r="H280" s="75"/>
      <c r="I280" s="2"/>
      <c r="J280" s="75"/>
      <c r="K280" s="76"/>
      <c r="L280" s="77"/>
      <c r="M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customHeight="1" x14ac:dyDescent="0.15">
      <c r="A281" s="2"/>
      <c r="B281" s="2"/>
      <c r="C281" s="73"/>
      <c r="D281" s="73"/>
      <c r="E281" s="74"/>
      <c r="F281" s="75"/>
      <c r="G281" s="75"/>
      <c r="H281" s="75"/>
      <c r="I281" s="2"/>
      <c r="J281" s="75"/>
      <c r="K281" s="76"/>
      <c r="L281" s="77"/>
      <c r="M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customHeight="1" x14ac:dyDescent="0.15">
      <c r="A282" s="2"/>
      <c r="B282" s="2"/>
      <c r="C282" s="73"/>
      <c r="D282" s="73"/>
      <c r="E282" s="74"/>
      <c r="F282" s="75"/>
      <c r="G282" s="75"/>
      <c r="H282" s="75"/>
      <c r="I282" s="2"/>
      <c r="J282" s="75"/>
      <c r="K282" s="76"/>
      <c r="L282" s="77"/>
      <c r="M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customHeight="1" x14ac:dyDescent="0.15">
      <c r="A283" s="2"/>
      <c r="B283" s="2"/>
      <c r="C283" s="73"/>
      <c r="D283" s="73"/>
      <c r="E283" s="74"/>
      <c r="F283" s="75"/>
      <c r="G283" s="75"/>
      <c r="H283" s="75"/>
      <c r="I283" s="2"/>
      <c r="J283" s="75"/>
      <c r="K283" s="76"/>
      <c r="L283" s="77"/>
      <c r="M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customHeight="1" x14ac:dyDescent="0.15">
      <c r="A284" s="2"/>
      <c r="B284" s="2"/>
      <c r="C284" s="73"/>
      <c r="D284" s="73"/>
      <c r="E284" s="74"/>
      <c r="F284" s="75"/>
      <c r="G284" s="75"/>
      <c r="H284" s="75"/>
      <c r="I284" s="2"/>
      <c r="J284" s="75"/>
      <c r="K284" s="76"/>
      <c r="L284" s="77"/>
      <c r="M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customHeight="1" x14ac:dyDescent="0.15">
      <c r="A285" s="2"/>
      <c r="B285" s="2"/>
      <c r="C285" s="73"/>
      <c r="D285" s="73"/>
      <c r="E285" s="74"/>
      <c r="F285" s="75"/>
      <c r="G285" s="75"/>
      <c r="H285" s="75"/>
      <c r="I285" s="2"/>
      <c r="J285" s="75"/>
      <c r="K285" s="76"/>
      <c r="L285" s="77"/>
      <c r="M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customHeight="1" x14ac:dyDescent="0.15">
      <c r="A286" s="2"/>
      <c r="B286" s="2"/>
      <c r="C286" s="73"/>
      <c r="D286" s="73"/>
      <c r="E286" s="74"/>
      <c r="F286" s="75"/>
      <c r="G286" s="75"/>
      <c r="H286" s="75"/>
      <c r="I286" s="2"/>
      <c r="J286" s="75"/>
      <c r="K286" s="76"/>
      <c r="L286" s="77"/>
      <c r="M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customHeight="1" x14ac:dyDescent="0.15">
      <c r="A287" s="2"/>
      <c r="B287" s="2"/>
      <c r="C287" s="73"/>
      <c r="D287" s="73"/>
      <c r="E287" s="74"/>
      <c r="F287" s="75"/>
      <c r="G287" s="75"/>
      <c r="H287" s="75"/>
      <c r="I287" s="2"/>
      <c r="J287" s="75"/>
      <c r="K287" s="76"/>
      <c r="L287" s="77"/>
      <c r="M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customHeight="1" x14ac:dyDescent="0.15">
      <c r="A288" s="2"/>
      <c r="B288" s="2"/>
      <c r="C288" s="73"/>
      <c r="D288" s="73"/>
      <c r="E288" s="74"/>
      <c r="F288" s="75"/>
      <c r="G288" s="75"/>
      <c r="H288" s="75"/>
      <c r="I288" s="2"/>
      <c r="J288" s="75"/>
      <c r="K288" s="76"/>
      <c r="L288" s="77"/>
      <c r="M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customHeight="1" x14ac:dyDescent="0.15">
      <c r="A289" s="2"/>
      <c r="B289" s="2"/>
      <c r="C289" s="73"/>
      <c r="D289" s="73"/>
      <c r="E289" s="74"/>
      <c r="F289" s="75"/>
      <c r="G289" s="75"/>
      <c r="H289" s="75"/>
      <c r="I289" s="2"/>
      <c r="J289" s="75"/>
      <c r="K289" s="76"/>
      <c r="L289" s="77"/>
      <c r="M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customHeight="1" x14ac:dyDescent="0.15">
      <c r="A290" s="2"/>
      <c r="B290" s="2"/>
      <c r="C290" s="73"/>
      <c r="D290" s="73"/>
      <c r="E290" s="74"/>
      <c r="F290" s="75"/>
      <c r="G290" s="75"/>
      <c r="H290" s="75"/>
      <c r="I290" s="2"/>
      <c r="J290" s="75"/>
      <c r="K290" s="76"/>
      <c r="L290" s="77"/>
      <c r="M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customHeight="1" x14ac:dyDescent="0.15">
      <c r="A291" s="2"/>
      <c r="B291" s="2"/>
      <c r="C291" s="73"/>
      <c r="D291" s="73"/>
      <c r="E291" s="74"/>
      <c r="F291" s="75"/>
      <c r="G291" s="75"/>
      <c r="H291" s="75"/>
      <c r="I291" s="2"/>
      <c r="J291" s="75"/>
      <c r="K291" s="76"/>
      <c r="L291" s="77"/>
      <c r="M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customHeight="1" x14ac:dyDescent="0.15">
      <c r="A292" s="2"/>
      <c r="B292" s="2"/>
      <c r="C292" s="73"/>
      <c r="D292" s="73"/>
      <c r="E292" s="74"/>
      <c r="F292" s="75"/>
      <c r="G292" s="75"/>
      <c r="H292" s="75"/>
      <c r="I292" s="2"/>
      <c r="J292" s="75"/>
      <c r="K292" s="76"/>
      <c r="L292" s="77"/>
      <c r="M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customHeight="1" x14ac:dyDescent="0.15">
      <c r="A293" s="2"/>
      <c r="B293" s="2"/>
      <c r="C293" s="73"/>
      <c r="D293" s="73"/>
      <c r="E293" s="74"/>
      <c r="F293" s="75"/>
      <c r="G293" s="75"/>
      <c r="H293" s="75"/>
      <c r="I293" s="2"/>
      <c r="J293" s="75"/>
      <c r="K293" s="76"/>
      <c r="L293" s="77"/>
      <c r="M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customHeight="1" x14ac:dyDescent="0.15">
      <c r="A294" s="2"/>
      <c r="B294" s="2"/>
      <c r="C294" s="73"/>
      <c r="D294" s="73"/>
      <c r="E294" s="74"/>
      <c r="F294" s="75"/>
      <c r="G294" s="75"/>
      <c r="H294" s="75"/>
      <c r="I294" s="2"/>
      <c r="J294" s="75"/>
      <c r="K294" s="76"/>
      <c r="L294" s="77"/>
      <c r="M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customHeight="1" x14ac:dyDescent="0.15">
      <c r="A295" s="2"/>
      <c r="B295" s="2"/>
      <c r="C295" s="73"/>
      <c r="D295" s="73"/>
      <c r="E295" s="74"/>
      <c r="F295" s="75"/>
      <c r="G295" s="75"/>
      <c r="H295" s="75"/>
      <c r="I295" s="2"/>
      <c r="J295" s="75"/>
      <c r="K295" s="76"/>
      <c r="L295" s="77"/>
      <c r="M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customHeight="1" x14ac:dyDescent="0.15">
      <c r="A296" s="2"/>
      <c r="B296" s="2"/>
      <c r="C296" s="73"/>
      <c r="D296" s="73"/>
      <c r="E296" s="74"/>
      <c r="F296" s="75"/>
      <c r="G296" s="75"/>
      <c r="H296" s="75"/>
      <c r="I296" s="2"/>
      <c r="J296" s="75"/>
      <c r="K296" s="76"/>
      <c r="L296" s="77"/>
      <c r="M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customHeight="1" x14ac:dyDescent="0.15">
      <c r="A297" s="2"/>
      <c r="B297" s="2"/>
      <c r="C297" s="73"/>
      <c r="D297" s="73"/>
      <c r="E297" s="74"/>
      <c r="F297" s="75"/>
      <c r="G297" s="75"/>
      <c r="H297" s="75"/>
      <c r="I297" s="2"/>
      <c r="J297" s="75"/>
      <c r="K297" s="76"/>
      <c r="L297" s="77"/>
      <c r="M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customHeight="1" x14ac:dyDescent="0.15">
      <c r="A298" s="2"/>
      <c r="B298" s="2"/>
      <c r="C298" s="73"/>
      <c r="D298" s="73"/>
      <c r="E298" s="74"/>
      <c r="F298" s="75"/>
      <c r="G298" s="75"/>
      <c r="H298" s="75"/>
      <c r="I298" s="2"/>
      <c r="J298" s="75"/>
      <c r="K298" s="76"/>
      <c r="L298" s="77"/>
      <c r="M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customHeight="1" x14ac:dyDescent="0.15">
      <c r="A299" s="2"/>
      <c r="B299" s="2"/>
      <c r="C299" s="73"/>
      <c r="D299" s="73"/>
      <c r="E299" s="74"/>
      <c r="F299" s="75"/>
      <c r="G299" s="75"/>
      <c r="H299" s="75"/>
      <c r="I299" s="2"/>
      <c r="J299" s="75"/>
      <c r="K299" s="76"/>
      <c r="L299" s="77"/>
      <c r="M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customHeight="1" x14ac:dyDescent="0.15">
      <c r="A300" s="2"/>
      <c r="B300" s="2"/>
      <c r="C300" s="73"/>
      <c r="D300" s="73"/>
      <c r="E300" s="74"/>
      <c r="F300" s="75"/>
      <c r="G300" s="75"/>
      <c r="H300" s="75"/>
      <c r="I300" s="2"/>
      <c r="J300" s="75"/>
      <c r="K300" s="76"/>
      <c r="L300" s="77"/>
      <c r="M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customHeight="1" x14ac:dyDescent="0.15">
      <c r="A301" s="2"/>
      <c r="B301" s="2"/>
      <c r="C301" s="73"/>
      <c r="D301" s="73"/>
      <c r="E301" s="74"/>
      <c r="F301" s="75"/>
      <c r="G301" s="75"/>
      <c r="H301" s="75"/>
      <c r="I301" s="2"/>
      <c r="J301" s="75"/>
      <c r="K301" s="76"/>
      <c r="L301" s="77"/>
      <c r="M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customHeight="1" x14ac:dyDescent="0.15">
      <c r="A302" s="2"/>
      <c r="B302" s="2"/>
      <c r="C302" s="73"/>
      <c r="D302" s="73"/>
      <c r="E302" s="74"/>
      <c r="F302" s="75"/>
      <c r="G302" s="75"/>
      <c r="H302" s="75"/>
      <c r="I302" s="2"/>
      <c r="J302" s="75"/>
      <c r="K302" s="76"/>
      <c r="L302" s="77"/>
      <c r="M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customHeight="1" x14ac:dyDescent="0.15">
      <c r="A303" s="2"/>
      <c r="B303" s="2"/>
      <c r="C303" s="73"/>
      <c r="D303" s="73"/>
      <c r="E303" s="74"/>
      <c r="F303" s="75"/>
      <c r="G303" s="75"/>
      <c r="H303" s="75"/>
      <c r="I303" s="2"/>
      <c r="J303" s="75"/>
      <c r="K303" s="76"/>
      <c r="L303" s="77"/>
      <c r="M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customHeight="1" x14ac:dyDescent="0.15">
      <c r="A304" s="2"/>
      <c r="B304" s="2"/>
      <c r="C304" s="73"/>
      <c r="D304" s="73"/>
      <c r="E304" s="74"/>
      <c r="F304" s="75"/>
      <c r="G304" s="75"/>
      <c r="H304" s="75"/>
      <c r="I304" s="2"/>
      <c r="J304" s="75"/>
      <c r="K304" s="76"/>
      <c r="L304" s="77"/>
      <c r="M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customHeight="1" x14ac:dyDescent="0.15">
      <c r="A305" s="2"/>
      <c r="B305" s="2"/>
      <c r="C305" s="73"/>
      <c r="D305" s="73"/>
      <c r="E305" s="74"/>
      <c r="F305" s="75"/>
      <c r="G305" s="75"/>
      <c r="H305" s="75"/>
      <c r="I305" s="2"/>
      <c r="J305" s="75"/>
      <c r="K305" s="76"/>
      <c r="L305" s="77"/>
      <c r="M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customHeight="1" x14ac:dyDescent="0.15">
      <c r="A306" s="2"/>
      <c r="B306" s="2"/>
      <c r="C306" s="73"/>
      <c r="D306" s="73"/>
      <c r="E306" s="74"/>
      <c r="F306" s="75"/>
      <c r="G306" s="75"/>
      <c r="H306" s="75"/>
      <c r="I306" s="2"/>
      <c r="J306" s="75"/>
      <c r="K306" s="76"/>
      <c r="L306" s="77"/>
      <c r="M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customHeight="1" x14ac:dyDescent="0.15">
      <c r="A307" s="2"/>
      <c r="B307" s="2"/>
      <c r="C307" s="73"/>
      <c r="D307" s="73"/>
      <c r="E307" s="74"/>
      <c r="F307" s="75"/>
      <c r="G307" s="75"/>
      <c r="H307" s="75"/>
      <c r="I307" s="2"/>
      <c r="J307" s="75"/>
      <c r="K307" s="76"/>
      <c r="L307" s="77"/>
      <c r="M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customHeight="1" x14ac:dyDescent="0.15">
      <c r="A308" s="2"/>
      <c r="B308" s="2"/>
      <c r="C308" s="73"/>
      <c r="D308" s="73"/>
      <c r="E308" s="74"/>
      <c r="F308" s="75"/>
      <c r="G308" s="75"/>
      <c r="H308" s="75"/>
      <c r="I308" s="2"/>
      <c r="J308" s="75"/>
      <c r="K308" s="76"/>
      <c r="L308" s="77"/>
      <c r="M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customHeight="1" x14ac:dyDescent="0.15">
      <c r="A309" s="2"/>
      <c r="B309" s="2"/>
      <c r="C309" s="73"/>
      <c r="D309" s="73"/>
      <c r="E309" s="74"/>
      <c r="F309" s="75"/>
      <c r="G309" s="75"/>
      <c r="H309" s="75"/>
      <c r="I309" s="2"/>
      <c r="J309" s="75"/>
      <c r="K309" s="76"/>
      <c r="L309" s="77"/>
      <c r="M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customHeight="1" x14ac:dyDescent="0.15">
      <c r="A310" s="2"/>
      <c r="B310" s="2"/>
      <c r="C310" s="73"/>
      <c r="D310" s="73"/>
      <c r="E310" s="74"/>
      <c r="F310" s="75"/>
      <c r="G310" s="75"/>
      <c r="H310" s="75"/>
      <c r="I310" s="2"/>
      <c r="J310" s="75"/>
      <c r="K310" s="76"/>
      <c r="L310" s="77"/>
      <c r="M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customHeight="1" x14ac:dyDescent="0.15">
      <c r="A311" s="2"/>
      <c r="B311" s="2"/>
      <c r="C311" s="73"/>
      <c r="D311" s="73"/>
      <c r="E311" s="74"/>
      <c r="F311" s="75"/>
      <c r="G311" s="75"/>
      <c r="H311" s="75"/>
      <c r="I311" s="2"/>
      <c r="J311" s="75"/>
      <c r="K311" s="76"/>
      <c r="L311" s="77"/>
      <c r="M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customHeight="1" x14ac:dyDescent="0.15">
      <c r="A312" s="2"/>
      <c r="B312" s="2"/>
      <c r="C312" s="73"/>
      <c r="D312" s="73"/>
      <c r="E312" s="74"/>
      <c r="F312" s="75"/>
      <c r="G312" s="75"/>
      <c r="H312" s="75"/>
      <c r="I312" s="2"/>
      <c r="J312" s="75"/>
      <c r="K312" s="76"/>
      <c r="L312" s="77"/>
      <c r="M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customHeight="1" x14ac:dyDescent="0.15">
      <c r="A313" s="2"/>
      <c r="B313" s="2"/>
      <c r="C313" s="73"/>
      <c r="D313" s="73"/>
      <c r="E313" s="74"/>
      <c r="F313" s="75"/>
      <c r="G313" s="75"/>
      <c r="H313" s="75"/>
      <c r="I313" s="2"/>
      <c r="J313" s="75"/>
      <c r="K313" s="76"/>
      <c r="L313" s="77"/>
      <c r="M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customHeight="1" x14ac:dyDescent="0.15">
      <c r="A314" s="2"/>
      <c r="B314" s="2"/>
      <c r="C314" s="73"/>
      <c r="D314" s="73"/>
      <c r="E314" s="74"/>
      <c r="F314" s="75"/>
      <c r="G314" s="75"/>
      <c r="H314" s="75"/>
      <c r="I314" s="2"/>
      <c r="J314" s="75"/>
      <c r="K314" s="76"/>
      <c r="L314" s="77"/>
      <c r="M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customHeight="1" x14ac:dyDescent="0.15">
      <c r="A315" s="2"/>
      <c r="B315" s="2"/>
      <c r="C315" s="73"/>
      <c r="D315" s="73"/>
      <c r="E315" s="74"/>
      <c r="F315" s="75"/>
      <c r="G315" s="75"/>
      <c r="H315" s="75"/>
      <c r="I315" s="2"/>
      <c r="J315" s="75"/>
      <c r="K315" s="76"/>
      <c r="L315" s="77"/>
      <c r="M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customHeight="1" x14ac:dyDescent="0.15">
      <c r="A316" s="2"/>
      <c r="B316" s="2"/>
      <c r="C316" s="73"/>
      <c r="D316" s="73"/>
      <c r="E316" s="74"/>
      <c r="F316" s="75"/>
      <c r="G316" s="75"/>
      <c r="H316" s="75"/>
      <c r="I316" s="2"/>
      <c r="J316" s="75"/>
      <c r="K316" s="76"/>
      <c r="L316" s="77"/>
      <c r="M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customHeight="1" x14ac:dyDescent="0.15">
      <c r="A317" s="2"/>
      <c r="B317" s="2"/>
      <c r="C317" s="73"/>
      <c r="D317" s="73"/>
      <c r="E317" s="74"/>
      <c r="F317" s="75"/>
      <c r="G317" s="75"/>
      <c r="H317" s="75"/>
      <c r="I317" s="2"/>
      <c r="J317" s="75"/>
      <c r="K317" s="76"/>
      <c r="L317" s="77"/>
      <c r="M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customHeight="1" x14ac:dyDescent="0.15">
      <c r="A318" s="2"/>
      <c r="B318" s="2"/>
      <c r="C318" s="73"/>
      <c r="D318" s="73"/>
      <c r="E318" s="74"/>
      <c r="F318" s="75"/>
      <c r="G318" s="75"/>
      <c r="H318" s="75"/>
      <c r="I318" s="2"/>
      <c r="J318" s="75"/>
      <c r="K318" s="76"/>
      <c r="L318" s="77"/>
      <c r="M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customHeight="1" x14ac:dyDescent="0.15">
      <c r="A319" s="2"/>
      <c r="B319" s="2"/>
      <c r="C319" s="73"/>
      <c r="D319" s="73"/>
      <c r="E319" s="74"/>
      <c r="F319" s="75"/>
      <c r="G319" s="75"/>
      <c r="H319" s="75"/>
      <c r="I319" s="2"/>
      <c r="J319" s="75"/>
      <c r="K319" s="76"/>
      <c r="L319" s="77"/>
      <c r="M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customHeight="1" x14ac:dyDescent="0.15">
      <c r="A320" s="2"/>
      <c r="B320" s="2"/>
      <c r="C320" s="73"/>
      <c r="D320" s="73"/>
      <c r="E320" s="74"/>
      <c r="F320" s="75"/>
      <c r="G320" s="75"/>
      <c r="H320" s="75"/>
      <c r="I320" s="2"/>
      <c r="J320" s="75"/>
      <c r="K320" s="76"/>
      <c r="L320" s="77"/>
      <c r="M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customHeight="1" x14ac:dyDescent="0.15">
      <c r="A321" s="2"/>
      <c r="B321" s="2"/>
      <c r="C321" s="73"/>
      <c r="D321" s="73"/>
      <c r="E321" s="74"/>
      <c r="F321" s="75"/>
      <c r="G321" s="75"/>
      <c r="H321" s="75"/>
      <c r="I321" s="2"/>
      <c r="J321" s="75"/>
      <c r="K321" s="76"/>
      <c r="L321" s="77"/>
      <c r="M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customHeight="1" x14ac:dyDescent="0.15">
      <c r="A322" s="2"/>
      <c r="B322" s="2"/>
      <c r="C322" s="73"/>
      <c r="D322" s="73"/>
      <c r="E322" s="74"/>
      <c r="F322" s="75"/>
      <c r="G322" s="75"/>
      <c r="H322" s="75"/>
      <c r="I322" s="2"/>
      <c r="J322" s="75"/>
      <c r="K322" s="76"/>
      <c r="L322" s="77"/>
      <c r="M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customHeight="1" x14ac:dyDescent="0.15">
      <c r="A323" s="2"/>
      <c r="B323" s="2"/>
      <c r="C323" s="73"/>
      <c r="D323" s="73"/>
      <c r="E323" s="74"/>
      <c r="F323" s="75"/>
      <c r="G323" s="75"/>
      <c r="H323" s="75"/>
      <c r="I323" s="2"/>
      <c r="J323" s="75"/>
      <c r="K323" s="76"/>
      <c r="L323" s="77"/>
      <c r="M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 x14ac:dyDescent="0.15">
      <c r="A324" s="2"/>
      <c r="B324" s="2"/>
      <c r="C324" s="73"/>
      <c r="D324" s="73"/>
      <c r="E324" s="74"/>
      <c r="F324" s="75"/>
      <c r="G324" s="75"/>
      <c r="H324" s="75"/>
      <c r="I324" s="2"/>
      <c r="J324" s="75"/>
      <c r="K324" s="76"/>
      <c r="L324" s="77"/>
      <c r="M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customHeight="1" x14ac:dyDescent="0.15">
      <c r="A325" s="2"/>
      <c r="B325" s="2"/>
      <c r="C325" s="73"/>
      <c r="D325" s="73"/>
      <c r="E325" s="74"/>
      <c r="F325" s="75"/>
      <c r="G325" s="75"/>
      <c r="H325" s="75"/>
      <c r="I325" s="2"/>
      <c r="J325" s="75"/>
      <c r="K325" s="76"/>
      <c r="L325" s="77"/>
      <c r="M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customHeight="1" x14ac:dyDescent="0.15">
      <c r="A326" s="2"/>
      <c r="B326" s="2"/>
      <c r="C326" s="73"/>
      <c r="D326" s="73"/>
      <c r="E326" s="74"/>
      <c r="F326" s="75"/>
      <c r="G326" s="75"/>
      <c r="H326" s="75"/>
      <c r="I326" s="2"/>
      <c r="J326" s="75"/>
      <c r="K326" s="76"/>
      <c r="L326" s="77"/>
      <c r="M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 x14ac:dyDescent="0.15">
      <c r="A327" s="2"/>
      <c r="B327" s="2"/>
      <c r="C327" s="73"/>
      <c r="D327" s="73"/>
      <c r="E327" s="74"/>
      <c r="F327" s="75"/>
      <c r="G327" s="75"/>
      <c r="H327" s="75"/>
      <c r="I327" s="2"/>
      <c r="J327" s="75"/>
      <c r="K327" s="76"/>
      <c r="L327" s="77"/>
      <c r="M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customHeight="1" x14ac:dyDescent="0.15">
      <c r="A328" s="2"/>
      <c r="B328" s="2"/>
      <c r="C328" s="73"/>
      <c r="D328" s="73"/>
      <c r="E328" s="74"/>
      <c r="F328" s="75"/>
      <c r="G328" s="75"/>
      <c r="H328" s="75"/>
      <c r="I328" s="2"/>
      <c r="J328" s="75"/>
      <c r="K328" s="76"/>
      <c r="L328" s="77"/>
      <c r="M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customHeight="1" x14ac:dyDescent="0.15">
      <c r="A329" s="2"/>
      <c r="B329" s="2"/>
      <c r="C329" s="73"/>
      <c r="D329" s="73"/>
      <c r="E329" s="74"/>
      <c r="F329" s="75"/>
      <c r="G329" s="75"/>
      <c r="H329" s="75"/>
      <c r="I329" s="2"/>
      <c r="J329" s="75"/>
      <c r="K329" s="76"/>
      <c r="L329" s="77"/>
      <c r="M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customHeight="1" x14ac:dyDescent="0.15">
      <c r="A330" s="2"/>
      <c r="B330" s="2"/>
      <c r="C330" s="73"/>
      <c r="D330" s="73"/>
      <c r="E330" s="74"/>
      <c r="F330" s="75"/>
      <c r="G330" s="75"/>
      <c r="H330" s="75"/>
      <c r="I330" s="2"/>
      <c r="J330" s="75"/>
      <c r="K330" s="76"/>
      <c r="L330" s="77"/>
      <c r="M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customHeight="1" x14ac:dyDescent="0.15">
      <c r="A331" s="2"/>
      <c r="B331" s="2"/>
      <c r="C331" s="73"/>
      <c r="D331" s="73"/>
      <c r="E331" s="74"/>
      <c r="F331" s="75"/>
      <c r="G331" s="75"/>
      <c r="H331" s="75"/>
      <c r="I331" s="2"/>
      <c r="J331" s="75"/>
      <c r="K331" s="76"/>
      <c r="L331" s="77"/>
      <c r="M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customHeight="1" x14ac:dyDescent="0.15">
      <c r="A332" s="2"/>
      <c r="B332" s="2"/>
      <c r="C332" s="73"/>
      <c r="D332" s="73"/>
      <c r="E332" s="74"/>
      <c r="F332" s="75"/>
      <c r="G332" s="75"/>
      <c r="H332" s="75"/>
      <c r="I332" s="2"/>
      <c r="J332" s="75"/>
      <c r="K332" s="76"/>
      <c r="L332" s="77"/>
      <c r="M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customHeight="1" x14ac:dyDescent="0.15">
      <c r="A333" s="2"/>
      <c r="B333" s="2"/>
      <c r="C333" s="73"/>
      <c r="D333" s="73"/>
      <c r="E333" s="74"/>
      <c r="F333" s="75"/>
      <c r="G333" s="75"/>
      <c r="H333" s="75"/>
      <c r="I333" s="2"/>
      <c r="J333" s="75"/>
      <c r="K333" s="76"/>
      <c r="L333" s="77"/>
      <c r="M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customHeight="1" x14ac:dyDescent="0.15">
      <c r="A334" s="2"/>
      <c r="B334" s="2"/>
      <c r="C334" s="73"/>
      <c r="D334" s="73"/>
      <c r="E334" s="74"/>
      <c r="F334" s="75"/>
      <c r="G334" s="75"/>
      <c r="H334" s="75"/>
      <c r="I334" s="2"/>
      <c r="J334" s="75"/>
      <c r="K334" s="76"/>
      <c r="L334" s="77"/>
      <c r="M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customHeight="1" x14ac:dyDescent="0.15">
      <c r="A335" s="2"/>
      <c r="B335" s="2"/>
      <c r="C335" s="73"/>
      <c r="D335" s="73"/>
      <c r="E335" s="74"/>
      <c r="F335" s="75"/>
      <c r="G335" s="75"/>
      <c r="H335" s="75"/>
      <c r="I335" s="2"/>
      <c r="J335" s="75"/>
      <c r="K335" s="76"/>
      <c r="L335" s="77"/>
      <c r="M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customHeight="1" x14ac:dyDescent="0.15">
      <c r="A336" s="2"/>
      <c r="B336" s="2"/>
      <c r="C336" s="73"/>
      <c r="D336" s="73"/>
      <c r="E336" s="74"/>
      <c r="F336" s="75"/>
      <c r="G336" s="75"/>
      <c r="H336" s="75"/>
      <c r="I336" s="2"/>
      <c r="J336" s="75"/>
      <c r="K336" s="76"/>
      <c r="L336" s="77"/>
      <c r="M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customHeight="1" x14ac:dyDescent="0.15">
      <c r="A337" s="2"/>
      <c r="B337" s="2"/>
      <c r="C337" s="73"/>
      <c r="D337" s="73"/>
      <c r="E337" s="74"/>
      <c r="F337" s="75"/>
      <c r="G337" s="75"/>
      <c r="H337" s="75"/>
      <c r="I337" s="2"/>
      <c r="J337" s="75"/>
      <c r="K337" s="76"/>
      <c r="L337" s="77"/>
      <c r="M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customHeight="1" x14ac:dyDescent="0.15">
      <c r="A338" s="2"/>
      <c r="B338" s="2"/>
      <c r="C338" s="73"/>
      <c r="D338" s="73"/>
      <c r="E338" s="74"/>
      <c r="F338" s="75"/>
      <c r="G338" s="75"/>
      <c r="H338" s="75"/>
      <c r="I338" s="2"/>
      <c r="J338" s="75"/>
      <c r="K338" s="76"/>
      <c r="L338" s="77"/>
      <c r="M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customHeight="1" x14ac:dyDescent="0.15">
      <c r="A339" s="2"/>
      <c r="B339" s="2"/>
      <c r="C339" s="73"/>
      <c r="D339" s="73"/>
      <c r="E339" s="74"/>
      <c r="F339" s="75"/>
      <c r="G339" s="75"/>
      <c r="H339" s="75"/>
      <c r="I339" s="2"/>
      <c r="J339" s="75"/>
      <c r="K339" s="76"/>
      <c r="L339" s="77"/>
      <c r="M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customHeight="1" x14ac:dyDescent="0.15">
      <c r="A340" s="2"/>
      <c r="B340" s="2"/>
      <c r="C340" s="73"/>
      <c r="D340" s="73"/>
      <c r="E340" s="74"/>
      <c r="F340" s="75"/>
      <c r="G340" s="75"/>
      <c r="H340" s="75"/>
      <c r="I340" s="2"/>
      <c r="J340" s="75"/>
      <c r="K340" s="76"/>
      <c r="L340" s="77"/>
      <c r="M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customHeight="1" x14ac:dyDescent="0.15">
      <c r="A341" s="2"/>
      <c r="B341" s="2"/>
      <c r="C341" s="73"/>
      <c r="D341" s="73"/>
      <c r="E341" s="74"/>
      <c r="F341" s="75"/>
      <c r="G341" s="75"/>
      <c r="H341" s="75"/>
      <c r="I341" s="2"/>
      <c r="J341" s="75"/>
      <c r="K341" s="76"/>
      <c r="L341" s="77"/>
      <c r="M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customHeight="1" x14ac:dyDescent="0.15">
      <c r="A342" s="2"/>
      <c r="B342" s="2"/>
      <c r="C342" s="73"/>
      <c r="D342" s="73"/>
      <c r="E342" s="74"/>
      <c r="F342" s="75"/>
      <c r="G342" s="75"/>
      <c r="H342" s="75"/>
      <c r="I342" s="2"/>
      <c r="J342" s="75"/>
      <c r="K342" s="76"/>
      <c r="L342" s="77"/>
      <c r="M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customHeight="1" x14ac:dyDescent="0.15">
      <c r="A343" s="2"/>
      <c r="B343" s="2"/>
      <c r="C343" s="73"/>
      <c r="D343" s="73"/>
      <c r="E343" s="74"/>
      <c r="F343" s="75"/>
      <c r="G343" s="75"/>
      <c r="H343" s="75"/>
      <c r="I343" s="2"/>
      <c r="J343" s="75"/>
      <c r="K343" s="76"/>
      <c r="L343" s="77"/>
      <c r="M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customHeight="1" x14ac:dyDescent="0.15">
      <c r="A344" s="2"/>
      <c r="B344" s="2"/>
      <c r="C344" s="73"/>
      <c r="D344" s="73"/>
      <c r="E344" s="74"/>
      <c r="F344" s="75"/>
      <c r="G344" s="75"/>
      <c r="H344" s="75"/>
      <c r="I344" s="2"/>
      <c r="J344" s="75"/>
      <c r="K344" s="76"/>
      <c r="L344" s="77"/>
      <c r="M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customHeight="1" x14ac:dyDescent="0.15">
      <c r="A345" s="2"/>
      <c r="B345" s="2"/>
      <c r="C345" s="73"/>
      <c r="D345" s="73"/>
      <c r="E345" s="74"/>
      <c r="F345" s="75"/>
      <c r="G345" s="75"/>
      <c r="H345" s="75"/>
      <c r="I345" s="2"/>
      <c r="J345" s="75"/>
      <c r="K345" s="76"/>
      <c r="L345" s="77"/>
      <c r="M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customHeight="1" x14ac:dyDescent="0.15">
      <c r="A346" s="2"/>
      <c r="B346" s="2"/>
      <c r="C346" s="73"/>
      <c r="D346" s="73"/>
      <c r="E346" s="74"/>
      <c r="F346" s="75"/>
      <c r="G346" s="75"/>
      <c r="H346" s="75"/>
      <c r="I346" s="2"/>
      <c r="J346" s="75"/>
      <c r="K346" s="76"/>
      <c r="L346" s="77"/>
      <c r="M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customHeight="1" x14ac:dyDescent="0.15">
      <c r="A347" s="2"/>
      <c r="B347" s="2"/>
      <c r="C347" s="73"/>
      <c r="D347" s="73"/>
      <c r="E347" s="74"/>
      <c r="F347" s="75"/>
      <c r="G347" s="75"/>
      <c r="H347" s="75"/>
      <c r="I347" s="2"/>
      <c r="J347" s="75"/>
      <c r="K347" s="76"/>
      <c r="L347" s="77"/>
      <c r="M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customHeight="1" x14ac:dyDescent="0.15">
      <c r="A348" s="2"/>
      <c r="B348" s="2"/>
      <c r="C348" s="73"/>
      <c r="D348" s="73"/>
      <c r="E348" s="74"/>
      <c r="F348" s="75"/>
      <c r="G348" s="75"/>
      <c r="H348" s="75"/>
      <c r="I348" s="2"/>
      <c r="J348" s="75"/>
      <c r="K348" s="76"/>
      <c r="L348" s="77"/>
      <c r="M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customHeight="1" x14ac:dyDescent="0.15">
      <c r="A349" s="2"/>
      <c r="B349" s="2"/>
      <c r="C349" s="73"/>
      <c r="D349" s="73"/>
      <c r="E349" s="74"/>
      <c r="F349" s="75"/>
      <c r="G349" s="75"/>
      <c r="H349" s="75"/>
      <c r="I349" s="2"/>
      <c r="J349" s="75"/>
      <c r="K349" s="76"/>
      <c r="L349" s="77"/>
      <c r="M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customHeight="1" x14ac:dyDescent="0.15">
      <c r="A350" s="2"/>
      <c r="B350" s="2"/>
      <c r="C350" s="73"/>
      <c r="D350" s="73"/>
      <c r="E350" s="74"/>
      <c r="F350" s="75"/>
      <c r="G350" s="75"/>
      <c r="H350" s="75"/>
      <c r="I350" s="2"/>
      <c r="J350" s="75"/>
      <c r="K350" s="76"/>
      <c r="L350" s="77"/>
      <c r="M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customHeight="1" x14ac:dyDescent="0.15">
      <c r="A351" s="2"/>
      <c r="B351" s="2"/>
      <c r="C351" s="73"/>
      <c r="D351" s="73"/>
      <c r="E351" s="74"/>
      <c r="F351" s="75"/>
      <c r="G351" s="75"/>
      <c r="H351" s="75"/>
      <c r="I351" s="2"/>
      <c r="J351" s="75"/>
      <c r="K351" s="76"/>
      <c r="L351" s="77"/>
      <c r="M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customHeight="1" x14ac:dyDescent="0.15">
      <c r="A352" s="2"/>
      <c r="B352" s="2"/>
      <c r="C352" s="73"/>
      <c r="D352" s="73"/>
      <c r="E352" s="74"/>
      <c r="F352" s="75"/>
      <c r="G352" s="75"/>
      <c r="H352" s="75"/>
      <c r="I352" s="2"/>
      <c r="J352" s="75"/>
      <c r="K352" s="76"/>
      <c r="L352" s="77"/>
      <c r="M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customHeight="1" x14ac:dyDescent="0.15">
      <c r="A353" s="2"/>
      <c r="B353" s="2"/>
      <c r="C353" s="73"/>
      <c r="D353" s="73"/>
      <c r="E353" s="74"/>
      <c r="F353" s="75"/>
      <c r="G353" s="75"/>
      <c r="H353" s="75"/>
      <c r="I353" s="2"/>
      <c r="J353" s="75"/>
      <c r="K353" s="76"/>
      <c r="L353" s="77"/>
      <c r="M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customHeight="1" x14ac:dyDescent="0.15">
      <c r="A354" s="2"/>
      <c r="B354" s="2"/>
      <c r="C354" s="73"/>
      <c r="D354" s="73"/>
      <c r="E354" s="74"/>
      <c r="F354" s="75"/>
      <c r="G354" s="75"/>
      <c r="H354" s="75"/>
      <c r="I354" s="2"/>
      <c r="J354" s="75"/>
      <c r="K354" s="76"/>
      <c r="L354" s="77"/>
      <c r="M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customHeight="1" x14ac:dyDescent="0.15">
      <c r="A355" s="2"/>
      <c r="B355" s="2"/>
      <c r="C355" s="73"/>
      <c r="D355" s="73"/>
      <c r="E355" s="74"/>
      <c r="F355" s="75"/>
      <c r="G355" s="75"/>
      <c r="H355" s="75"/>
      <c r="I355" s="2"/>
      <c r="J355" s="75"/>
      <c r="K355" s="76"/>
      <c r="L355" s="77"/>
      <c r="M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customHeight="1" x14ac:dyDescent="0.15">
      <c r="A356" s="2"/>
      <c r="B356" s="2"/>
      <c r="C356" s="73"/>
      <c r="D356" s="73"/>
      <c r="E356" s="74"/>
      <c r="F356" s="75"/>
      <c r="G356" s="75"/>
      <c r="H356" s="75"/>
      <c r="I356" s="2"/>
      <c r="J356" s="75"/>
      <c r="K356" s="76"/>
      <c r="L356" s="77"/>
      <c r="M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customHeight="1" x14ac:dyDescent="0.15">
      <c r="A357" s="2"/>
      <c r="B357" s="2"/>
      <c r="C357" s="73"/>
      <c r="D357" s="73"/>
      <c r="E357" s="74"/>
      <c r="F357" s="75"/>
      <c r="G357" s="75"/>
      <c r="H357" s="75"/>
      <c r="I357" s="2"/>
      <c r="J357" s="75"/>
      <c r="K357" s="76"/>
      <c r="L357" s="77"/>
      <c r="M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customHeight="1" x14ac:dyDescent="0.15">
      <c r="A358" s="2"/>
      <c r="B358" s="2"/>
      <c r="C358" s="73"/>
      <c r="D358" s="73"/>
      <c r="E358" s="74"/>
      <c r="F358" s="75"/>
      <c r="G358" s="75"/>
      <c r="H358" s="75"/>
      <c r="I358" s="2"/>
      <c r="J358" s="75"/>
      <c r="K358" s="76"/>
      <c r="L358" s="77"/>
      <c r="M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customHeight="1" x14ac:dyDescent="0.15">
      <c r="A359" s="2"/>
      <c r="B359" s="2"/>
      <c r="C359" s="73"/>
      <c r="D359" s="73"/>
      <c r="E359" s="74"/>
      <c r="F359" s="75"/>
      <c r="G359" s="75"/>
      <c r="H359" s="75"/>
      <c r="I359" s="2"/>
      <c r="J359" s="75"/>
      <c r="K359" s="76"/>
      <c r="L359" s="77"/>
      <c r="M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customHeight="1" x14ac:dyDescent="0.15">
      <c r="A360" s="2"/>
      <c r="B360" s="2"/>
      <c r="C360" s="73"/>
      <c r="D360" s="73"/>
      <c r="E360" s="74"/>
      <c r="F360" s="75"/>
      <c r="G360" s="75"/>
      <c r="H360" s="75"/>
      <c r="I360" s="2"/>
      <c r="J360" s="75"/>
      <c r="K360" s="76"/>
      <c r="L360" s="77"/>
      <c r="M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customHeight="1" x14ac:dyDescent="0.15">
      <c r="A361" s="2"/>
      <c r="B361" s="2"/>
      <c r="C361" s="73"/>
      <c r="D361" s="73"/>
      <c r="E361" s="74"/>
      <c r="F361" s="75"/>
      <c r="G361" s="75"/>
      <c r="H361" s="75"/>
      <c r="I361" s="2"/>
      <c r="J361" s="75"/>
      <c r="K361" s="76"/>
      <c r="L361" s="77"/>
      <c r="M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customHeight="1" x14ac:dyDescent="0.15">
      <c r="A362" s="2"/>
      <c r="B362" s="2"/>
      <c r="C362" s="73"/>
      <c r="D362" s="73"/>
      <c r="E362" s="74"/>
      <c r="F362" s="75"/>
      <c r="G362" s="75"/>
      <c r="H362" s="75"/>
      <c r="I362" s="2"/>
      <c r="J362" s="75"/>
      <c r="K362" s="76"/>
      <c r="L362" s="77"/>
      <c r="M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customHeight="1" x14ac:dyDescent="0.15">
      <c r="A363" s="2"/>
      <c r="B363" s="2"/>
      <c r="C363" s="73"/>
      <c r="D363" s="73"/>
      <c r="E363" s="74"/>
      <c r="F363" s="75"/>
      <c r="G363" s="75"/>
      <c r="H363" s="75"/>
      <c r="I363" s="2"/>
      <c r="J363" s="75"/>
      <c r="K363" s="76"/>
      <c r="L363" s="77"/>
      <c r="M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customHeight="1" x14ac:dyDescent="0.15">
      <c r="A364" s="2"/>
      <c r="B364" s="2"/>
      <c r="C364" s="73"/>
      <c r="D364" s="73"/>
      <c r="E364" s="74"/>
      <c r="F364" s="75"/>
      <c r="G364" s="75"/>
      <c r="H364" s="75"/>
      <c r="I364" s="2"/>
      <c r="J364" s="75"/>
      <c r="K364" s="76"/>
      <c r="L364" s="77"/>
      <c r="M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customHeight="1" x14ac:dyDescent="0.15">
      <c r="A365" s="2"/>
      <c r="B365" s="2"/>
      <c r="C365" s="73"/>
      <c r="D365" s="73"/>
      <c r="E365" s="74"/>
      <c r="F365" s="75"/>
      <c r="G365" s="75"/>
      <c r="H365" s="75"/>
      <c r="I365" s="2"/>
      <c r="J365" s="75"/>
      <c r="K365" s="76"/>
      <c r="L365" s="77"/>
      <c r="M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customHeight="1" x14ac:dyDescent="0.15">
      <c r="A366" s="2"/>
      <c r="B366" s="2"/>
      <c r="C366" s="73"/>
      <c r="D366" s="73"/>
      <c r="E366" s="74"/>
      <c r="F366" s="75"/>
      <c r="G366" s="75"/>
      <c r="H366" s="75"/>
      <c r="I366" s="2"/>
      <c r="J366" s="75"/>
      <c r="K366" s="76"/>
      <c r="L366" s="77"/>
      <c r="M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customHeight="1" x14ac:dyDescent="0.15">
      <c r="A367" s="2"/>
      <c r="B367" s="2"/>
      <c r="C367" s="73"/>
      <c r="D367" s="73"/>
      <c r="E367" s="74"/>
      <c r="F367" s="75"/>
      <c r="G367" s="75"/>
      <c r="H367" s="75"/>
      <c r="I367" s="2"/>
      <c r="J367" s="75"/>
      <c r="K367" s="76"/>
      <c r="L367" s="77"/>
      <c r="M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customHeight="1" x14ac:dyDescent="0.15">
      <c r="A368" s="2"/>
      <c r="B368" s="2"/>
      <c r="C368" s="73"/>
      <c r="D368" s="73"/>
      <c r="E368" s="74"/>
      <c r="F368" s="75"/>
      <c r="G368" s="75"/>
      <c r="H368" s="75"/>
      <c r="I368" s="2"/>
      <c r="J368" s="75"/>
      <c r="K368" s="76"/>
      <c r="L368" s="77"/>
      <c r="M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customHeight="1" x14ac:dyDescent="0.15">
      <c r="A369" s="2"/>
      <c r="B369" s="2"/>
      <c r="C369" s="73"/>
      <c r="D369" s="73"/>
      <c r="E369" s="74"/>
      <c r="F369" s="75"/>
      <c r="G369" s="75"/>
      <c r="H369" s="75"/>
      <c r="I369" s="2"/>
      <c r="J369" s="75"/>
      <c r="K369" s="76"/>
      <c r="L369" s="77"/>
      <c r="M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customHeight="1" x14ac:dyDescent="0.15">
      <c r="A370" s="2"/>
      <c r="B370" s="2"/>
      <c r="C370" s="73"/>
      <c r="D370" s="73"/>
      <c r="E370" s="74"/>
      <c r="F370" s="75"/>
      <c r="G370" s="75"/>
      <c r="H370" s="75"/>
      <c r="I370" s="2"/>
      <c r="J370" s="75"/>
      <c r="K370" s="76"/>
      <c r="L370" s="77"/>
      <c r="M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customHeight="1" x14ac:dyDescent="0.15">
      <c r="A371" s="2"/>
      <c r="B371" s="2"/>
      <c r="C371" s="73"/>
      <c r="D371" s="73"/>
      <c r="E371" s="74"/>
      <c r="F371" s="75"/>
      <c r="G371" s="75"/>
      <c r="H371" s="75"/>
      <c r="I371" s="2"/>
      <c r="J371" s="75"/>
      <c r="K371" s="76"/>
      <c r="L371" s="77"/>
      <c r="M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customHeight="1" x14ac:dyDescent="0.15">
      <c r="A372" s="2"/>
      <c r="B372" s="2"/>
      <c r="C372" s="73"/>
      <c r="D372" s="73"/>
      <c r="E372" s="74"/>
      <c r="F372" s="75"/>
      <c r="G372" s="75"/>
      <c r="H372" s="75"/>
      <c r="I372" s="2"/>
      <c r="J372" s="75"/>
      <c r="K372" s="76"/>
      <c r="L372" s="77"/>
      <c r="M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customHeight="1" x14ac:dyDescent="0.15">
      <c r="A373" s="2"/>
      <c r="B373" s="2"/>
      <c r="C373" s="73"/>
      <c r="D373" s="73"/>
      <c r="E373" s="74"/>
      <c r="F373" s="75"/>
      <c r="G373" s="75"/>
      <c r="H373" s="75"/>
      <c r="I373" s="2"/>
      <c r="J373" s="75"/>
      <c r="K373" s="76"/>
      <c r="L373" s="77"/>
      <c r="M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customHeight="1" x14ac:dyDescent="0.15">
      <c r="A374" s="2"/>
      <c r="B374" s="2"/>
      <c r="C374" s="73"/>
      <c r="D374" s="73"/>
      <c r="E374" s="74"/>
      <c r="F374" s="75"/>
      <c r="G374" s="75"/>
      <c r="H374" s="75"/>
      <c r="I374" s="2"/>
      <c r="J374" s="75"/>
      <c r="K374" s="76"/>
      <c r="L374" s="77"/>
      <c r="M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customHeight="1" x14ac:dyDescent="0.15">
      <c r="A375" s="2"/>
      <c r="B375" s="2"/>
      <c r="C375" s="73"/>
      <c r="D375" s="73"/>
      <c r="E375" s="74"/>
      <c r="F375" s="75"/>
      <c r="G375" s="75"/>
      <c r="H375" s="75"/>
      <c r="I375" s="2"/>
      <c r="J375" s="75"/>
      <c r="K375" s="76"/>
      <c r="L375" s="77"/>
      <c r="M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customHeight="1" x14ac:dyDescent="0.15">
      <c r="A376" s="2"/>
      <c r="B376" s="2"/>
      <c r="C376" s="73"/>
      <c r="D376" s="73"/>
      <c r="E376" s="74"/>
      <c r="F376" s="75"/>
      <c r="G376" s="75"/>
      <c r="H376" s="75"/>
      <c r="I376" s="2"/>
      <c r="J376" s="75"/>
      <c r="K376" s="76"/>
      <c r="L376" s="77"/>
      <c r="M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customHeight="1" x14ac:dyDescent="0.15">
      <c r="A377" s="2"/>
      <c r="B377" s="2"/>
      <c r="C377" s="73"/>
      <c r="D377" s="73"/>
      <c r="E377" s="74"/>
      <c r="F377" s="75"/>
      <c r="G377" s="75"/>
      <c r="H377" s="75"/>
      <c r="I377" s="2"/>
      <c r="J377" s="75"/>
      <c r="K377" s="76"/>
      <c r="L377" s="77"/>
      <c r="M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customHeight="1" x14ac:dyDescent="0.15">
      <c r="A378" s="2"/>
      <c r="B378" s="2"/>
      <c r="C378" s="73"/>
      <c r="D378" s="73"/>
      <c r="E378" s="74"/>
      <c r="F378" s="75"/>
      <c r="G378" s="75"/>
      <c r="H378" s="75"/>
      <c r="I378" s="2"/>
      <c r="J378" s="75"/>
      <c r="K378" s="76"/>
      <c r="L378" s="77"/>
      <c r="M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customHeight="1" x14ac:dyDescent="0.15">
      <c r="A379" s="2"/>
      <c r="B379" s="2"/>
      <c r="C379" s="73"/>
      <c r="D379" s="73"/>
      <c r="E379" s="74"/>
      <c r="F379" s="75"/>
      <c r="G379" s="75"/>
      <c r="H379" s="75"/>
      <c r="I379" s="2"/>
      <c r="J379" s="75"/>
      <c r="K379" s="76"/>
      <c r="L379" s="77"/>
      <c r="M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customHeight="1" x14ac:dyDescent="0.15">
      <c r="A380" s="2"/>
      <c r="B380" s="2"/>
      <c r="C380" s="73"/>
      <c r="D380" s="73"/>
      <c r="E380" s="74"/>
      <c r="F380" s="75"/>
      <c r="G380" s="75"/>
      <c r="H380" s="75"/>
      <c r="I380" s="2"/>
      <c r="J380" s="75"/>
      <c r="K380" s="76"/>
      <c r="L380" s="77"/>
      <c r="M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customHeight="1" x14ac:dyDescent="0.15">
      <c r="A381" s="2"/>
      <c r="B381" s="2"/>
      <c r="C381" s="73"/>
      <c r="D381" s="73"/>
      <c r="E381" s="74"/>
      <c r="F381" s="75"/>
      <c r="G381" s="75"/>
      <c r="H381" s="75"/>
      <c r="I381" s="2"/>
      <c r="J381" s="75"/>
      <c r="K381" s="76"/>
      <c r="L381" s="77"/>
      <c r="M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customHeight="1" x14ac:dyDescent="0.15">
      <c r="A382" s="2"/>
      <c r="B382" s="2"/>
      <c r="C382" s="73"/>
      <c r="D382" s="73"/>
      <c r="E382" s="74"/>
      <c r="F382" s="75"/>
      <c r="G382" s="75"/>
      <c r="H382" s="75"/>
      <c r="I382" s="2"/>
      <c r="J382" s="75"/>
      <c r="K382" s="76"/>
      <c r="L382" s="77"/>
      <c r="M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customHeight="1" x14ac:dyDescent="0.15">
      <c r="A383" s="2"/>
      <c r="B383" s="2"/>
      <c r="C383" s="73"/>
      <c r="D383" s="73"/>
      <c r="E383" s="74"/>
      <c r="F383" s="75"/>
      <c r="G383" s="75"/>
      <c r="H383" s="75"/>
      <c r="I383" s="2"/>
      <c r="J383" s="75"/>
      <c r="K383" s="76"/>
      <c r="L383" s="77"/>
      <c r="M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customHeight="1" x14ac:dyDescent="0.15">
      <c r="A384" s="2"/>
      <c r="B384" s="2"/>
      <c r="C384" s="73"/>
      <c r="D384" s="73"/>
      <c r="E384" s="74"/>
      <c r="F384" s="75"/>
      <c r="G384" s="75"/>
      <c r="H384" s="75"/>
      <c r="I384" s="2"/>
      <c r="J384" s="75"/>
      <c r="K384" s="76"/>
      <c r="L384" s="77"/>
      <c r="M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customHeight="1" x14ac:dyDescent="0.15">
      <c r="A385" s="2"/>
      <c r="B385" s="2"/>
      <c r="C385" s="73"/>
      <c r="D385" s="73"/>
      <c r="E385" s="74"/>
      <c r="F385" s="75"/>
      <c r="G385" s="75"/>
      <c r="H385" s="75"/>
      <c r="I385" s="2"/>
      <c r="J385" s="75"/>
      <c r="K385" s="76"/>
      <c r="L385" s="77"/>
      <c r="M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customHeight="1" x14ac:dyDescent="0.15">
      <c r="A386" s="2"/>
      <c r="B386" s="2"/>
      <c r="C386" s="73"/>
      <c r="D386" s="73"/>
      <c r="E386" s="74"/>
      <c r="F386" s="75"/>
      <c r="G386" s="75"/>
      <c r="H386" s="75"/>
      <c r="I386" s="2"/>
      <c r="J386" s="75"/>
      <c r="K386" s="76"/>
      <c r="L386" s="77"/>
      <c r="M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customHeight="1" x14ac:dyDescent="0.15">
      <c r="A387" s="2"/>
      <c r="B387" s="2"/>
      <c r="C387" s="73"/>
      <c r="D387" s="73"/>
      <c r="E387" s="74"/>
      <c r="F387" s="75"/>
      <c r="G387" s="75"/>
      <c r="H387" s="75"/>
      <c r="I387" s="2"/>
      <c r="J387" s="75"/>
      <c r="K387" s="76"/>
      <c r="L387" s="77"/>
      <c r="M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customHeight="1" x14ac:dyDescent="0.15">
      <c r="A388" s="2"/>
      <c r="B388" s="2"/>
      <c r="C388" s="73"/>
      <c r="D388" s="73"/>
      <c r="E388" s="74"/>
      <c r="F388" s="75"/>
      <c r="G388" s="75"/>
      <c r="H388" s="75"/>
      <c r="I388" s="2"/>
      <c r="J388" s="75"/>
      <c r="K388" s="76"/>
      <c r="L388" s="77"/>
      <c r="M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customHeight="1" x14ac:dyDescent="0.15">
      <c r="A389" s="2"/>
      <c r="B389" s="2"/>
      <c r="C389" s="73"/>
      <c r="D389" s="73"/>
      <c r="E389" s="74"/>
      <c r="F389" s="75"/>
      <c r="G389" s="75"/>
      <c r="H389" s="75"/>
      <c r="I389" s="2"/>
      <c r="J389" s="75"/>
      <c r="K389" s="76"/>
      <c r="L389" s="77"/>
      <c r="M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customHeight="1" x14ac:dyDescent="0.15">
      <c r="A390" s="2"/>
      <c r="B390" s="2"/>
      <c r="C390" s="73"/>
      <c r="D390" s="73"/>
      <c r="E390" s="74"/>
      <c r="F390" s="75"/>
      <c r="G390" s="75"/>
      <c r="H390" s="75"/>
      <c r="I390" s="2"/>
      <c r="J390" s="75"/>
      <c r="K390" s="76"/>
      <c r="L390" s="77"/>
      <c r="M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customHeight="1" x14ac:dyDescent="0.15">
      <c r="A391" s="2"/>
      <c r="B391" s="2"/>
      <c r="C391" s="73"/>
      <c r="D391" s="73"/>
      <c r="E391" s="74"/>
      <c r="F391" s="75"/>
      <c r="G391" s="75"/>
      <c r="H391" s="75"/>
      <c r="I391" s="2"/>
      <c r="J391" s="75"/>
      <c r="K391" s="76"/>
      <c r="L391" s="77"/>
      <c r="M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customHeight="1" x14ac:dyDescent="0.15">
      <c r="A392" s="2"/>
      <c r="B392" s="2"/>
      <c r="C392" s="73"/>
      <c r="D392" s="73"/>
      <c r="E392" s="74"/>
      <c r="F392" s="75"/>
      <c r="G392" s="75"/>
      <c r="H392" s="75"/>
      <c r="I392" s="2"/>
      <c r="J392" s="75"/>
      <c r="K392" s="76"/>
      <c r="L392" s="77"/>
      <c r="M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customHeight="1" x14ac:dyDescent="0.15">
      <c r="A393" s="2"/>
      <c r="B393" s="2"/>
      <c r="C393" s="73"/>
      <c r="D393" s="73"/>
      <c r="E393" s="74"/>
      <c r="F393" s="75"/>
      <c r="G393" s="75"/>
      <c r="H393" s="75"/>
      <c r="I393" s="2"/>
      <c r="J393" s="75"/>
      <c r="K393" s="76"/>
      <c r="L393" s="77"/>
      <c r="M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customHeight="1" x14ac:dyDescent="0.15">
      <c r="A394" s="2"/>
      <c r="B394" s="2"/>
      <c r="C394" s="73"/>
      <c r="D394" s="73"/>
      <c r="E394" s="74"/>
      <c r="F394" s="75"/>
      <c r="G394" s="75"/>
      <c r="H394" s="75"/>
      <c r="I394" s="2"/>
      <c r="J394" s="75"/>
      <c r="K394" s="76"/>
      <c r="L394" s="77"/>
      <c r="M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customHeight="1" x14ac:dyDescent="0.15">
      <c r="A395" s="2"/>
      <c r="B395" s="2"/>
      <c r="C395" s="73"/>
      <c r="D395" s="73"/>
      <c r="E395" s="74"/>
      <c r="F395" s="75"/>
      <c r="G395" s="75"/>
      <c r="H395" s="75"/>
      <c r="I395" s="2"/>
      <c r="J395" s="75"/>
      <c r="K395" s="76"/>
      <c r="L395" s="77"/>
      <c r="M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customHeight="1" x14ac:dyDescent="0.15">
      <c r="A396" s="2"/>
      <c r="B396" s="2"/>
      <c r="C396" s="73"/>
      <c r="D396" s="73"/>
      <c r="E396" s="74"/>
      <c r="F396" s="75"/>
      <c r="G396" s="75"/>
      <c r="H396" s="75"/>
      <c r="I396" s="2"/>
      <c r="J396" s="75"/>
      <c r="K396" s="76"/>
      <c r="L396" s="77"/>
      <c r="M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customHeight="1" x14ac:dyDescent="0.15">
      <c r="A397" s="2"/>
      <c r="B397" s="2"/>
      <c r="C397" s="73"/>
      <c r="D397" s="73"/>
      <c r="E397" s="74"/>
      <c r="F397" s="75"/>
      <c r="G397" s="75"/>
      <c r="H397" s="75"/>
      <c r="I397" s="2"/>
      <c r="J397" s="75"/>
      <c r="K397" s="76"/>
      <c r="L397" s="77"/>
      <c r="M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customHeight="1" x14ac:dyDescent="0.15">
      <c r="A398" s="2"/>
      <c r="B398" s="2"/>
      <c r="C398" s="73"/>
      <c r="D398" s="73"/>
      <c r="E398" s="74"/>
      <c r="F398" s="75"/>
      <c r="G398" s="75"/>
      <c r="H398" s="75"/>
      <c r="I398" s="2"/>
      <c r="J398" s="75"/>
      <c r="K398" s="76"/>
      <c r="L398" s="77"/>
      <c r="M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customHeight="1" x14ac:dyDescent="0.15">
      <c r="A399" s="2"/>
      <c r="B399" s="2"/>
      <c r="C399" s="73"/>
      <c r="D399" s="73"/>
      <c r="E399" s="74"/>
      <c r="F399" s="75"/>
      <c r="G399" s="75"/>
      <c r="H399" s="75"/>
      <c r="I399" s="2"/>
      <c r="J399" s="75"/>
      <c r="K399" s="76"/>
      <c r="L399" s="77"/>
      <c r="M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customHeight="1" x14ac:dyDescent="0.15">
      <c r="A400" s="2"/>
      <c r="B400" s="2"/>
      <c r="C400" s="73"/>
      <c r="D400" s="73"/>
      <c r="E400" s="74"/>
      <c r="F400" s="75"/>
      <c r="G400" s="75"/>
      <c r="H400" s="75"/>
      <c r="I400" s="2"/>
      <c r="J400" s="75"/>
      <c r="K400" s="76"/>
      <c r="L400" s="77"/>
      <c r="M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customHeight="1" x14ac:dyDescent="0.15">
      <c r="A401" s="2"/>
      <c r="B401" s="2"/>
      <c r="C401" s="73"/>
      <c r="D401" s="73"/>
      <c r="E401" s="74"/>
      <c r="F401" s="75"/>
      <c r="G401" s="75"/>
      <c r="H401" s="75"/>
      <c r="I401" s="2"/>
      <c r="J401" s="75"/>
      <c r="K401" s="76"/>
      <c r="L401" s="77"/>
      <c r="M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customHeight="1" x14ac:dyDescent="0.15">
      <c r="A402" s="2"/>
      <c r="B402" s="2"/>
      <c r="C402" s="73"/>
      <c r="D402" s="73"/>
      <c r="E402" s="74"/>
      <c r="F402" s="75"/>
      <c r="G402" s="75"/>
      <c r="H402" s="75"/>
      <c r="I402" s="2"/>
      <c r="J402" s="75"/>
      <c r="K402" s="76"/>
      <c r="L402" s="77"/>
      <c r="M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customHeight="1" x14ac:dyDescent="0.15">
      <c r="A403" s="2"/>
      <c r="B403" s="2"/>
      <c r="C403" s="73"/>
      <c r="D403" s="73"/>
      <c r="E403" s="74"/>
      <c r="F403" s="75"/>
      <c r="G403" s="75"/>
      <c r="H403" s="75"/>
      <c r="I403" s="2"/>
      <c r="J403" s="75"/>
      <c r="K403" s="76"/>
      <c r="L403" s="77"/>
      <c r="M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customHeight="1" x14ac:dyDescent="0.15">
      <c r="A404" s="2"/>
      <c r="B404" s="2"/>
      <c r="C404" s="73"/>
      <c r="D404" s="73"/>
      <c r="E404" s="74"/>
      <c r="F404" s="75"/>
      <c r="G404" s="75"/>
      <c r="H404" s="75"/>
      <c r="I404" s="2"/>
      <c r="J404" s="75"/>
      <c r="K404" s="76"/>
      <c r="L404" s="77"/>
      <c r="M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customHeight="1" x14ac:dyDescent="0.15">
      <c r="A405" s="2"/>
      <c r="B405" s="2"/>
      <c r="C405" s="73"/>
      <c r="D405" s="73"/>
      <c r="E405" s="74"/>
      <c r="F405" s="75"/>
      <c r="G405" s="75"/>
      <c r="H405" s="75"/>
      <c r="I405" s="2"/>
      <c r="J405" s="75"/>
      <c r="K405" s="76"/>
      <c r="L405" s="77"/>
      <c r="M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customHeight="1" x14ac:dyDescent="0.15">
      <c r="A406" s="2"/>
      <c r="B406" s="2"/>
      <c r="C406" s="73"/>
      <c r="D406" s="73"/>
      <c r="E406" s="74"/>
      <c r="F406" s="75"/>
      <c r="G406" s="75"/>
      <c r="H406" s="75"/>
      <c r="I406" s="2"/>
      <c r="J406" s="75"/>
      <c r="K406" s="76"/>
      <c r="L406" s="77"/>
      <c r="M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customHeight="1" x14ac:dyDescent="0.15">
      <c r="A407" s="2"/>
      <c r="B407" s="2"/>
      <c r="C407" s="73"/>
      <c r="D407" s="73"/>
      <c r="E407" s="74"/>
      <c r="F407" s="75"/>
      <c r="G407" s="75"/>
      <c r="H407" s="75"/>
      <c r="I407" s="2"/>
      <c r="J407" s="75"/>
      <c r="K407" s="76"/>
      <c r="L407" s="77"/>
      <c r="M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customHeight="1" x14ac:dyDescent="0.15">
      <c r="A408" s="2"/>
      <c r="B408" s="2"/>
      <c r="C408" s="73"/>
      <c r="D408" s="73"/>
      <c r="E408" s="74"/>
      <c r="F408" s="75"/>
      <c r="G408" s="75"/>
      <c r="H408" s="75"/>
      <c r="I408" s="2"/>
      <c r="J408" s="75"/>
      <c r="K408" s="76"/>
      <c r="L408" s="77"/>
      <c r="M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customHeight="1" x14ac:dyDescent="0.15">
      <c r="A409" s="2"/>
      <c r="B409" s="2"/>
      <c r="C409" s="73"/>
      <c r="D409" s="73"/>
      <c r="E409" s="74"/>
      <c r="F409" s="75"/>
      <c r="G409" s="75"/>
      <c r="H409" s="75"/>
      <c r="I409" s="2"/>
      <c r="J409" s="75"/>
      <c r="K409" s="76"/>
      <c r="L409" s="77"/>
      <c r="M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customHeight="1" x14ac:dyDescent="0.15">
      <c r="A410" s="2"/>
      <c r="B410" s="2"/>
      <c r="C410" s="73"/>
      <c r="D410" s="73"/>
      <c r="E410" s="74"/>
      <c r="F410" s="75"/>
      <c r="G410" s="75"/>
      <c r="H410" s="75"/>
      <c r="I410" s="2"/>
      <c r="J410" s="75"/>
      <c r="K410" s="76"/>
      <c r="L410" s="77"/>
      <c r="M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customHeight="1" x14ac:dyDescent="0.15">
      <c r="A411" s="2"/>
      <c r="B411" s="2"/>
      <c r="C411" s="73"/>
      <c r="D411" s="73"/>
      <c r="E411" s="74"/>
      <c r="F411" s="75"/>
      <c r="G411" s="75"/>
      <c r="H411" s="75"/>
      <c r="I411" s="2"/>
      <c r="J411" s="75"/>
      <c r="K411" s="76"/>
      <c r="L411" s="77"/>
      <c r="M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customHeight="1" x14ac:dyDescent="0.15">
      <c r="A412" s="2"/>
      <c r="B412" s="2"/>
      <c r="C412" s="73"/>
      <c r="D412" s="73"/>
      <c r="E412" s="74"/>
      <c r="F412" s="75"/>
      <c r="G412" s="75"/>
      <c r="H412" s="75"/>
      <c r="I412" s="2"/>
      <c r="J412" s="75"/>
      <c r="K412" s="76"/>
      <c r="L412" s="77"/>
      <c r="M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customHeight="1" x14ac:dyDescent="0.15">
      <c r="A413" s="2"/>
      <c r="B413" s="2"/>
      <c r="C413" s="73"/>
      <c r="D413" s="73"/>
      <c r="E413" s="74"/>
      <c r="F413" s="75"/>
      <c r="G413" s="75"/>
      <c r="H413" s="75"/>
      <c r="I413" s="2"/>
      <c r="J413" s="75"/>
      <c r="K413" s="76"/>
      <c r="L413" s="77"/>
      <c r="M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customHeight="1" x14ac:dyDescent="0.15">
      <c r="A414" s="2"/>
      <c r="B414" s="2"/>
      <c r="C414" s="73"/>
      <c r="D414" s="73"/>
      <c r="E414" s="74"/>
      <c r="F414" s="75"/>
      <c r="G414" s="75"/>
      <c r="H414" s="75"/>
      <c r="I414" s="2"/>
      <c r="J414" s="75"/>
      <c r="K414" s="76"/>
      <c r="L414" s="77"/>
      <c r="M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customHeight="1" x14ac:dyDescent="0.15">
      <c r="A415" s="2"/>
      <c r="B415" s="2"/>
      <c r="C415" s="73"/>
      <c r="D415" s="73"/>
      <c r="E415" s="74"/>
      <c r="F415" s="75"/>
      <c r="G415" s="75"/>
      <c r="H415" s="75"/>
      <c r="I415" s="2"/>
      <c r="J415" s="75"/>
      <c r="K415" s="76"/>
      <c r="L415" s="77"/>
      <c r="M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customHeight="1" x14ac:dyDescent="0.15">
      <c r="A416" s="2"/>
      <c r="B416" s="2"/>
      <c r="C416" s="73"/>
      <c r="D416" s="73"/>
      <c r="E416" s="74"/>
      <c r="F416" s="75"/>
      <c r="G416" s="75"/>
      <c r="H416" s="75"/>
      <c r="I416" s="2"/>
      <c r="J416" s="75"/>
      <c r="K416" s="76"/>
      <c r="L416" s="77"/>
      <c r="M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customHeight="1" x14ac:dyDescent="0.15">
      <c r="A417" s="2"/>
      <c r="B417" s="2"/>
      <c r="C417" s="73"/>
      <c r="D417" s="73"/>
      <c r="E417" s="74"/>
      <c r="F417" s="75"/>
      <c r="G417" s="75"/>
      <c r="H417" s="75"/>
      <c r="I417" s="2"/>
      <c r="J417" s="75"/>
      <c r="K417" s="76"/>
      <c r="L417" s="77"/>
      <c r="M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customHeight="1" x14ac:dyDescent="0.15">
      <c r="A418" s="2"/>
      <c r="B418" s="2"/>
      <c r="C418" s="73"/>
      <c r="D418" s="73"/>
      <c r="E418" s="74"/>
      <c r="F418" s="75"/>
      <c r="G418" s="75"/>
      <c r="H418" s="75"/>
      <c r="I418" s="2"/>
      <c r="J418" s="75"/>
      <c r="K418" s="76"/>
      <c r="L418" s="77"/>
      <c r="M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customHeight="1" x14ac:dyDescent="0.15">
      <c r="A419" s="2"/>
      <c r="B419" s="2"/>
      <c r="C419" s="73"/>
      <c r="D419" s="73"/>
      <c r="E419" s="74"/>
      <c r="F419" s="75"/>
      <c r="G419" s="75"/>
      <c r="H419" s="75"/>
      <c r="I419" s="2"/>
      <c r="J419" s="75"/>
      <c r="K419" s="76"/>
      <c r="L419" s="77"/>
      <c r="M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customHeight="1" x14ac:dyDescent="0.15">
      <c r="A420" s="2"/>
      <c r="B420" s="2"/>
      <c r="C420" s="73"/>
      <c r="D420" s="73"/>
      <c r="E420" s="74"/>
      <c r="F420" s="75"/>
      <c r="G420" s="75"/>
      <c r="H420" s="75"/>
      <c r="I420" s="2"/>
      <c r="J420" s="75"/>
      <c r="K420" s="76"/>
      <c r="L420" s="77"/>
      <c r="M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customHeight="1" x14ac:dyDescent="0.15">
      <c r="A421" s="2"/>
      <c r="B421" s="2"/>
      <c r="C421" s="73"/>
      <c r="D421" s="73"/>
      <c r="E421" s="74"/>
      <c r="F421" s="75"/>
      <c r="G421" s="75"/>
      <c r="H421" s="75"/>
      <c r="I421" s="2"/>
      <c r="J421" s="75"/>
      <c r="K421" s="76"/>
      <c r="L421" s="77"/>
      <c r="M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customHeight="1" x14ac:dyDescent="0.15">
      <c r="A422" s="2"/>
      <c r="B422" s="2"/>
      <c r="C422" s="73"/>
      <c r="D422" s="73"/>
      <c r="E422" s="74"/>
      <c r="F422" s="75"/>
      <c r="G422" s="75"/>
      <c r="H422" s="75"/>
      <c r="I422" s="2"/>
      <c r="J422" s="75"/>
      <c r="K422" s="76"/>
      <c r="L422" s="77"/>
      <c r="M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customHeight="1" x14ac:dyDescent="0.15">
      <c r="A423" s="2"/>
      <c r="B423" s="2"/>
      <c r="C423" s="73"/>
      <c r="D423" s="73"/>
      <c r="E423" s="74"/>
      <c r="F423" s="75"/>
      <c r="G423" s="75"/>
      <c r="H423" s="75"/>
      <c r="I423" s="2"/>
      <c r="J423" s="75"/>
      <c r="K423" s="76"/>
      <c r="L423" s="77"/>
      <c r="M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customHeight="1" x14ac:dyDescent="0.15">
      <c r="A424" s="2"/>
      <c r="B424" s="2"/>
      <c r="C424" s="73"/>
      <c r="D424" s="73"/>
      <c r="E424" s="74"/>
      <c r="F424" s="75"/>
      <c r="G424" s="75"/>
      <c r="H424" s="75"/>
      <c r="I424" s="2"/>
      <c r="J424" s="75"/>
      <c r="K424" s="76"/>
      <c r="L424" s="77"/>
      <c r="M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customHeight="1" x14ac:dyDescent="0.15">
      <c r="A425" s="2"/>
      <c r="B425" s="2"/>
      <c r="C425" s="73"/>
      <c r="D425" s="73"/>
      <c r="E425" s="74"/>
      <c r="F425" s="75"/>
      <c r="G425" s="75"/>
      <c r="H425" s="75"/>
      <c r="I425" s="2"/>
      <c r="J425" s="75"/>
      <c r="K425" s="76"/>
      <c r="L425" s="77"/>
      <c r="M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customHeight="1" x14ac:dyDescent="0.15">
      <c r="A426" s="2"/>
      <c r="B426" s="2"/>
      <c r="C426" s="73"/>
      <c r="D426" s="73"/>
      <c r="E426" s="74"/>
      <c r="F426" s="75"/>
      <c r="G426" s="75"/>
      <c r="H426" s="75"/>
      <c r="I426" s="2"/>
      <c r="J426" s="75"/>
      <c r="K426" s="76"/>
      <c r="L426" s="77"/>
      <c r="M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customHeight="1" x14ac:dyDescent="0.15">
      <c r="A427" s="2"/>
      <c r="B427" s="2"/>
      <c r="C427" s="73"/>
      <c r="D427" s="73"/>
      <c r="E427" s="74"/>
      <c r="F427" s="75"/>
      <c r="G427" s="75"/>
      <c r="H427" s="75"/>
      <c r="I427" s="2"/>
      <c r="J427" s="75"/>
      <c r="K427" s="76"/>
      <c r="L427" s="77"/>
      <c r="M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customHeight="1" x14ac:dyDescent="0.15">
      <c r="A428" s="2"/>
      <c r="B428" s="2"/>
      <c r="C428" s="73"/>
      <c r="D428" s="73"/>
      <c r="E428" s="74"/>
      <c r="F428" s="75"/>
      <c r="G428" s="75"/>
      <c r="H428" s="75"/>
      <c r="I428" s="2"/>
      <c r="J428" s="75"/>
      <c r="K428" s="76"/>
      <c r="L428" s="77"/>
      <c r="M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customHeight="1" x14ac:dyDescent="0.15">
      <c r="A429" s="2"/>
      <c r="B429" s="2"/>
      <c r="C429" s="73"/>
      <c r="D429" s="73"/>
      <c r="E429" s="74"/>
      <c r="F429" s="75"/>
      <c r="G429" s="75"/>
      <c r="H429" s="75"/>
      <c r="I429" s="2"/>
      <c r="J429" s="75"/>
      <c r="K429" s="76"/>
      <c r="L429" s="77"/>
      <c r="M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customHeight="1" x14ac:dyDescent="0.15">
      <c r="A430" s="2"/>
      <c r="B430" s="2"/>
      <c r="C430" s="73"/>
      <c r="D430" s="73"/>
      <c r="E430" s="74"/>
      <c r="F430" s="75"/>
      <c r="G430" s="75"/>
      <c r="H430" s="75"/>
      <c r="I430" s="2"/>
      <c r="J430" s="75"/>
      <c r="K430" s="76"/>
      <c r="L430" s="77"/>
      <c r="M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customHeight="1" x14ac:dyDescent="0.15">
      <c r="A431" s="2"/>
      <c r="B431" s="2"/>
      <c r="C431" s="73"/>
      <c r="D431" s="73"/>
      <c r="E431" s="74"/>
      <c r="F431" s="75"/>
      <c r="G431" s="75"/>
      <c r="H431" s="75"/>
      <c r="I431" s="2"/>
      <c r="J431" s="75"/>
      <c r="K431" s="76"/>
      <c r="L431" s="77"/>
      <c r="M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customHeight="1" x14ac:dyDescent="0.15">
      <c r="A432" s="2"/>
      <c r="B432" s="2"/>
      <c r="C432" s="73"/>
      <c r="D432" s="73"/>
      <c r="E432" s="74"/>
      <c r="F432" s="75"/>
      <c r="G432" s="75"/>
      <c r="H432" s="75"/>
      <c r="I432" s="2"/>
      <c r="J432" s="75"/>
      <c r="K432" s="76"/>
      <c r="L432" s="77"/>
      <c r="M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customHeight="1" x14ac:dyDescent="0.15">
      <c r="A433" s="2"/>
      <c r="B433" s="2"/>
      <c r="C433" s="73"/>
      <c r="D433" s="73"/>
      <c r="E433" s="74"/>
      <c r="F433" s="75"/>
      <c r="G433" s="75"/>
      <c r="H433" s="75"/>
      <c r="I433" s="2"/>
      <c r="J433" s="75"/>
      <c r="K433" s="76"/>
      <c r="L433" s="77"/>
      <c r="M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customHeight="1" x14ac:dyDescent="0.15">
      <c r="A434" s="2"/>
      <c r="B434" s="2"/>
      <c r="C434" s="73"/>
      <c r="D434" s="73"/>
      <c r="E434" s="74"/>
      <c r="F434" s="75"/>
      <c r="G434" s="75"/>
      <c r="H434" s="75"/>
      <c r="I434" s="2"/>
      <c r="J434" s="75"/>
      <c r="K434" s="76"/>
      <c r="L434" s="77"/>
      <c r="M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customHeight="1" x14ac:dyDescent="0.15">
      <c r="A435" s="2"/>
      <c r="B435" s="2"/>
      <c r="C435" s="73"/>
      <c r="D435" s="73"/>
      <c r="E435" s="74"/>
      <c r="F435" s="75"/>
      <c r="G435" s="75"/>
      <c r="H435" s="75"/>
      <c r="I435" s="2"/>
      <c r="J435" s="75"/>
      <c r="K435" s="76"/>
      <c r="L435" s="77"/>
      <c r="M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customHeight="1" x14ac:dyDescent="0.15">
      <c r="A436" s="2"/>
      <c r="B436" s="2"/>
      <c r="C436" s="73"/>
      <c r="D436" s="73"/>
      <c r="E436" s="74"/>
      <c r="F436" s="75"/>
      <c r="G436" s="75"/>
      <c r="H436" s="75"/>
      <c r="I436" s="2"/>
      <c r="J436" s="75"/>
      <c r="K436" s="76"/>
      <c r="L436" s="77"/>
      <c r="M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customHeight="1" x14ac:dyDescent="0.15">
      <c r="A437" s="2"/>
      <c r="B437" s="2"/>
      <c r="C437" s="73"/>
      <c r="D437" s="73"/>
      <c r="E437" s="74"/>
      <c r="F437" s="75"/>
      <c r="G437" s="75"/>
      <c r="H437" s="75"/>
      <c r="I437" s="2"/>
      <c r="J437" s="75"/>
      <c r="K437" s="76"/>
      <c r="L437" s="77"/>
      <c r="M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customHeight="1" x14ac:dyDescent="0.15">
      <c r="A438" s="2"/>
      <c r="B438" s="2"/>
      <c r="C438" s="73"/>
      <c r="D438" s="73"/>
      <c r="E438" s="74"/>
      <c r="F438" s="75"/>
      <c r="G438" s="75"/>
      <c r="H438" s="75"/>
      <c r="I438" s="2"/>
      <c r="J438" s="75"/>
      <c r="K438" s="76"/>
      <c r="L438" s="77"/>
      <c r="M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customHeight="1" x14ac:dyDescent="0.15">
      <c r="A439" s="2"/>
      <c r="B439" s="2"/>
      <c r="C439" s="73"/>
      <c r="D439" s="73"/>
      <c r="E439" s="74"/>
      <c r="F439" s="75"/>
      <c r="G439" s="75"/>
      <c r="H439" s="75"/>
      <c r="I439" s="2"/>
      <c r="J439" s="75"/>
      <c r="K439" s="76"/>
      <c r="L439" s="77"/>
      <c r="M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customHeight="1" x14ac:dyDescent="0.15">
      <c r="A440" s="2"/>
      <c r="B440" s="2"/>
      <c r="C440" s="73"/>
      <c r="D440" s="73"/>
      <c r="E440" s="74"/>
      <c r="F440" s="75"/>
      <c r="G440" s="75"/>
      <c r="H440" s="75"/>
      <c r="I440" s="2"/>
      <c r="J440" s="75"/>
      <c r="K440" s="76"/>
      <c r="L440" s="77"/>
      <c r="M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customHeight="1" x14ac:dyDescent="0.15">
      <c r="A441" s="2"/>
      <c r="B441" s="2"/>
      <c r="C441" s="73"/>
      <c r="D441" s="73"/>
      <c r="E441" s="74"/>
      <c r="F441" s="75"/>
      <c r="G441" s="75"/>
      <c r="H441" s="75"/>
      <c r="I441" s="2"/>
      <c r="J441" s="75"/>
      <c r="K441" s="76"/>
      <c r="L441" s="77"/>
      <c r="M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customHeight="1" x14ac:dyDescent="0.15">
      <c r="A442" s="2"/>
      <c r="B442" s="2"/>
      <c r="C442" s="73"/>
      <c r="D442" s="73"/>
      <c r="E442" s="74"/>
      <c r="F442" s="75"/>
      <c r="G442" s="75"/>
      <c r="H442" s="75"/>
      <c r="I442" s="2"/>
      <c r="J442" s="75"/>
      <c r="K442" s="76"/>
      <c r="L442" s="77"/>
      <c r="M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customHeight="1" x14ac:dyDescent="0.15">
      <c r="A443" s="2"/>
      <c r="B443" s="2"/>
      <c r="C443" s="73"/>
      <c r="D443" s="73"/>
      <c r="E443" s="74"/>
      <c r="F443" s="75"/>
      <c r="G443" s="75"/>
      <c r="H443" s="75"/>
      <c r="I443" s="2"/>
      <c r="J443" s="75"/>
      <c r="K443" s="76"/>
      <c r="L443" s="77"/>
      <c r="M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customHeight="1" x14ac:dyDescent="0.15">
      <c r="A444" s="2"/>
      <c r="B444" s="2"/>
      <c r="C444" s="73"/>
      <c r="D444" s="73"/>
      <c r="E444" s="74"/>
      <c r="F444" s="75"/>
      <c r="G444" s="75"/>
      <c r="H444" s="75"/>
      <c r="I444" s="2"/>
      <c r="J444" s="75"/>
      <c r="K444" s="76"/>
      <c r="L444" s="77"/>
      <c r="M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customHeight="1" x14ac:dyDescent="0.15">
      <c r="A445" s="2"/>
      <c r="B445" s="2"/>
      <c r="C445" s="73"/>
      <c r="D445" s="73"/>
      <c r="E445" s="74"/>
      <c r="F445" s="75"/>
      <c r="G445" s="75"/>
      <c r="H445" s="75"/>
      <c r="I445" s="2"/>
      <c r="J445" s="75"/>
      <c r="K445" s="76"/>
      <c r="L445" s="77"/>
      <c r="M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customHeight="1" x14ac:dyDescent="0.15">
      <c r="A446" s="2"/>
      <c r="B446" s="2"/>
      <c r="C446" s="73"/>
      <c r="D446" s="73"/>
      <c r="E446" s="74"/>
      <c r="F446" s="75"/>
      <c r="G446" s="75"/>
      <c r="H446" s="75"/>
      <c r="I446" s="2"/>
      <c r="J446" s="75"/>
      <c r="K446" s="76"/>
      <c r="L446" s="77"/>
      <c r="M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customHeight="1" x14ac:dyDescent="0.15">
      <c r="A447" s="2"/>
      <c r="B447" s="2"/>
      <c r="C447" s="73"/>
      <c r="D447" s="73"/>
      <c r="E447" s="74"/>
      <c r="F447" s="75"/>
      <c r="G447" s="75"/>
      <c r="H447" s="75"/>
      <c r="I447" s="2"/>
      <c r="J447" s="75"/>
      <c r="K447" s="76"/>
      <c r="L447" s="77"/>
      <c r="M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customHeight="1" x14ac:dyDescent="0.15">
      <c r="A448" s="2"/>
      <c r="B448" s="2"/>
      <c r="C448" s="73"/>
      <c r="D448" s="73"/>
      <c r="E448" s="74"/>
      <c r="F448" s="75"/>
      <c r="G448" s="75"/>
      <c r="H448" s="75"/>
      <c r="I448" s="2"/>
      <c r="J448" s="75"/>
      <c r="K448" s="76"/>
      <c r="L448" s="77"/>
      <c r="M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customHeight="1" x14ac:dyDescent="0.15">
      <c r="A449" s="2"/>
      <c r="B449" s="2"/>
      <c r="C449" s="73"/>
      <c r="D449" s="73"/>
      <c r="E449" s="74"/>
      <c r="F449" s="75"/>
      <c r="G449" s="75"/>
      <c r="H449" s="75"/>
      <c r="I449" s="2"/>
      <c r="J449" s="75"/>
      <c r="K449" s="76"/>
      <c r="L449" s="77"/>
      <c r="M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customHeight="1" x14ac:dyDescent="0.15">
      <c r="A450" s="2"/>
      <c r="B450" s="2"/>
      <c r="C450" s="73"/>
      <c r="D450" s="73"/>
      <c r="E450" s="74"/>
      <c r="F450" s="75"/>
      <c r="G450" s="75"/>
      <c r="H450" s="75"/>
      <c r="I450" s="2"/>
      <c r="J450" s="75"/>
      <c r="K450" s="76"/>
      <c r="L450" s="77"/>
      <c r="M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customHeight="1" x14ac:dyDescent="0.15">
      <c r="A451" s="2"/>
      <c r="B451" s="2"/>
      <c r="C451" s="73"/>
      <c r="D451" s="73"/>
      <c r="E451" s="74"/>
      <c r="F451" s="75"/>
      <c r="G451" s="75"/>
      <c r="H451" s="75"/>
      <c r="I451" s="2"/>
      <c r="J451" s="75"/>
      <c r="K451" s="76"/>
      <c r="L451" s="77"/>
      <c r="M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customHeight="1" x14ac:dyDescent="0.15">
      <c r="A452" s="2"/>
      <c r="B452" s="2"/>
      <c r="C452" s="73"/>
      <c r="D452" s="73"/>
      <c r="E452" s="74"/>
      <c r="F452" s="75"/>
      <c r="G452" s="75"/>
      <c r="H452" s="75"/>
      <c r="I452" s="2"/>
      <c r="J452" s="75"/>
      <c r="K452" s="76"/>
      <c r="L452" s="77"/>
      <c r="M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customHeight="1" x14ac:dyDescent="0.15">
      <c r="A453" s="2"/>
      <c r="B453" s="2"/>
      <c r="C453" s="73"/>
      <c r="D453" s="73"/>
      <c r="E453" s="74"/>
      <c r="F453" s="75"/>
      <c r="G453" s="75"/>
      <c r="H453" s="75"/>
      <c r="I453" s="2"/>
      <c r="J453" s="75"/>
      <c r="K453" s="76"/>
      <c r="L453" s="77"/>
      <c r="M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customHeight="1" x14ac:dyDescent="0.15">
      <c r="A454" s="2"/>
      <c r="B454" s="2"/>
      <c r="C454" s="73"/>
      <c r="D454" s="73"/>
      <c r="E454" s="74"/>
      <c r="F454" s="75"/>
      <c r="G454" s="75"/>
      <c r="H454" s="75"/>
      <c r="I454" s="2"/>
      <c r="J454" s="75"/>
      <c r="K454" s="76"/>
      <c r="L454" s="77"/>
      <c r="M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customHeight="1" x14ac:dyDescent="0.15">
      <c r="A455" s="2"/>
      <c r="B455" s="2"/>
      <c r="C455" s="73"/>
      <c r="D455" s="73"/>
      <c r="E455" s="74"/>
      <c r="F455" s="75"/>
      <c r="G455" s="75"/>
      <c r="H455" s="75"/>
      <c r="I455" s="2"/>
      <c r="J455" s="75"/>
      <c r="K455" s="76"/>
      <c r="L455" s="77"/>
      <c r="M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customHeight="1" x14ac:dyDescent="0.15">
      <c r="A456" s="2"/>
      <c r="B456" s="2"/>
      <c r="C456" s="73"/>
      <c r="D456" s="73"/>
      <c r="E456" s="74"/>
      <c r="F456" s="75"/>
      <c r="G456" s="75"/>
      <c r="H456" s="75"/>
      <c r="I456" s="2"/>
      <c r="J456" s="75"/>
      <c r="K456" s="76"/>
      <c r="L456" s="77"/>
      <c r="M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customHeight="1" x14ac:dyDescent="0.15">
      <c r="A457" s="2"/>
      <c r="B457" s="2"/>
      <c r="C457" s="73"/>
      <c r="D457" s="73"/>
      <c r="E457" s="74"/>
      <c r="F457" s="75"/>
      <c r="G457" s="75"/>
      <c r="H457" s="75"/>
      <c r="I457" s="2"/>
      <c r="J457" s="75"/>
      <c r="K457" s="76"/>
      <c r="L457" s="77"/>
      <c r="M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customHeight="1" x14ac:dyDescent="0.15">
      <c r="A458" s="2"/>
      <c r="B458" s="2"/>
      <c r="C458" s="73"/>
      <c r="D458" s="73"/>
      <c r="E458" s="74"/>
      <c r="F458" s="75"/>
      <c r="G458" s="75"/>
      <c r="H458" s="75"/>
      <c r="I458" s="2"/>
      <c r="J458" s="75"/>
      <c r="K458" s="76"/>
      <c r="L458" s="77"/>
      <c r="M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customHeight="1" x14ac:dyDescent="0.15">
      <c r="A459" s="2"/>
      <c r="B459" s="2"/>
      <c r="C459" s="73"/>
      <c r="D459" s="73"/>
      <c r="E459" s="74"/>
      <c r="F459" s="75"/>
      <c r="G459" s="75"/>
      <c r="H459" s="75"/>
      <c r="I459" s="2"/>
      <c r="J459" s="75"/>
      <c r="K459" s="76"/>
      <c r="L459" s="77"/>
      <c r="M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customHeight="1" x14ac:dyDescent="0.15">
      <c r="A460" s="2"/>
      <c r="B460" s="2"/>
      <c r="C460" s="73"/>
      <c r="D460" s="73"/>
      <c r="E460" s="74"/>
      <c r="F460" s="75"/>
      <c r="G460" s="75"/>
      <c r="H460" s="75"/>
      <c r="I460" s="2"/>
      <c r="J460" s="75"/>
      <c r="K460" s="76"/>
      <c r="L460" s="77"/>
      <c r="M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customHeight="1" x14ac:dyDescent="0.15">
      <c r="A461" s="2"/>
      <c r="B461" s="2"/>
      <c r="C461" s="73"/>
      <c r="D461" s="73"/>
      <c r="E461" s="74"/>
      <c r="F461" s="75"/>
      <c r="G461" s="75"/>
      <c r="H461" s="75"/>
      <c r="I461" s="2"/>
      <c r="J461" s="75"/>
      <c r="K461" s="76"/>
      <c r="L461" s="77"/>
      <c r="M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customHeight="1" x14ac:dyDescent="0.15">
      <c r="A462" s="2"/>
      <c r="B462" s="2"/>
      <c r="C462" s="73"/>
      <c r="D462" s="73"/>
      <c r="E462" s="74"/>
      <c r="F462" s="75"/>
      <c r="G462" s="75"/>
      <c r="H462" s="75"/>
      <c r="I462" s="2"/>
      <c r="J462" s="75"/>
      <c r="K462" s="76"/>
      <c r="L462" s="77"/>
      <c r="M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customHeight="1" x14ac:dyDescent="0.15">
      <c r="A463" s="2"/>
      <c r="B463" s="2"/>
      <c r="C463" s="73"/>
      <c r="D463" s="73"/>
      <c r="E463" s="74"/>
      <c r="F463" s="75"/>
      <c r="G463" s="75"/>
      <c r="H463" s="75"/>
      <c r="I463" s="2"/>
      <c r="J463" s="75"/>
      <c r="K463" s="76"/>
      <c r="L463" s="77"/>
      <c r="M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customHeight="1" x14ac:dyDescent="0.15">
      <c r="A464" s="2"/>
      <c r="B464" s="2"/>
      <c r="C464" s="73"/>
      <c r="D464" s="73"/>
      <c r="E464" s="74"/>
      <c r="F464" s="75"/>
      <c r="G464" s="75"/>
      <c r="H464" s="75"/>
      <c r="I464" s="2"/>
      <c r="J464" s="75"/>
      <c r="K464" s="76"/>
      <c r="L464" s="77"/>
      <c r="M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customHeight="1" x14ac:dyDescent="0.15">
      <c r="A465" s="2"/>
      <c r="B465" s="2"/>
      <c r="C465" s="73"/>
      <c r="D465" s="73"/>
      <c r="E465" s="74"/>
      <c r="F465" s="75"/>
      <c r="G465" s="75"/>
      <c r="H465" s="75"/>
      <c r="I465" s="2"/>
      <c r="J465" s="75"/>
      <c r="K465" s="76"/>
      <c r="L465" s="77"/>
      <c r="M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customHeight="1" x14ac:dyDescent="0.15">
      <c r="A466" s="2"/>
      <c r="B466" s="2"/>
      <c r="C466" s="73"/>
      <c r="D466" s="73"/>
      <c r="E466" s="74"/>
      <c r="F466" s="75"/>
      <c r="G466" s="75"/>
      <c r="H466" s="75"/>
      <c r="I466" s="2"/>
      <c r="J466" s="75"/>
      <c r="K466" s="76"/>
      <c r="L466" s="77"/>
      <c r="M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customHeight="1" x14ac:dyDescent="0.15">
      <c r="A467" s="2"/>
      <c r="B467" s="2"/>
      <c r="C467" s="73"/>
      <c r="D467" s="73"/>
      <c r="E467" s="74"/>
      <c r="F467" s="75"/>
      <c r="G467" s="75"/>
      <c r="H467" s="75"/>
      <c r="I467" s="2"/>
      <c r="J467" s="75"/>
      <c r="K467" s="76"/>
      <c r="L467" s="77"/>
      <c r="M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customHeight="1" x14ac:dyDescent="0.15">
      <c r="A468" s="2"/>
      <c r="B468" s="2"/>
      <c r="C468" s="73"/>
      <c r="D468" s="73"/>
      <c r="E468" s="74"/>
      <c r="F468" s="75"/>
      <c r="G468" s="75"/>
      <c r="H468" s="75"/>
      <c r="I468" s="2"/>
      <c r="J468" s="75"/>
      <c r="K468" s="76"/>
      <c r="L468" s="77"/>
      <c r="M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customHeight="1" x14ac:dyDescent="0.15">
      <c r="A469" s="2"/>
      <c r="B469" s="2"/>
      <c r="C469" s="73"/>
      <c r="D469" s="73"/>
      <c r="E469" s="74"/>
      <c r="F469" s="75"/>
      <c r="G469" s="75"/>
      <c r="H469" s="75"/>
      <c r="I469" s="2"/>
      <c r="J469" s="75"/>
      <c r="K469" s="76"/>
      <c r="L469" s="77"/>
      <c r="M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customHeight="1" x14ac:dyDescent="0.15">
      <c r="A470" s="2"/>
      <c r="B470" s="2"/>
      <c r="C470" s="73"/>
      <c r="D470" s="73"/>
      <c r="E470" s="74"/>
      <c r="F470" s="75"/>
      <c r="G470" s="75"/>
      <c r="H470" s="75"/>
      <c r="I470" s="2"/>
      <c r="J470" s="75"/>
      <c r="K470" s="76"/>
      <c r="L470" s="77"/>
      <c r="M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customHeight="1" x14ac:dyDescent="0.15">
      <c r="A471" s="2"/>
      <c r="B471" s="2"/>
      <c r="C471" s="73"/>
      <c r="D471" s="73"/>
      <c r="E471" s="74"/>
      <c r="F471" s="75"/>
      <c r="G471" s="75"/>
      <c r="H471" s="75"/>
      <c r="I471" s="2"/>
      <c r="J471" s="75"/>
      <c r="K471" s="76"/>
      <c r="L471" s="77"/>
      <c r="M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customHeight="1" x14ac:dyDescent="0.15">
      <c r="A472" s="2"/>
      <c r="B472" s="2"/>
      <c r="C472" s="73"/>
      <c r="D472" s="73"/>
      <c r="E472" s="74"/>
      <c r="F472" s="75"/>
      <c r="G472" s="75"/>
      <c r="H472" s="75"/>
      <c r="I472" s="2"/>
      <c r="J472" s="75"/>
      <c r="K472" s="76"/>
      <c r="L472" s="77"/>
      <c r="M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customHeight="1" x14ac:dyDescent="0.15">
      <c r="A473" s="2"/>
      <c r="B473" s="2"/>
      <c r="C473" s="73"/>
      <c r="D473" s="73"/>
      <c r="E473" s="74"/>
      <c r="F473" s="75"/>
      <c r="G473" s="75"/>
      <c r="H473" s="75"/>
      <c r="I473" s="2"/>
      <c r="J473" s="75"/>
      <c r="K473" s="76"/>
      <c r="L473" s="77"/>
      <c r="M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customHeight="1" x14ac:dyDescent="0.15">
      <c r="A474" s="2"/>
      <c r="B474" s="2"/>
      <c r="C474" s="73"/>
      <c r="D474" s="73"/>
      <c r="E474" s="74"/>
      <c r="F474" s="75"/>
      <c r="G474" s="75"/>
      <c r="H474" s="75"/>
      <c r="I474" s="2"/>
      <c r="J474" s="75"/>
      <c r="K474" s="76"/>
      <c r="L474" s="77"/>
      <c r="M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customHeight="1" x14ac:dyDescent="0.15">
      <c r="A475" s="2"/>
      <c r="B475" s="2"/>
      <c r="C475" s="73"/>
      <c r="D475" s="73"/>
      <c r="E475" s="74"/>
      <c r="F475" s="75"/>
      <c r="G475" s="75"/>
      <c r="H475" s="75"/>
      <c r="I475" s="2"/>
      <c r="J475" s="75"/>
      <c r="K475" s="76"/>
      <c r="L475" s="77"/>
      <c r="M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customHeight="1" x14ac:dyDescent="0.15">
      <c r="A476" s="2"/>
      <c r="B476" s="2"/>
      <c r="C476" s="73"/>
      <c r="D476" s="73"/>
      <c r="E476" s="74"/>
      <c r="F476" s="75"/>
      <c r="G476" s="75"/>
      <c r="H476" s="75"/>
      <c r="I476" s="2"/>
      <c r="J476" s="75"/>
      <c r="K476" s="76"/>
      <c r="L476" s="77"/>
      <c r="M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customHeight="1" x14ac:dyDescent="0.15">
      <c r="A477" s="2"/>
      <c r="B477" s="2"/>
      <c r="C477" s="73"/>
      <c r="D477" s="73"/>
      <c r="E477" s="74"/>
      <c r="F477" s="75"/>
      <c r="G477" s="75"/>
      <c r="H477" s="75"/>
      <c r="I477" s="2"/>
      <c r="J477" s="75"/>
      <c r="K477" s="76"/>
      <c r="L477" s="77"/>
      <c r="M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customHeight="1" x14ac:dyDescent="0.15">
      <c r="A478" s="2"/>
      <c r="B478" s="2"/>
      <c r="C478" s="73"/>
      <c r="D478" s="73"/>
      <c r="E478" s="74"/>
      <c r="F478" s="75"/>
      <c r="G478" s="75"/>
      <c r="H478" s="75"/>
      <c r="I478" s="2"/>
      <c r="J478" s="75"/>
      <c r="K478" s="76"/>
      <c r="L478" s="77"/>
      <c r="M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customHeight="1" x14ac:dyDescent="0.15">
      <c r="A479" s="2"/>
      <c r="B479" s="2"/>
      <c r="C479" s="73"/>
      <c r="D479" s="73"/>
      <c r="E479" s="74"/>
      <c r="F479" s="75"/>
      <c r="G479" s="75"/>
      <c r="H479" s="75"/>
      <c r="I479" s="2"/>
      <c r="J479" s="75"/>
      <c r="K479" s="76"/>
      <c r="L479" s="77"/>
      <c r="M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customHeight="1" x14ac:dyDescent="0.15">
      <c r="A480" s="2"/>
      <c r="B480" s="2"/>
      <c r="C480" s="73"/>
      <c r="D480" s="73"/>
      <c r="E480" s="74"/>
      <c r="F480" s="75"/>
      <c r="G480" s="75"/>
      <c r="H480" s="75"/>
      <c r="I480" s="2"/>
      <c r="J480" s="75"/>
      <c r="K480" s="76"/>
      <c r="L480" s="77"/>
      <c r="M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customHeight="1" x14ac:dyDescent="0.15">
      <c r="A481" s="2"/>
      <c r="B481" s="2"/>
      <c r="C481" s="73"/>
      <c r="D481" s="73"/>
      <c r="E481" s="74"/>
      <c r="F481" s="75"/>
      <c r="G481" s="75"/>
      <c r="H481" s="75"/>
      <c r="I481" s="2"/>
      <c r="J481" s="75"/>
      <c r="K481" s="76"/>
      <c r="L481" s="77"/>
      <c r="M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customHeight="1" x14ac:dyDescent="0.15">
      <c r="A482" s="2"/>
      <c r="B482" s="2"/>
      <c r="C482" s="73"/>
      <c r="D482" s="73"/>
      <c r="E482" s="74"/>
      <c r="F482" s="75"/>
      <c r="G482" s="75"/>
      <c r="H482" s="75"/>
      <c r="I482" s="2"/>
      <c r="J482" s="75"/>
      <c r="K482" s="76"/>
      <c r="L482" s="77"/>
      <c r="M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customHeight="1" x14ac:dyDescent="0.15">
      <c r="A483" s="2"/>
      <c r="B483" s="2"/>
      <c r="C483" s="73"/>
      <c r="D483" s="73"/>
      <c r="E483" s="74"/>
      <c r="F483" s="75"/>
      <c r="G483" s="75"/>
      <c r="H483" s="75"/>
      <c r="I483" s="2"/>
      <c r="J483" s="75"/>
      <c r="K483" s="76"/>
      <c r="L483" s="77"/>
      <c r="M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customHeight="1" x14ac:dyDescent="0.15">
      <c r="A484" s="2"/>
      <c r="B484" s="2"/>
      <c r="C484" s="73"/>
      <c r="D484" s="73"/>
      <c r="E484" s="74"/>
      <c r="F484" s="75"/>
      <c r="G484" s="75"/>
      <c r="H484" s="75"/>
      <c r="I484" s="2"/>
      <c r="J484" s="75"/>
      <c r="K484" s="76"/>
      <c r="L484" s="77"/>
      <c r="M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customHeight="1" x14ac:dyDescent="0.15">
      <c r="A485" s="2"/>
      <c r="B485" s="2"/>
      <c r="C485" s="73"/>
      <c r="D485" s="73"/>
      <c r="E485" s="74"/>
      <c r="F485" s="75"/>
      <c r="G485" s="75"/>
      <c r="H485" s="75"/>
      <c r="I485" s="2"/>
      <c r="J485" s="75"/>
      <c r="K485" s="76"/>
      <c r="L485" s="77"/>
      <c r="M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customHeight="1" x14ac:dyDescent="0.15">
      <c r="A486" s="2"/>
      <c r="B486" s="2"/>
      <c r="C486" s="73"/>
      <c r="D486" s="73"/>
      <c r="E486" s="74"/>
      <c r="F486" s="75"/>
      <c r="G486" s="75"/>
      <c r="H486" s="75"/>
      <c r="I486" s="2"/>
      <c r="J486" s="75"/>
      <c r="K486" s="76"/>
      <c r="L486" s="77"/>
      <c r="M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customHeight="1" x14ac:dyDescent="0.15">
      <c r="A487" s="2"/>
      <c r="B487" s="2"/>
      <c r="C487" s="73"/>
      <c r="D487" s="73"/>
      <c r="E487" s="74"/>
      <c r="F487" s="75"/>
      <c r="G487" s="75"/>
      <c r="H487" s="75"/>
      <c r="I487" s="2"/>
      <c r="J487" s="75"/>
      <c r="K487" s="76"/>
      <c r="L487" s="77"/>
      <c r="M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customHeight="1" x14ac:dyDescent="0.15">
      <c r="A488" s="2"/>
      <c r="B488" s="2"/>
      <c r="C488" s="73"/>
      <c r="D488" s="73"/>
      <c r="E488" s="74"/>
      <c r="F488" s="75"/>
      <c r="G488" s="75"/>
      <c r="H488" s="75"/>
      <c r="I488" s="2"/>
      <c r="J488" s="75"/>
      <c r="K488" s="76"/>
      <c r="L488" s="77"/>
      <c r="M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customHeight="1" x14ac:dyDescent="0.15">
      <c r="A489" s="2"/>
      <c r="B489" s="2"/>
      <c r="C489" s="73"/>
      <c r="D489" s="73"/>
      <c r="E489" s="74"/>
      <c r="F489" s="75"/>
      <c r="G489" s="75"/>
      <c r="H489" s="75"/>
      <c r="I489" s="2"/>
      <c r="J489" s="75"/>
      <c r="K489" s="76"/>
      <c r="L489" s="77"/>
      <c r="M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customHeight="1" x14ac:dyDescent="0.15">
      <c r="A490" s="2"/>
      <c r="B490" s="2"/>
      <c r="C490" s="73"/>
      <c r="D490" s="73"/>
      <c r="E490" s="74"/>
      <c r="F490" s="75"/>
      <c r="G490" s="75"/>
      <c r="H490" s="75"/>
      <c r="I490" s="2"/>
      <c r="J490" s="75"/>
      <c r="K490" s="76"/>
      <c r="L490" s="77"/>
      <c r="M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customHeight="1" x14ac:dyDescent="0.15">
      <c r="A491" s="2"/>
      <c r="B491" s="2"/>
      <c r="C491" s="73"/>
      <c r="D491" s="73"/>
      <c r="E491" s="74"/>
      <c r="F491" s="75"/>
      <c r="G491" s="75"/>
      <c r="H491" s="75"/>
      <c r="I491" s="2"/>
      <c r="J491" s="75"/>
      <c r="K491" s="76"/>
      <c r="L491" s="77"/>
      <c r="M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customHeight="1" x14ac:dyDescent="0.15">
      <c r="A492" s="2"/>
      <c r="B492" s="2"/>
      <c r="C492" s="73"/>
      <c r="D492" s="73"/>
      <c r="E492" s="74"/>
      <c r="F492" s="75"/>
      <c r="G492" s="75"/>
      <c r="H492" s="75"/>
      <c r="I492" s="2"/>
      <c r="J492" s="75"/>
      <c r="K492" s="76"/>
      <c r="L492" s="77"/>
      <c r="M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customHeight="1" x14ac:dyDescent="0.15">
      <c r="A493" s="2"/>
      <c r="B493" s="2"/>
      <c r="C493" s="73"/>
      <c r="D493" s="73"/>
      <c r="E493" s="74"/>
      <c r="F493" s="75"/>
      <c r="G493" s="75"/>
      <c r="H493" s="75"/>
      <c r="I493" s="2"/>
      <c r="J493" s="75"/>
      <c r="K493" s="76"/>
      <c r="L493" s="77"/>
      <c r="M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customHeight="1" x14ac:dyDescent="0.15">
      <c r="A494" s="2"/>
      <c r="B494" s="2"/>
      <c r="C494" s="73"/>
      <c r="D494" s="73"/>
      <c r="E494" s="74"/>
      <c r="F494" s="75"/>
      <c r="G494" s="75"/>
      <c r="H494" s="75"/>
      <c r="I494" s="2"/>
      <c r="J494" s="75"/>
      <c r="K494" s="76"/>
      <c r="L494" s="77"/>
      <c r="M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customHeight="1" x14ac:dyDescent="0.15">
      <c r="A495" s="2"/>
      <c r="B495" s="2"/>
      <c r="C495" s="73"/>
      <c r="D495" s="73"/>
      <c r="E495" s="74"/>
      <c r="F495" s="75"/>
      <c r="G495" s="75"/>
      <c r="H495" s="75"/>
      <c r="I495" s="2"/>
      <c r="J495" s="75"/>
      <c r="K495" s="76"/>
      <c r="L495" s="77"/>
      <c r="M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customHeight="1" x14ac:dyDescent="0.15">
      <c r="A496" s="2"/>
      <c r="B496" s="2"/>
      <c r="C496" s="73"/>
      <c r="D496" s="73"/>
      <c r="E496" s="74"/>
      <c r="F496" s="75"/>
      <c r="G496" s="75"/>
      <c r="H496" s="75"/>
      <c r="I496" s="2"/>
      <c r="J496" s="75"/>
      <c r="K496" s="76"/>
      <c r="L496" s="77"/>
      <c r="M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customHeight="1" x14ac:dyDescent="0.15">
      <c r="A497" s="2"/>
      <c r="B497" s="2"/>
      <c r="C497" s="73"/>
      <c r="D497" s="73"/>
      <c r="E497" s="74"/>
      <c r="F497" s="75"/>
      <c r="G497" s="75"/>
      <c r="H497" s="75"/>
      <c r="I497" s="2"/>
      <c r="J497" s="75"/>
      <c r="K497" s="76"/>
      <c r="L497" s="77"/>
      <c r="M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customHeight="1" x14ac:dyDescent="0.15">
      <c r="A498" s="2"/>
      <c r="B498" s="2"/>
      <c r="C498" s="73"/>
      <c r="D498" s="73"/>
      <c r="E498" s="74"/>
      <c r="F498" s="75"/>
      <c r="G498" s="75"/>
      <c r="H498" s="75"/>
      <c r="I498" s="2"/>
      <c r="J498" s="75"/>
      <c r="K498" s="76"/>
      <c r="L498" s="77"/>
      <c r="M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customHeight="1" x14ac:dyDescent="0.15">
      <c r="A499" s="2"/>
      <c r="B499" s="2"/>
      <c r="C499" s="73"/>
      <c r="D499" s="73"/>
      <c r="E499" s="74"/>
      <c r="F499" s="75"/>
      <c r="G499" s="75"/>
      <c r="H499" s="75"/>
      <c r="I499" s="2"/>
      <c r="J499" s="75"/>
      <c r="K499" s="76"/>
      <c r="L499" s="77"/>
      <c r="M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customHeight="1" x14ac:dyDescent="0.15">
      <c r="A500" s="2"/>
      <c r="B500" s="2"/>
      <c r="C500" s="73"/>
      <c r="D500" s="73"/>
      <c r="E500" s="74"/>
      <c r="F500" s="75"/>
      <c r="G500" s="75"/>
      <c r="H500" s="75"/>
      <c r="I500" s="2"/>
      <c r="J500" s="75"/>
      <c r="K500" s="76"/>
      <c r="L500" s="77"/>
      <c r="M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customHeight="1" x14ac:dyDescent="0.15">
      <c r="A501" s="2"/>
      <c r="B501" s="2"/>
      <c r="C501" s="73"/>
      <c r="D501" s="73"/>
      <c r="E501" s="74"/>
      <c r="F501" s="75"/>
      <c r="G501" s="75"/>
      <c r="H501" s="75"/>
      <c r="I501" s="2"/>
      <c r="J501" s="75"/>
      <c r="K501" s="76"/>
      <c r="L501" s="77"/>
      <c r="M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customHeight="1" x14ac:dyDescent="0.15">
      <c r="A502" s="2"/>
      <c r="B502" s="2"/>
      <c r="C502" s="73"/>
      <c r="D502" s="73"/>
      <c r="E502" s="74"/>
      <c r="F502" s="75"/>
      <c r="G502" s="75"/>
      <c r="H502" s="75"/>
      <c r="I502" s="2"/>
      <c r="J502" s="75"/>
      <c r="K502" s="76"/>
      <c r="L502" s="77"/>
      <c r="M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customHeight="1" x14ac:dyDescent="0.15">
      <c r="A503" s="2"/>
      <c r="B503" s="2"/>
      <c r="C503" s="73"/>
      <c r="D503" s="73"/>
      <c r="E503" s="74"/>
      <c r="F503" s="75"/>
      <c r="G503" s="75"/>
      <c r="H503" s="75"/>
      <c r="I503" s="2"/>
      <c r="J503" s="75"/>
      <c r="K503" s="76"/>
      <c r="L503" s="77"/>
      <c r="M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customHeight="1" x14ac:dyDescent="0.15">
      <c r="A504" s="2"/>
      <c r="B504" s="2"/>
      <c r="C504" s="73"/>
      <c r="D504" s="73"/>
      <c r="E504" s="74"/>
      <c r="F504" s="75"/>
      <c r="G504" s="75"/>
      <c r="H504" s="75"/>
      <c r="I504" s="2"/>
      <c r="J504" s="75"/>
      <c r="K504" s="76"/>
      <c r="L504" s="77"/>
      <c r="M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customHeight="1" x14ac:dyDescent="0.15">
      <c r="A505" s="2"/>
      <c r="B505" s="2"/>
      <c r="C505" s="73"/>
      <c r="D505" s="73"/>
      <c r="E505" s="74"/>
      <c r="F505" s="75"/>
      <c r="G505" s="75"/>
      <c r="H505" s="75"/>
      <c r="I505" s="2"/>
      <c r="J505" s="75"/>
      <c r="K505" s="76"/>
      <c r="L505" s="77"/>
      <c r="M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customHeight="1" x14ac:dyDescent="0.15">
      <c r="A506" s="2"/>
      <c r="B506" s="2"/>
      <c r="C506" s="73"/>
      <c r="D506" s="73"/>
      <c r="E506" s="74"/>
      <c r="F506" s="75"/>
      <c r="G506" s="75"/>
      <c r="H506" s="75"/>
      <c r="I506" s="2"/>
      <c r="J506" s="75"/>
      <c r="K506" s="76"/>
      <c r="L506" s="77"/>
      <c r="M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customHeight="1" x14ac:dyDescent="0.15">
      <c r="A507" s="2"/>
      <c r="B507" s="2"/>
      <c r="C507" s="73"/>
      <c r="D507" s="73"/>
      <c r="E507" s="74"/>
      <c r="F507" s="75"/>
      <c r="G507" s="75"/>
      <c r="H507" s="75"/>
      <c r="I507" s="2"/>
      <c r="J507" s="75"/>
      <c r="K507" s="76"/>
      <c r="L507" s="77"/>
      <c r="M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customHeight="1" x14ac:dyDescent="0.15">
      <c r="A508" s="2"/>
      <c r="B508" s="2"/>
      <c r="C508" s="73"/>
      <c r="D508" s="73"/>
      <c r="E508" s="74"/>
      <c r="F508" s="75"/>
      <c r="G508" s="75"/>
      <c r="H508" s="75"/>
      <c r="I508" s="2"/>
      <c r="J508" s="75"/>
      <c r="K508" s="76"/>
      <c r="L508" s="77"/>
      <c r="M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customHeight="1" x14ac:dyDescent="0.15">
      <c r="A509" s="2"/>
      <c r="B509" s="2"/>
      <c r="C509" s="73"/>
      <c r="D509" s="73"/>
      <c r="E509" s="74"/>
      <c r="F509" s="75"/>
      <c r="G509" s="75"/>
      <c r="H509" s="75"/>
      <c r="I509" s="2"/>
      <c r="J509" s="75"/>
      <c r="K509" s="76"/>
      <c r="L509" s="77"/>
      <c r="M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customHeight="1" x14ac:dyDescent="0.15">
      <c r="A510" s="2"/>
      <c r="B510" s="2"/>
      <c r="C510" s="73"/>
      <c r="D510" s="73"/>
      <c r="E510" s="74"/>
      <c r="F510" s="75"/>
      <c r="G510" s="75"/>
      <c r="H510" s="75"/>
      <c r="I510" s="2"/>
      <c r="J510" s="75"/>
      <c r="K510" s="76"/>
      <c r="L510" s="77"/>
      <c r="M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customHeight="1" x14ac:dyDescent="0.15">
      <c r="A511" s="2"/>
      <c r="B511" s="2"/>
      <c r="C511" s="73"/>
      <c r="D511" s="73"/>
      <c r="E511" s="74"/>
      <c r="F511" s="75"/>
      <c r="G511" s="75"/>
      <c r="H511" s="75"/>
      <c r="I511" s="2"/>
      <c r="J511" s="75"/>
      <c r="K511" s="76"/>
      <c r="L511" s="77"/>
      <c r="M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customHeight="1" x14ac:dyDescent="0.15">
      <c r="A512" s="2"/>
      <c r="B512" s="2"/>
      <c r="C512" s="73"/>
      <c r="D512" s="73"/>
      <c r="E512" s="74"/>
      <c r="F512" s="75"/>
      <c r="G512" s="75"/>
      <c r="H512" s="75"/>
      <c r="I512" s="2"/>
      <c r="J512" s="75"/>
      <c r="K512" s="76"/>
      <c r="L512" s="77"/>
      <c r="M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customHeight="1" x14ac:dyDescent="0.15">
      <c r="A513" s="2"/>
      <c r="B513" s="2"/>
      <c r="C513" s="73"/>
      <c r="D513" s="73"/>
      <c r="E513" s="74"/>
      <c r="F513" s="75"/>
      <c r="G513" s="75"/>
      <c r="H513" s="75"/>
      <c r="I513" s="2"/>
      <c r="J513" s="75"/>
      <c r="K513" s="76"/>
      <c r="L513" s="77"/>
      <c r="M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customHeight="1" x14ac:dyDescent="0.15">
      <c r="A514" s="2"/>
      <c r="B514" s="2"/>
      <c r="C514" s="73"/>
      <c r="D514" s="73"/>
      <c r="E514" s="74"/>
      <c r="F514" s="75"/>
      <c r="G514" s="75"/>
      <c r="H514" s="75"/>
      <c r="I514" s="2"/>
      <c r="J514" s="75"/>
      <c r="K514" s="76"/>
      <c r="L514" s="77"/>
      <c r="M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customHeight="1" x14ac:dyDescent="0.15">
      <c r="A515" s="2"/>
      <c r="B515" s="2"/>
      <c r="C515" s="73"/>
      <c r="D515" s="73"/>
      <c r="E515" s="74"/>
      <c r="F515" s="75"/>
      <c r="G515" s="75"/>
      <c r="H515" s="75"/>
      <c r="I515" s="2"/>
      <c r="J515" s="75"/>
      <c r="K515" s="76"/>
      <c r="L515" s="77"/>
      <c r="M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customHeight="1" x14ac:dyDescent="0.15">
      <c r="A516" s="2"/>
      <c r="B516" s="2"/>
      <c r="C516" s="73"/>
      <c r="D516" s="73"/>
      <c r="E516" s="74"/>
      <c r="F516" s="75"/>
      <c r="G516" s="75"/>
      <c r="H516" s="75"/>
      <c r="I516" s="2"/>
      <c r="J516" s="75"/>
      <c r="K516" s="76"/>
      <c r="L516" s="77"/>
      <c r="M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customHeight="1" x14ac:dyDescent="0.15">
      <c r="A517" s="2"/>
      <c r="B517" s="2"/>
      <c r="C517" s="73"/>
      <c r="D517" s="73"/>
      <c r="E517" s="74"/>
      <c r="F517" s="75"/>
      <c r="G517" s="75"/>
      <c r="H517" s="75"/>
      <c r="I517" s="2"/>
      <c r="J517" s="75"/>
      <c r="K517" s="76"/>
      <c r="L517" s="77"/>
      <c r="M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customHeight="1" x14ac:dyDescent="0.15">
      <c r="A518" s="2"/>
      <c r="B518" s="2"/>
      <c r="C518" s="73"/>
      <c r="D518" s="73"/>
      <c r="E518" s="74"/>
      <c r="F518" s="75"/>
      <c r="G518" s="75"/>
      <c r="H518" s="75"/>
      <c r="I518" s="2"/>
      <c r="J518" s="75"/>
      <c r="K518" s="76"/>
      <c r="L518" s="77"/>
      <c r="M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customHeight="1" x14ac:dyDescent="0.15">
      <c r="A519" s="2"/>
      <c r="B519" s="2"/>
      <c r="C519" s="73"/>
      <c r="D519" s="73"/>
      <c r="E519" s="74"/>
      <c r="F519" s="75"/>
      <c r="G519" s="75"/>
      <c r="H519" s="75"/>
      <c r="I519" s="2"/>
      <c r="J519" s="75"/>
      <c r="K519" s="76"/>
      <c r="L519" s="77"/>
      <c r="M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customHeight="1" x14ac:dyDescent="0.15">
      <c r="A520" s="2"/>
      <c r="B520" s="2"/>
      <c r="C520" s="73"/>
      <c r="D520" s="73"/>
      <c r="E520" s="74"/>
      <c r="F520" s="75"/>
      <c r="G520" s="75"/>
      <c r="H520" s="75"/>
      <c r="I520" s="2"/>
      <c r="J520" s="75"/>
      <c r="K520" s="76"/>
      <c r="L520" s="77"/>
      <c r="M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customHeight="1" x14ac:dyDescent="0.15">
      <c r="A521" s="2"/>
      <c r="B521" s="2"/>
      <c r="C521" s="73"/>
      <c r="D521" s="73"/>
      <c r="E521" s="74"/>
      <c r="F521" s="75"/>
      <c r="G521" s="75"/>
      <c r="H521" s="75"/>
      <c r="I521" s="2"/>
      <c r="J521" s="75"/>
      <c r="K521" s="76"/>
      <c r="L521" s="77"/>
      <c r="M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customHeight="1" x14ac:dyDescent="0.15">
      <c r="A522" s="2"/>
      <c r="B522" s="2"/>
      <c r="C522" s="73"/>
      <c r="D522" s="73"/>
      <c r="E522" s="74"/>
      <c r="F522" s="75"/>
      <c r="G522" s="75"/>
      <c r="H522" s="75"/>
      <c r="I522" s="2"/>
      <c r="J522" s="75"/>
      <c r="K522" s="76"/>
      <c r="L522" s="77"/>
      <c r="M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customHeight="1" x14ac:dyDescent="0.15">
      <c r="A523" s="2"/>
      <c r="B523" s="2"/>
      <c r="C523" s="73"/>
      <c r="D523" s="73"/>
      <c r="E523" s="74"/>
      <c r="F523" s="75"/>
      <c r="G523" s="75"/>
      <c r="H523" s="75"/>
      <c r="I523" s="2"/>
      <c r="J523" s="75"/>
      <c r="K523" s="76"/>
      <c r="L523" s="77"/>
      <c r="M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customHeight="1" x14ac:dyDescent="0.15">
      <c r="A524" s="2"/>
      <c r="B524" s="2"/>
      <c r="C524" s="73"/>
      <c r="D524" s="73"/>
      <c r="E524" s="74"/>
      <c r="F524" s="75"/>
      <c r="G524" s="75"/>
      <c r="H524" s="75"/>
      <c r="I524" s="2"/>
      <c r="J524" s="75"/>
      <c r="K524" s="76"/>
      <c r="L524" s="77"/>
      <c r="M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customHeight="1" x14ac:dyDescent="0.15">
      <c r="A525" s="2"/>
      <c r="B525" s="2"/>
      <c r="C525" s="73"/>
      <c r="D525" s="73"/>
      <c r="E525" s="74"/>
      <c r="F525" s="75"/>
      <c r="G525" s="75"/>
      <c r="H525" s="75"/>
      <c r="I525" s="2"/>
      <c r="J525" s="75"/>
      <c r="K525" s="76"/>
      <c r="L525" s="77"/>
      <c r="M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customHeight="1" x14ac:dyDescent="0.15">
      <c r="A526" s="2"/>
      <c r="B526" s="2"/>
      <c r="C526" s="73"/>
      <c r="D526" s="73"/>
      <c r="E526" s="74"/>
      <c r="F526" s="75"/>
      <c r="G526" s="75"/>
      <c r="H526" s="75"/>
      <c r="I526" s="2"/>
      <c r="J526" s="75"/>
      <c r="K526" s="76"/>
      <c r="L526" s="77"/>
      <c r="M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customHeight="1" x14ac:dyDescent="0.15">
      <c r="A527" s="2"/>
      <c r="B527" s="2"/>
      <c r="C527" s="73"/>
      <c r="D527" s="73"/>
      <c r="E527" s="74"/>
      <c r="F527" s="75"/>
      <c r="G527" s="75"/>
      <c r="H527" s="75"/>
      <c r="I527" s="2"/>
      <c r="J527" s="75"/>
      <c r="K527" s="76"/>
      <c r="L527" s="77"/>
      <c r="M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customHeight="1" x14ac:dyDescent="0.15">
      <c r="A528" s="2"/>
      <c r="B528" s="2"/>
      <c r="C528" s="73"/>
      <c r="D528" s="73"/>
      <c r="E528" s="74"/>
      <c r="F528" s="75"/>
      <c r="G528" s="75"/>
      <c r="H528" s="75"/>
      <c r="I528" s="2"/>
      <c r="J528" s="75"/>
      <c r="K528" s="76"/>
      <c r="L528" s="77"/>
      <c r="M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customHeight="1" x14ac:dyDescent="0.15">
      <c r="A529" s="2"/>
      <c r="B529" s="2"/>
      <c r="C529" s="73"/>
      <c r="D529" s="73"/>
      <c r="E529" s="74"/>
      <c r="F529" s="75"/>
      <c r="G529" s="75"/>
      <c r="H529" s="75"/>
      <c r="I529" s="2"/>
      <c r="J529" s="75"/>
      <c r="K529" s="76"/>
      <c r="L529" s="77"/>
      <c r="M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customHeight="1" x14ac:dyDescent="0.15">
      <c r="A530" s="2"/>
      <c r="B530" s="2"/>
      <c r="C530" s="73"/>
      <c r="D530" s="73"/>
      <c r="E530" s="74"/>
      <c r="F530" s="75"/>
      <c r="G530" s="75"/>
      <c r="H530" s="75"/>
      <c r="I530" s="2"/>
      <c r="J530" s="75"/>
      <c r="K530" s="76"/>
      <c r="L530" s="77"/>
      <c r="M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customHeight="1" x14ac:dyDescent="0.15">
      <c r="A531" s="2"/>
      <c r="B531" s="2"/>
      <c r="C531" s="73"/>
      <c r="D531" s="73"/>
      <c r="E531" s="74"/>
      <c r="F531" s="75"/>
      <c r="G531" s="75"/>
      <c r="H531" s="75"/>
      <c r="I531" s="2"/>
      <c r="J531" s="75"/>
      <c r="K531" s="76"/>
      <c r="L531" s="77"/>
      <c r="M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customHeight="1" x14ac:dyDescent="0.15">
      <c r="A532" s="2"/>
      <c r="B532" s="2"/>
      <c r="C532" s="73"/>
      <c r="D532" s="73"/>
      <c r="E532" s="74"/>
      <c r="F532" s="75"/>
      <c r="G532" s="75"/>
      <c r="H532" s="75"/>
      <c r="I532" s="2"/>
      <c r="J532" s="75"/>
      <c r="K532" s="76"/>
      <c r="L532" s="77"/>
      <c r="M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customHeight="1" x14ac:dyDescent="0.15">
      <c r="A533" s="2"/>
      <c r="B533" s="2"/>
      <c r="C533" s="73"/>
      <c r="D533" s="73"/>
      <c r="E533" s="74"/>
      <c r="F533" s="75"/>
      <c r="G533" s="75"/>
      <c r="H533" s="75"/>
      <c r="I533" s="2"/>
      <c r="J533" s="75"/>
      <c r="K533" s="76"/>
      <c r="L533" s="77"/>
      <c r="M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customHeight="1" x14ac:dyDescent="0.15">
      <c r="A534" s="2"/>
      <c r="B534" s="2"/>
      <c r="C534" s="73"/>
      <c r="D534" s="73"/>
      <c r="E534" s="74"/>
      <c r="F534" s="75"/>
      <c r="G534" s="75"/>
      <c r="H534" s="75"/>
      <c r="I534" s="2"/>
      <c r="J534" s="75"/>
      <c r="K534" s="76"/>
      <c r="L534" s="77"/>
      <c r="M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customHeight="1" x14ac:dyDescent="0.15">
      <c r="A535" s="2"/>
      <c r="B535" s="2"/>
      <c r="C535" s="73"/>
      <c r="D535" s="73"/>
      <c r="E535" s="74"/>
      <c r="F535" s="75"/>
      <c r="G535" s="75"/>
      <c r="H535" s="75"/>
      <c r="I535" s="2"/>
      <c r="J535" s="75"/>
      <c r="K535" s="76"/>
      <c r="L535" s="77"/>
      <c r="M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customHeight="1" x14ac:dyDescent="0.15">
      <c r="A536" s="2"/>
      <c r="B536" s="2"/>
      <c r="C536" s="73"/>
      <c r="D536" s="73"/>
      <c r="E536" s="74"/>
      <c r="F536" s="75"/>
      <c r="G536" s="75"/>
      <c r="H536" s="75"/>
      <c r="I536" s="2"/>
      <c r="J536" s="75"/>
      <c r="K536" s="76"/>
      <c r="L536" s="77"/>
      <c r="M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customHeight="1" x14ac:dyDescent="0.15">
      <c r="A537" s="2"/>
      <c r="B537" s="2"/>
      <c r="C537" s="73"/>
      <c r="D537" s="73"/>
      <c r="E537" s="74"/>
      <c r="F537" s="75"/>
      <c r="G537" s="75"/>
      <c r="H537" s="75"/>
      <c r="I537" s="2"/>
      <c r="J537" s="75"/>
      <c r="K537" s="76"/>
      <c r="L537" s="77"/>
      <c r="M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customHeight="1" x14ac:dyDescent="0.15">
      <c r="A538" s="2"/>
      <c r="B538" s="2"/>
      <c r="C538" s="73"/>
      <c r="D538" s="73"/>
      <c r="E538" s="74"/>
      <c r="F538" s="75"/>
      <c r="G538" s="75"/>
      <c r="H538" s="75"/>
      <c r="I538" s="2"/>
      <c r="J538" s="75"/>
      <c r="K538" s="76"/>
      <c r="L538" s="77"/>
      <c r="M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customHeight="1" x14ac:dyDescent="0.15">
      <c r="A539" s="2"/>
      <c r="B539" s="2"/>
      <c r="C539" s="73"/>
      <c r="D539" s="73"/>
      <c r="E539" s="74"/>
      <c r="F539" s="75"/>
      <c r="G539" s="75"/>
      <c r="H539" s="75"/>
      <c r="I539" s="2"/>
      <c r="J539" s="75"/>
      <c r="K539" s="76"/>
      <c r="L539" s="77"/>
      <c r="M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customHeight="1" x14ac:dyDescent="0.15">
      <c r="A540" s="2"/>
      <c r="B540" s="2"/>
      <c r="C540" s="73"/>
      <c r="D540" s="73"/>
      <c r="E540" s="74"/>
      <c r="F540" s="75"/>
      <c r="G540" s="75"/>
      <c r="H540" s="75"/>
      <c r="I540" s="2"/>
      <c r="J540" s="75"/>
      <c r="K540" s="76"/>
      <c r="L540" s="77"/>
      <c r="M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customHeight="1" x14ac:dyDescent="0.15">
      <c r="A541" s="2"/>
      <c r="B541" s="2"/>
      <c r="C541" s="73"/>
      <c r="D541" s="73"/>
      <c r="E541" s="74"/>
      <c r="F541" s="75"/>
      <c r="G541" s="75"/>
      <c r="H541" s="75"/>
      <c r="I541" s="2"/>
      <c r="J541" s="75"/>
      <c r="K541" s="76"/>
      <c r="L541" s="77"/>
      <c r="M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customHeight="1" x14ac:dyDescent="0.15">
      <c r="A542" s="2"/>
      <c r="B542" s="2"/>
      <c r="C542" s="73"/>
      <c r="D542" s="73"/>
      <c r="E542" s="74"/>
      <c r="F542" s="75"/>
      <c r="G542" s="75"/>
      <c r="H542" s="75"/>
      <c r="I542" s="2"/>
      <c r="J542" s="75"/>
      <c r="K542" s="76"/>
      <c r="L542" s="77"/>
      <c r="M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customHeight="1" x14ac:dyDescent="0.15">
      <c r="A543" s="2"/>
      <c r="B543" s="2"/>
      <c r="C543" s="73"/>
      <c r="D543" s="73"/>
      <c r="E543" s="74"/>
      <c r="F543" s="75"/>
      <c r="G543" s="75"/>
      <c r="H543" s="75"/>
      <c r="I543" s="2"/>
      <c r="J543" s="75"/>
      <c r="K543" s="76"/>
      <c r="L543" s="77"/>
      <c r="M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customHeight="1" x14ac:dyDescent="0.15">
      <c r="A544" s="2"/>
      <c r="B544" s="2"/>
      <c r="C544" s="73"/>
      <c r="D544" s="73"/>
      <c r="E544" s="74"/>
      <c r="F544" s="75"/>
      <c r="G544" s="75"/>
      <c r="H544" s="75"/>
      <c r="I544" s="2"/>
      <c r="J544" s="75"/>
      <c r="K544" s="76"/>
      <c r="L544" s="77"/>
      <c r="M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customHeight="1" x14ac:dyDescent="0.15">
      <c r="A545" s="2"/>
      <c r="B545" s="2"/>
      <c r="C545" s="73"/>
      <c r="D545" s="73"/>
      <c r="E545" s="74"/>
      <c r="F545" s="75"/>
      <c r="G545" s="75"/>
      <c r="H545" s="75"/>
      <c r="I545" s="2"/>
      <c r="J545" s="75"/>
      <c r="K545" s="76"/>
      <c r="L545" s="77"/>
      <c r="M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customHeight="1" x14ac:dyDescent="0.15">
      <c r="A546" s="2"/>
      <c r="B546" s="2"/>
      <c r="C546" s="73"/>
      <c r="D546" s="73"/>
      <c r="E546" s="74"/>
      <c r="F546" s="75"/>
      <c r="G546" s="75"/>
      <c r="H546" s="75"/>
      <c r="I546" s="2"/>
      <c r="J546" s="75"/>
      <c r="K546" s="76"/>
      <c r="L546" s="77"/>
      <c r="M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customHeight="1" x14ac:dyDescent="0.15">
      <c r="A547" s="2"/>
      <c r="B547" s="2"/>
      <c r="C547" s="73"/>
      <c r="D547" s="73"/>
      <c r="E547" s="74"/>
      <c r="F547" s="75"/>
      <c r="G547" s="75"/>
      <c r="H547" s="75"/>
      <c r="I547" s="2"/>
      <c r="J547" s="75"/>
      <c r="K547" s="76"/>
      <c r="L547" s="77"/>
      <c r="M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customHeight="1" x14ac:dyDescent="0.15">
      <c r="A548" s="2"/>
      <c r="B548" s="2"/>
      <c r="C548" s="73"/>
      <c r="D548" s="73"/>
      <c r="E548" s="74"/>
      <c r="F548" s="75"/>
      <c r="G548" s="75"/>
      <c r="H548" s="75"/>
      <c r="I548" s="2"/>
      <c r="J548" s="75"/>
      <c r="K548" s="76"/>
      <c r="L548" s="77"/>
      <c r="M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customHeight="1" x14ac:dyDescent="0.15">
      <c r="A549" s="2"/>
      <c r="B549" s="2"/>
      <c r="C549" s="73"/>
      <c r="D549" s="73"/>
      <c r="E549" s="74"/>
      <c r="F549" s="75"/>
      <c r="G549" s="75"/>
      <c r="H549" s="75"/>
      <c r="I549" s="2"/>
      <c r="J549" s="75"/>
      <c r="K549" s="76"/>
      <c r="L549" s="77"/>
      <c r="M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customHeight="1" x14ac:dyDescent="0.15">
      <c r="A550" s="2"/>
      <c r="B550" s="2"/>
      <c r="C550" s="73"/>
      <c r="D550" s="73"/>
      <c r="E550" s="74"/>
      <c r="F550" s="75"/>
      <c r="G550" s="75"/>
      <c r="H550" s="75"/>
      <c r="I550" s="2"/>
      <c r="J550" s="75"/>
      <c r="K550" s="76"/>
      <c r="L550" s="77"/>
      <c r="M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customHeight="1" x14ac:dyDescent="0.15">
      <c r="A551" s="2"/>
      <c r="B551" s="2"/>
      <c r="C551" s="73"/>
      <c r="D551" s="73"/>
      <c r="E551" s="74"/>
      <c r="F551" s="75"/>
      <c r="G551" s="75"/>
      <c r="H551" s="75"/>
      <c r="I551" s="2"/>
      <c r="J551" s="75"/>
      <c r="K551" s="76"/>
      <c r="L551" s="77"/>
      <c r="M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customHeight="1" x14ac:dyDescent="0.15">
      <c r="A552" s="2"/>
      <c r="B552" s="2"/>
      <c r="C552" s="73"/>
      <c r="D552" s="73"/>
      <c r="E552" s="74"/>
      <c r="F552" s="75"/>
      <c r="G552" s="75"/>
      <c r="H552" s="75"/>
      <c r="I552" s="2"/>
      <c r="J552" s="75"/>
      <c r="K552" s="76"/>
      <c r="L552" s="77"/>
      <c r="M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customHeight="1" x14ac:dyDescent="0.15">
      <c r="A553" s="2"/>
      <c r="B553" s="2"/>
      <c r="C553" s="73"/>
      <c r="D553" s="73"/>
      <c r="E553" s="74"/>
      <c r="F553" s="75"/>
      <c r="G553" s="75"/>
      <c r="H553" s="75"/>
      <c r="I553" s="2"/>
      <c r="J553" s="75"/>
      <c r="K553" s="76"/>
      <c r="L553" s="77"/>
      <c r="M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customHeight="1" x14ac:dyDescent="0.15">
      <c r="A554" s="2"/>
      <c r="B554" s="2"/>
      <c r="C554" s="73"/>
      <c r="D554" s="73"/>
      <c r="E554" s="74"/>
      <c r="F554" s="75"/>
      <c r="G554" s="75"/>
      <c r="H554" s="75"/>
      <c r="I554" s="2"/>
      <c r="J554" s="75"/>
      <c r="K554" s="76"/>
      <c r="L554" s="77"/>
      <c r="M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customHeight="1" x14ac:dyDescent="0.15">
      <c r="A555" s="2"/>
      <c r="B555" s="2"/>
      <c r="C555" s="73"/>
      <c r="D555" s="73"/>
      <c r="E555" s="74"/>
      <c r="F555" s="75"/>
      <c r="G555" s="75"/>
      <c r="H555" s="75"/>
      <c r="I555" s="2"/>
      <c r="J555" s="75"/>
      <c r="K555" s="76"/>
      <c r="L555" s="77"/>
      <c r="M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customHeight="1" x14ac:dyDescent="0.15">
      <c r="A556" s="2"/>
      <c r="B556" s="2"/>
      <c r="C556" s="73"/>
      <c r="D556" s="73"/>
      <c r="E556" s="74"/>
      <c r="F556" s="75"/>
      <c r="G556" s="75"/>
      <c r="H556" s="75"/>
      <c r="I556" s="2"/>
      <c r="J556" s="75"/>
      <c r="K556" s="76"/>
      <c r="L556" s="77"/>
      <c r="M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customHeight="1" x14ac:dyDescent="0.15">
      <c r="A557" s="2"/>
      <c r="B557" s="2"/>
      <c r="C557" s="73"/>
      <c r="D557" s="73"/>
      <c r="E557" s="74"/>
      <c r="F557" s="75"/>
      <c r="G557" s="75"/>
      <c r="H557" s="75"/>
      <c r="I557" s="2"/>
      <c r="J557" s="75"/>
      <c r="K557" s="76"/>
      <c r="L557" s="77"/>
      <c r="M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customHeight="1" x14ac:dyDescent="0.15">
      <c r="A558" s="2"/>
      <c r="B558" s="2"/>
      <c r="C558" s="73"/>
      <c r="D558" s="73"/>
      <c r="E558" s="74"/>
      <c r="F558" s="75"/>
      <c r="G558" s="75"/>
      <c r="H558" s="75"/>
      <c r="I558" s="2"/>
      <c r="J558" s="75"/>
      <c r="K558" s="76"/>
      <c r="L558" s="77"/>
      <c r="M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customHeight="1" x14ac:dyDescent="0.15">
      <c r="A559" s="2"/>
      <c r="B559" s="2"/>
      <c r="C559" s="73"/>
      <c r="D559" s="73"/>
      <c r="E559" s="74"/>
      <c r="F559" s="75"/>
      <c r="G559" s="75"/>
      <c r="H559" s="75"/>
      <c r="I559" s="2"/>
      <c r="J559" s="75"/>
      <c r="K559" s="76"/>
      <c r="L559" s="77"/>
      <c r="M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customHeight="1" x14ac:dyDescent="0.15">
      <c r="A560" s="2"/>
      <c r="B560" s="2"/>
      <c r="C560" s="73"/>
      <c r="D560" s="73"/>
      <c r="E560" s="74"/>
      <c r="F560" s="75"/>
      <c r="G560" s="75"/>
      <c r="H560" s="75"/>
      <c r="I560" s="2"/>
      <c r="J560" s="75"/>
      <c r="K560" s="76"/>
      <c r="L560" s="77"/>
      <c r="M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customHeight="1" x14ac:dyDescent="0.15">
      <c r="A561" s="2"/>
      <c r="B561" s="2"/>
      <c r="C561" s="73"/>
      <c r="D561" s="73"/>
      <c r="E561" s="74"/>
      <c r="F561" s="75"/>
      <c r="G561" s="75"/>
      <c r="H561" s="75"/>
      <c r="I561" s="2"/>
      <c r="J561" s="75"/>
      <c r="K561" s="76"/>
      <c r="L561" s="77"/>
      <c r="M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customHeight="1" x14ac:dyDescent="0.15">
      <c r="A562" s="2"/>
      <c r="B562" s="2"/>
      <c r="C562" s="73"/>
      <c r="D562" s="73"/>
      <c r="E562" s="74"/>
      <c r="F562" s="75"/>
      <c r="G562" s="75"/>
      <c r="H562" s="75"/>
      <c r="I562" s="2"/>
      <c r="J562" s="75"/>
      <c r="K562" s="76"/>
      <c r="L562" s="77"/>
      <c r="M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customHeight="1" x14ac:dyDescent="0.15">
      <c r="A563" s="2"/>
      <c r="B563" s="2"/>
      <c r="C563" s="73"/>
      <c r="D563" s="73"/>
      <c r="E563" s="74"/>
      <c r="F563" s="75"/>
      <c r="G563" s="75"/>
      <c r="H563" s="75"/>
      <c r="I563" s="2"/>
      <c r="J563" s="75"/>
      <c r="K563" s="76"/>
      <c r="L563" s="77"/>
      <c r="M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customHeight="1" x14ac:dyDescent="0.15">
      <c r="A564" s="2"/>
      <c r="B564" s="2"/>
      <c r="C564" s="73"/>
      <c r="D564" s="73"/>
      <c r="E564" s="74"/>
      <c r="F564" s="75"/>
      <c r="G564" s="75"/>
      <c r="H564" s="75"/>
      <c r="I564" s="2"/>
      <c r="J564" s="75"/>
      <c r="K564" s="76"/>
      <c r="L564" s="77"/>
      <c r="M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customHeight="1" x14ac:dyDescent="0.15">
      <c r="A565" s="2"/>
      <c r="B565" s="2"/>
      <c r="C565" s="73"/>
      <c r="D565" s="73"/>
      <c r="E565" s="74"/>
      <c r="F565" s="75"/>
      <c r="G565" s="75"/>
      <c r="H565" s="75"/>
      <c r="I565" s="2"/>
      <c r="J565" s="75"/>
      <c r="K565" s="76"/>
      <c r="L565" s="77"/>
      <c r="M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customHeight="1" x14ac:dyDescent="0.15">
      <c r="A566" s="2"/>
      <c r="B566" s="2"/>
      <c r="C566" s="73"/>
      <c r="D566" s="73"/>
      <c r="E566" s="74"/>
      <c r="F566" s="75"/>
      <c r="G566" s="75"/>
      <c r="H566" s="75"/>
      <c r="I566" s="2"/>
      <c r="J566" s="75"/>
      <c r="K566" s="76"/>
      <c r="L566" s="77"/>
      <c r="M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customHeight="1" x14ac:dyDescent="0.15">
      <c r="A567" s="2"/>
      <c r="B567" s="2"/>
      <c r="C567" s="73"/>
      <c r="D567" s="73"/>
      <c r="E567" s="74"/>
      <c r="F567" s="75"/>
      <c r="G567" s="75"/>
      <c r="H567" s="75"/>
      <c r="I567" s="2"/>
      <c r="J567" s="75"/>
      <c r="K567" s="76"/>
      <c r="L567" s="77"/>
      <c r="M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customHeight="1" x14ac:dyDescent="0.15">
      <c r="A568" s="2"/>
      <c r="B568" s="2"/>
      <c r="C568" s="73"/>
      <c r="D568" s="73"/>
      <c r="E568" s="74"/>
      <c r="F568" s="75"/>
      <c r="G568" s="75"/>
      <c r="H568" s="75"/>
      <c r="I568" s="2"/>
      <c r="J568" s="75"/>
      <c r="K568" s="76"/>
      <c r="L568" s="77"/>
      <c r="M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customHeight="1" x14ac:dyDescent="0.15">
      <c r="A569" s="2"/>
      <c r="B569" s="2"/>
      <c r="C569" s="73"/>
      <c r="D569" s="73"/>
      <c r="E569" s="74"/>
      <c r="F569" s="75"/>
      <c r="G569" s="75"/>
      <c r="H569" s="75"/>
      <c r="I569" s="2"/>
      <c r="J569" s="75"/>
      <c r="K569" s="76"/>
      <c r="L569" s="77"/>
      <c r="M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customHeight="1" x14ac:dyDescent="0.15">
      <c r="A570" s="2"/>
      <c r="B570" s="2"/>
      <c r="C570" s="73"/>
      <c r="D570" s="73"/>
      <c r="E570" s="74"/>
      <c r="F570" s="75"/>
      <c r="G570" s="75"/>
      <c r="H570" s="75"/>
      <c r="I570" s="2"/>
      <c r="J570" s="75"/>
      <c r="K570" s="76"/>
      <c r="L570" s="77"/>
      <c r="M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customHeight="1" x14ac:dyDescent="0.15">
      <c r="A571" s="2"/>
      <c r="B571" s="2"/>
      <c r="C571" s="73"/>
      <c r="D571" s="73"/>
      <c r="E571" s="74"/>
      <c r="F571" s="75"/>
      <c r="G571" s="75"/>
      <c r="H571" s="75"/>
      <c r="I571" s="2"/>
      <c r="J571" s="75"/>
      <c r="K571" s="76"/>
      <c r="L571" s="77"/>
      <c r="M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customHeight="1" x14ac:dyDescent="0.15">
      <c r="A572" s="2"/>
      <c r="B572" s="2"/>
      <c r="C572" s="73"/>
      <c r="D572" s="73"/>
      <c r="E572" s="74"/>
      <c r="F572" s="75"/>
      <c r="G572" s="75"/>
      <c r="H572" s="75"/>
      <c r="I572" s="2"/>
      <c r="J572" s="75"/>
      <c r="K572" s="76"/>
      <c r="L572" s="77"/>
      <c r="M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customHeight="1" x14ac:dyDescent="0.15">
      <c r="A573" s="2"/>
      <c r="B573" s="2"/>
      <c r="C573" s="73"/>
      <c r="D573" s="73"/>
      <c r="E573" s="74"/>
      <c r="F573" s="75"/>
      <c r="G573" s="75"/>
      <c r="H573" s="75"/>
      <c r="I573" s="2"/>
      <c r="J573" s="75"/>
      <c r="K573" s="76"/>
      <c r="L573" s="77"/>
      <c r="M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customHeight="1" x14ac:dyDescent="0.15">
      <c r="A574" s="2"/>
      <c r="B574" s="2"/>
      <c r="C574" s="73"/>
      <c r="D574" s="73"/>
      <c r="E574" s="74"/>
      <c r="F574" s="75"/>
      <c r="G574" s="75"/>
      <c r="H574" s="75"/>
      <c r="I574" s="2"/>
      <c r="J574" s="75"/>
      <c r="K574" s="76"/>
      <c r="L574" s="77"/>
      <c r="M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customHeight="1" x14ac:dyDescent="0.15">
      <c r="A575" s="2"/>
      <c r="B575" s="2"/>
      <c r="C575" s="73"/>
      <c r="D575" s="73"/>
      <c r="E575" s="74"/>
      <c r="F575" s="75"/>
      <c r="G575" s="75"/>
      <c r="H575" s="75"/>
      <c r="I575" s="2"/>
      <c r="J575" s="75"/>
      <c r="K575" s="76"/>
      <c r="L575" s="77"/>
      <c r="M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customHeight="1" x14ac:dyDescent="0.15">
      <c r="A576" s="2"/>
      <c r="B576" s="2"/>
      <c r="C576" s="73"/>
      <c r="D576" s="73"/>
      <c r="E576" s="74"/>
      <c r="F576" s="75"/>
      <c r="G576" s="75"/>
      <c r="H576" s="75"/>
      <c r="I576" s="2"/>
      <c r="J576" s="75"/>
      <c r="K576" s="76"/>
      <c r="L576" s="77"/>
      <c r="M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customHeight="1" x14ac:dyDescent="0.15">
      <c r="A577" s="2"/>
      <c r="B577" s="2"/>
      <c r="C577" s="73"/>
      <c r="D577" s="73"/>
      <c r="E577" s="74"/>
      <c r="F577" s="75"/>
      <c r="G577" s="75"/>
      <c r="H577" s="75"/>
      <c r="I577" s="2"/>
      <c r="J577" s="75"/>
      <c r="K577" s="76"/>
      <c r="L577" s="77"/>
      <c r="M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customHeight="1" x14ac:dyDescent="0.15">
      <c r="A578" s="2"/>
      <c r="B578" s="2"/>
      <c r="C578" s="73"/>
      <c r="D578" s="73"/>
      <c r="E578" s="74"/>
      <c r="F578" s="75"/>
      <c r="G578" s="75"/>
      <c r="H578" s="75"/>
      <c r="I578" s="2"/>
      <c r="J578" s="75"/>
      <c r="K578" s="76"/>
      <c r="L578" s="77"/>
      <c r="M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customHeight="1" x14ac:dyDescent="0.15">
      <c r="A579" s="2"/>
      <c r="B579" s="2"/>
      <c r="C579" s="73"/>
      <c r="D579" s="73"/>
      <c r="E579" s="74"/>
      <c r="F579" s="75"/>
      <c r="G579" s="75"/>
      <c r="H579" s="75"/>
      <c r="I579" s="2"/>
      <c r="J579" s="75"/>
      <c r="K579" s="76"/>
      <c r="L579" s="77"/>
      <c r="M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customHeight="1" x14ac:dyDescent="0.15">
      <c r="A580" s="2"/>
      <c r="B580" s="2"/>
      <c r="C580" s="73"/>
      <c r="D580" s="73"/>
      <c r="E580" s="74"/>
      <c r="F580" s="75"/>
      <c r="G580" s="75"/>
      <c r="H580" s="75"/>
      <c r="I580" s="2"/>
      <c r="J580" s="75"/>
      <c r="K580" s="76"/>
      <c r="L580" s="77"/>
      <c r="M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customHeight="1" x14ac:dyDescent="0.15">
      <c r="A581" s="2"/>
      <c r="B581" s="2"/>
      <c r="C581" s="73"/>
      <c r="D581" s="73"/>
      <c r="E581" s="74"/>
      <c r="F581" s="75"/>
      <c r="G581" s="75"/>
      <c r="H581" s="75"/>
      <c r="I581" s="2"/>
      <c r="J581" s="75"/>
      <c r="K581" s="76"/>
      <c r="L581" s="77"/>
      <c r="M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customHeight="1" x14ac:dyDescent="0.15">
      <c r="A582" s="2"/>
      <c r="B582" s="2"/>
      <c r="C582" s="73"/>
      <c r="D582" s="73"/>
      <c r="E582" s="74"/>
      <c r="F582" s="75"/>
      <c r="G582" s="75"/>
      <c r="H582" s="75"/>
      <c r="I582" s="2"/>
      <c r="J582" s="75"/>
      <c r="K582" s="76"/>
      <c r="L582" s="77"/>
      <c r="M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customHeight="1" x14ac:dyDescent="0.15">
      <c r="A583" s="2"/>
      <c r="B583" s="2"/>
      <c r="C583" s="73"/>
      <c r="D583" s="73"/>
      <c r="E583" s="74"/>
      <c r="F583" s="75"/>
      <c r="G583" s="75"/>
      <c r="H583" s="75"/>
      <c r="I583" s="2"/>
      <c r="J583" s="75"/>
      <c r="K583" s="76"/>
      <c r="L583" s="77"/>
      <c r="M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customHeight="1" x14ac:dyDescent="0.15">
      <c r="A584" s="2"/>
      <c r="B584" s="2"/>
      <c r="C584" s="73"/>
      <c r="D584" s="73"/>
      <c r="E584" s="74"/>
      <c r="F584" s="75"/>
      <c r="G584" s="75"/>
      <c r="H584" s="75"/>
      <c r="I584" s="2"/>
      <c r="J584" s="75"/>
      <c r="K584" s="76"/>
      <c r="L584" s="77"/>
      <c r="M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customHeight="1" x14ac:dyDescent="0.15">
      <c r="A585" s="2"/>
      <c r="B585" s="2"/>
      <c r="C585" s="73"/>
      <c r="D585" s="73"/>
      <c r="E585" s="74"/>
      <c r="F585" s="75"/>
      <c r="G585" s="75"/>
      <c r="H585" s="75"/>
      <c r="I585" s="2"/>
      <c r="J585" s="75"/>
      <c r="K585" s="76"/>
      <c r="L585" s="77"/>
      <c r="M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customHeight="1" x14ac:dyDescent="0.15">
      <c r="A586" s="2"/>
      <c r="B586" s="2"/>
      <c r="C586" s="73"/>
      <c r="D586" s="73"/>
      <c r="E586" s="74"/>
      <c r="F586" s="75"/>
      <c r="G586" s="75"/>
      <c r="H586" s="75"/>
      <c r="I586" s="2"/>
      <c r="J586" s="75"/>
      <c r="K586" s="76"/>
      <c r="L586" s="77"/>
      <c r="M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customHeight="1" x14ac:dyDescent="0.15">
      <c r="A587" s="2"/>
      <c r="B587" s="2"/>
      <c r="C587" s="73"/>
      <c r="D587" s="73"/>
      <c r="E587" s="74"/>
      <c r="F587" s="75"/>
      <c r="G587" s="75"/>
      <c r="H587" s="75"/>
      <c r="I587" s="2"/>
      <c r="J587" s="75"/>
      <c r="K587" s="76"/>
      <c r="L587" s="77"/>
      <c r="M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customHeight="1" x14ac:dyDescent="0.15">
      <c r="A588" s="2"/>
      <c r="B588" s="2"/>
      <c r="C588" s="73"/>
      <c r="D588" s="73"/>
      <c r="E588" s="74"/>
      <c r="F588" s="75"/>
      <c r="G588" s="75"/>
      <c r="H588" s="75"/>
      <c r="I588" s="2"/>
      <c r="J588" s="75"/>
      <c r="K588" s="76"/>
      <c r="L588" s="77"/>
      <c r="M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customHeight="1" x14ac:dyDescent="0.15">
      <c r="A589" s="2"/>
      <c r="B589" s="2"/>
      <c r="C589" s="73"/>
      <c r="D589" s="73"/>
      <c r="E589" s="74"/>
      <c r="F589" s="75"/>
      <c r="G589" s="75"/>
      <c r="H589" s="75"/>
      <c r="I589" s="2"/>
      <c r="J589" s="75"/>
      <c r="K589" s="76"/>
      <c r="L589" s="77"/>
      <c r="M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customHeight="1" x14ac:dyDescent="0.15">
      <c r="A590" s="2"/>
      <c r="B590" s="2"/>
      <c r="C590" s="73"/>
      <c r="D590" s="73"/>
      <c r="E590" s="74"/>
      <c r="F590" s="75"/>
      <c r="G590" s="75"/>
      <c r="H590" s="75"/>
      <c r="I590" s="2"/>
      <c r="J590" s="75"/>
      <c r="K590" s="76"/>
      <c r="L590" s="77"/>
      <c r="M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customHeight="1" x14ac:dyDescent="0.15">
      <c r="A591" s="2"/>
      <c r="B591" s="2"/>
      <c r="C591" s="73"/>
      <c r="D591" s="73"/>
      <c r="E591" s="74"/>
      <c r="F591" s="75"/>
      <c r="G591" s="75"/>
      <c r="H591" s="75"/>
      <c r="I591" s="2"/>
      <c r="J591" s="75"/>
      <c r="K591" s="76"/>
      <c r="L591" s="77"/>
      <c r="M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customHeight="1" x14ac:dyDescent="0.15">
      <c r="A592" s="2"/>
      <c r="B592" s="2"/>
      <c r="C592" s="73"/>
      <c r="D592" s="73"/>
      <c r="E592" s="74"/>
      <c r="F592" s="75"/>
      <c r="G592" s="75"/>
      <c r="H592" s="75"/>
      <c r="I592" s="2"/>
      <c r="J592" s="75"/>
      <c r="K592" s="76"/>
      <c r="L592" s="77"/>
      <c r="M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customHeight="1" x14ac:dyDescent="0.15">
      <c r="A593" s="2"/>
      <c r="B593" s="2"/>
      <c r="C593" s="73"/>
      <c r="D593" s="73"/>
      <c r="E593" s="74"/>
      <c r="F593" s="75"/>
      <c r="G593" s="75"/>
      <c r="H593" s="75"/>
      <c r="I593" s="2"/>
      <c r="J593" s="75"/>
      <c r="K593" s="76"/>
      <c r="L593" s="77"/>
      <c r="M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customHeight="1" x14ac:dyDescent="0.15">
      <c r="A594" s="2"/>
      <c r="B594" s="2"/>
      <c r="C594" s="73"/>
      <c r="D594" s="73"/>
      <c r="E594" s="74"/>
      <c r="F594" s="75"/>
      <c r="G594" s="75"/>
      <c r="H594" s="75"/>
      <c r="I594" s="2"/>
      <c r="J594" s="75"/>
      <c r="K594" s="76"/>
      <c r="L594" s="77"/>
      <c r="M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customHeight="1" x14ac:dyDescent="0.15">
      <c r="A595" s="2"/>
      <c r="B595" s="2"/>
      <c r="C595" s="73"/>
      <c r="D595" s="73"/>
      <c r="E595" s="74"/>
      <c r="F595" s="75"/>
      <c r="G595" s="75"/>
      <c r="H595" s="75"/>
      <c r="I595" s="2"/>
      <c r="J595" s="75"/>
      <c r="K595" s="76"/>
      <c r="L595" s="77"/>
      <c r="M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customHeight="1" x14ac:dyDescent="0.15">
      <c r="A596" s="2"/>
      <c r="B596" s="2"/>
      <c r="C596" s="73"/>
      <c r="D596" s="73"/>
      <c r="E596" s="74"/>
      <c r="F596" s="75"/>
      <c r="G596" s="75"/>
      <c r="H596" s="75"/>
      <c r="I596" s="2"/>
      <c r="J596" s="75"/>
      <c r="K596" s="76"/>
      <c r="L596" s="77"/>
      <c r="M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customHeight="1" x14ac:dyDescent="0.15">
      <c r="A597" s="2"/>
      <c r="B597" s="2"/>
      <c r="C597" s="73"/>
      <c r="D597" s="73"/>
      <c r="E597" s="74"/>
      <c r="F597" s="75"/>
      <c r="G597" s="75"/>
      <c r="H597" s="75"/>
      <c r="I597" s="2"/>
      <c r="J597" s="75"/>
      <c r="K597" s="76"/>
      <c r="L597" s="77"/>
      <c r="M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customHeight="1" x14ac:dyDescent="0.15">
      <c r="A598" s="2"/>
      <c r="B598" s="2"/>
      <c r="C598" s="73"/>
      <c r="D598" s="73"/>
      <c r="E598" s="74"/>
      <c r="F598" s="75"/>
      <c r="G598" s="75"/>
      <c r="H598" s="75"/>
      <c r="I598" s="2"/>
      <c r="J598" s="75"/>
      <c r="K598" s="76"/>
      <c r="L598" s="77"/>
      <c r="M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customHeight="1" x14ac:dyDescent="0.15">
      <c r="A599" s="2"/>
      <c r="B599" s="2"/>
      <c r="C599" s="73"/>
      <c r="D599" s="73"/>
      <c r="E599" s="74"/>
      <c r="F599" s="75"/>
      <c r="G599" s="75"/>
      <c r="H599" s="75"/>
      <c r="I599" s="2"/>
      <c r="J599" s="75"/>
      <c r="K599" s="76"/>
      <c r="L599" s="77"/>
      <c r="M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customHeight="1" x14ac:dyDescent="0.15">
      <c r="A600" s="2"/>
      <c r="B600" s="2"/>
      <c r="C600" s="73"/>
      <c r="D600" s="73"/>
      <c r="E600" s="74"/>
      <c r="F600" s="75"/>
      <c r="G600" s="75"/>
      <c r="H600" s="75"/>
      <c r="I600" s="2"/>
      <c r="J600" s="75"/>
      <c r="K600" s="76"/>
      <c r="L600" s="77"/>
      <c r="M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customHeight="1" x14ac:dyDescent="0.15">
      <c r="A601" s="2"/>
      <c r="B601" s="2"/>
      <c r="C601" s="73"/>
      <c r="D601" s="73"/>
      <c r="E601" s="74"/>
      <c r="F601" s="75"/>
      <c r="G601" s="75"/>
      <c r="H601" s="75"/>
      <c r="I601" s="2"/>
      <c r="J601" s="75"/>
      <c r="K601" s="76"/>
      <c r="L601" s="77"/>
      <c r="M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customHeight="1" x14ac:dyDescent="0.15">
      <c r="A602" s="2"/>
      <c r="B602" s="2"/>
      <c r="C602" s="73"/>
      <c r="D602" s="73"/>
      <c r="E602" s="74"/>
      <c r="F602" s="75"/>
      <c r="G602" s="75"/>
      <c r="H602" s="75"/>
      <c r="I602" s="2"/>
      <c r="J602" s="75"/>
      <c r="K602" s="76"/>
      <c r="L602" s="77"/>
      <c r="M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customHeight="1" x14ac:dyDescent="0.15">
      <c r="A603" s="2"/>
      <c r="B603" s="2"/>
      <c r="C603" s="73"/>
      <c r="D603" s="73"/>
      <c r="E603" s="74"/>
      <c r="F603" s="75"/>
      <c r="G603" s="75"/>
      <c r="H603" s="75"/>
      <c r="I603" s="2"/>
      <c r="J603" s="75"/>
      <c r="K603" s="76"/>
      <c r="L603" s="77"/>
      <c r="M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customHeight="1" x14ac:dyDescent="0.15">
      <c r="A604" s="2"/>
      <c r="B604" s="2"/>
      <c r="C604" s="73"/>
      <c r="D604" s="73"/>
      <c r="E604" s="74"/>
      <c r="F604" s="75"/>
      <c r="G604" s="75"/>
      <c r="H604" s="75"/>
      <c r="I604" s="2"/>
      <c r="J604" s="75"/>
      <c r="K604" s="76"/>
      <c r="L604" s="77"/>
      <c r="M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customHeight="1" x14ac:dyDescent="0.15">
      <c r="A605" s="2"/>
      <c r="B605" s="2"/>
      <c r="C605" s="73"/>
      <c r="D605" s="73"/>
      <c r="E605" s="74"/>
      <c r="F605" s="75"/>
      <c r="G605" s="75"/>
      <c r="H605" s="75"/>
      <c r="I605" s="2"/>
      <c r="J605" s="75"/>
      <c r="K605" s="76"/>
      <c r="L605" s="77"/>
      <c r="M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customHeight="1" x14ac:dyDescent="0.15">
      <c r="A606" s="2"/>
      <c r="B606" s="2"/>
      <c r="C606" s="73"/>
      <c r="D606" s="73"/>
      <c r="E606" s="74"/>
      <c r="F606" s="75"/>
      <c r="G606" s="75"/>
      <c r="H606" s="75"/>
      <c r="I606" s="2"/>
      <c r="J606" s="75"/>
      <c r="K606" s="76"/>
      <c r="L606" s="77"/>
      <c r="M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customHeight="1" x14ac:dyDescent="0.15">
      <c r="A607" s="2"/>
      <c r="B607" s="2"/>
      <c r="C607" s="73"/>
      <c r="D607" s="73"/>
      <c r="E607" s="74"/>
      <c r="F607" s="75"/>
      <c r="G607" s="75"/>
      <c r="H607" s="75"/>
      <c r="I607" s="2"/>
      <c r="J607" s="75"/>
      <c r="K607" s="76"/>
      <c r="L607" s="77"/>
      <c r="M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customHeight="1" x14ac:dyDescent="0.15">
      <c r="A608" s="2"/>
      <c r="B608" s="2"/>
      <c r="C608" s="73"/>
      <c r="D608" s="73"/>
      <c r="E608" s="74"/>
      <c r="F608" s="75"/>
      <c r="G608" s="75"/>
      <c r="H608" s="75"/>
      <c r="I608" s="2"/>
      <c r="J608" s="75"/>
      <c r="K608" s="76"/>
      <c r="L608" s="77"/>
      <c r="M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customHeight="1" x14ac:dyDescent="0.15">
      <c r="A609" s="2"/>
      <c r="B609" s="2"/>
      <c r="C609" s="73"/>
      <c r="D609" s="73"/>
      <c r="E609" s="74"/>
      <c r="F609" s="75"/>
      <c r="G609" s="75"/>
      <c r="H609" s="75"/>
      <c r="I609" s="2"/>
      <c r="J609" s="75"/>
      <c r="K609" s="76"/>
      <c r="L609" s="77"/>
      <c r="M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customHeight="1" x14ac:dyDescent="0.15">
      <c r="A610" s="2"/>
      <c r="B610" s="2"/>
      <c r="C610" s="73"/>
      <c r="D610" s="73"/>
      <c r="E610" s="74"/>
      <c r="F610" s="75"/>
      <c r="G610" s="75"/>
      <c r="H610" s="75"/>
      <c r="I610" s="2"/>
      <c r="J610" s="75"/>
      <c r="K610" s="76"/>
      <c r="L610" s="77"/>
      <c r="M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customHeight="1" x14ac:dyDescent="0.15">
      <c r="A611" s="2"/>
      <c r="B611" s="2"/>
      <c r="C611" s="73"/>
      <c r="D611" s="73"/>
      <c r="E611" s="74"/>
      <c r="F611" s="75"/>
      <c r="G611" s="75"/>
      <c r="H611" s="75"/>
      <c r="I611" s="2"/>
      <c r="J611" s="75"/>
      <c r="K611" s="76"/>
      <c r="L611" s="77"/>
      <c r="M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customHeight="1" x14ac:dyDescent="0.15">
      <c r="A612" s="2"/>
      <c r="B612" s="2"/>
      <c r="C612" s="73"/>
      <c r="D612" s="73"/>
      <c r="E612" s="74"/>
      <c r="F612" s="75"/>
      <c r="G612" s="75"/>
      <c r="H612" s="75"/>
      <c r="I612" s="2"/>
      <c r="J612" s="75"/>
      <c r="K612" s="76"/>
      <c r="L612" s="77"/>
      <c r="M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customHeight="1" x14ac:dyDescent="0.15">
      <c r="A613" s="2"/>
      <c r="B613" s="2"/>
      <c r="C613" s="73"/>
      <c r="D613" s="73"/>
      <c r="E613" s="74"/>
      <c r="F613" s="75"/>
      <c r="G613" s="75"/>
      <c r="H613" s="75"/>
      <c r="I613" s="2"/>
      <c r="J613" s="75"/>
      <c r="K613" s="76"/>
      <c r="L613" s="77"/>
      <c r="M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customHeight="1" x14ac:dyDescent="0.15">
      <c r="A614" s="2"/>
      <c r="B614" s="2"/>
      <c r="C614" s="73"/>
      <c r="D614" s="73"/>
      <c r="E614" s="74"/>
      <c r="F614" s="75"/>
      <c r="G614" s="75"/>
      <c r="H614" s="75"/>
      <c r="I614" s="2"/>
      <c r="J614" s="75"/>
      <c r="K614" s="76"/>
      <c r="L614" s="77"/>
      <c r="M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customHeight="1" x14ac:dyDescent="0.15">
      <c r="A615" s="2"/>
      <c r="B615" s="2"/>
      <c r="C615" s="73"/>
      <c r="D615" s="73"/>
      <c r="E615" s="74"/>
      <c r="F615" s="75"/>
      <c r="G615" s="75"/>
      <c r="H615" s="75"/>
      <c r="I615" s="2"/>
      <c r="J615" s="75"/>
      <c r="K615" s="76"/>
      <c r="L615" s="77"/>
      <c r="M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customHeight="1" x14ac:dyDescent="0.15">
      <c r="A616" s="2"/>
      <c r="B616" s="2"/>
      <c r="C616" s="73"/>
      <c r="D616" s="73"/>
      <c r="E616" s="74"/>
      <c r="F616" s="75"/>
      <c r="G616" s="75"/>
      <c r="H616" s="75"/>
      <c r="I616" s="2"/>
      <c r="J616" s="75"/>
      <c r="K616" s="76"/>
      <c r="L616" s="77"/>
      <c r="M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customHeight="1" x14ac:dyDescent="0.15">
      <c r="A617" s="2"/>
      <c r="B617" s="2"/>
      <c r="C617" s="73"/>
      <c r="D617" s="73"/>
      <c r="E617" s="74"/>
      <c r="F617" s="75"/>
      <c r="G617" s="75"/>
      <c r="H617" s="75"/>
      <c r="I617" s="2"/>
      <c r="J617" s="75"/>
      <c r="K617" s="76"/>
      <c r="L617" s="77"/>
      <c r="M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customHeight="1" x14ac:dyDescent="0.15">
      <c r="A618" s="2"/>
      <c r="B618" s="2"/>
      <c r="C618" s="73"/>
      <c r="D618" s="73"/>
      <c r="E618" s="74"/>
      <c r="F618" s="75"/>
      <c r="G618" s="75"/>
      <c r="H618" s="75"/>
      <c r="I618" s="2"/>
      <c r="J618" s="75"/>
      <c r="K618" s="76"/>
      <c r="L618" s="77"/>
      <c r="M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customHeight="1" x14ac:dyDescent="0.15">
      <c r="A619" s="2"/>
      <c r="B619" s="2"/>
      <c r="C619" s="73"/>
      <c r="D619" s="73"/>
      <c r="E619" s="74"/>
      <c r="F619" s="75"/>
      <c r="G619" s="75"/>
      <c r="H619" s="75"/>
      <c r="I619" s="2"/>
      <c r="J619" s="75"/>
      <c r="K619" s="76"/>
      <c r="L619" s="77"/>
      <c r="M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customHeight="1" x14ac:dyDescent="0.15">
      <c r="A620" s="2"/>
      <c r="B620" s="2"/>
      <c r="C620" s="73"/>
      <c r="D620" s="73"/>
      <c r="E620" s="74"/>
      <c r="F620" s="75"/>
      <c r="G620" s="75"/>
      <c r="H620" s="75"/>
      <c r="I620" s="2"/>
      <c r="J620" s="75"/>
      <c r="K620" s="76"/>
      <c r="L620" s="77"/>
      <c r="M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customHeight="1" x14ac:dyDescent="0.15">
      <c r="A621" s="2"/>
      <c r="B621" s="2"/>
      <c r="C621" s="73"/>
      <c r="D621" s="73"/>
      <c r="E621" s="74"/>
      <c r="F621" s="75"/>
      <c r="G621" s="75"/>
      <c r="H621" s="75"/>
      <c r="I621" s="2"/>
      <c r="J621" s="75"/>
      <c r="K621" s="76"/>
      <c r="L621" s="77"/>
      <c r="M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customHeight="1" x14ac:dyDescent="0.15">
      <c r="A622" s="2"/>
      <c r="B622" s="2"/>
      <c r="C622" s="73"/>
      <c r="D622" s="73"/>
      <c r="E622" s="74"/>
      <c r="F622" s="75"/>
      <c r="G622" s="75"/>
      <c r="H622" s="75"/>
      <c r="I622" s="2"/>
      <c r="J622" s="75"/>
      <c r="K622" s="76"/>
      <c r="L622" s="77"/>
      <c r="M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customHeight="1" x14ac:dyDescent="0.15">
      <c r="A623" s="2"/>
      <c r="B623" s="2"/>
      <c r="C623" s="73"/>
      <c r="D623" s="73"/>
      <c r="E623" s="74"/>
      <c r="F623" s="75"/>
      <c r="G623" s="75"/>
      <c r="H623" s="75"/>
      <c r="I623" s="2"/>
      <c r="J623" s="75"/>
      <c r="K623" s="76"/>
      <c r="L623" s="77"/>
      <c r="M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customHeight="1" x14ac:dyDescent="0.15">
      <c r="A624" s="2"/>
      <c r="B624" s="2"/>
      <c r="C624" s="73"/>
      <c r="D624" s="73"/>
      <c r="E624" s="74"/>
      <c r="F624" s="75"/>
      <c r="G624" s="75"/>
      <c r="H624" s="75"/>
      <c r="I624" s="2"/>
      <c r="J624" s="75"/>
      <c r="K624" s="76"/>
      <c r="L624" s="77"/>
      <c r="M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customHeight="1" x14ac:dyDescent="0.15">
      <c r="A625" s="2"/>
      <c r="B625" s="2"/>
      <c r="C625" s="73"/>
      <c r="D625" s="73"/>
      <c r="E625" s="74"/>
      <c r="F625" s="75"/>
      <c r="G625" s="75"/>
      <c r="H625" s="75"/>
      <c r="I625" s="2"/>
      <c r="J625" s="75"/>
      <c r="K625" s="76"/>
      <c r="L625" s="77"/>
      <c r="M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customHeight="1" x14ac:dyDescent="0.15">
      <c r="A626" s="2"/>
      <c r="B626" s="2"/>
      <c r="C626" s="73"/>
      <c r="D626" s="73"/>
      <c r="E626" s="74"/>
      <c r="F626" s="75"/>
      <c r="G626" s="75"/>
      <c r="H626" s="75"/>
      <c r="I626" s="2"/>
      <c r="J626" s="75"/>
      <c r="K626" s="76"/>
      <c r="L626" s="77"/>
      <c r="M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customHeight="1" x14ac:dyDescent="0.15">
      <c r="A627" s="2"/>
      <c r="B627" s="2"/>
      <c r="C627" s="73"/>
      <c r="D627" s="73"/>
      <c r="E627" s="74"/>
      <c r="F627" s="75"/>
      <c r="G627" s="75"/>
      <c r="H627" s="75"/>
      <c r="I627" s="2"/>
      <c r="J627" s="75"/>
      <c r="K627" s="76"/>
      <c r="L627" s="77"/>
      <c r="M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customHeight="1" x14ac:dyDescent="0.15">
      <c r="A628" s="2"/>
      <c r="B628" s="2"/>
      <c r="C628" s="73"/>
      <c r="D628" s="73"/>
      <c r="E628" s="74"/>
      <c r="F628" s="75"/>
      <c r="G628" s="75"/>
      <c r="H628" s="75"/>
      <c r="I628" s="2"/>
      <c r="J628" s="75"/>
      <c r="K628" s="76"/>
      <c r="L628" s="77"/>
      <c r="M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customHeight="1" x14ac:dyDescent="0.15">
      <c r="A629" s="2"/>
      <c r="B629" s="2"/>
      <c r="C629" s="73"/>
      <c r="D629" s="73"/>
      <c r="E629" s="74"/>
      <c r="F629" s="75"/>
      <c r="G629" s="75"/>
      <c r="H629" s="75"/>
      <c r="I629" s="2"/>
      <c r="J629" s="75"/>
      <c r="K629" s="76"/>
      <c r="L629" s="77"/>
      <c r="M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customHeight="1" x14ac:dyDescent="0.15">
      <c r="A630" s="2"/>
      <c r="B630" s="2"/>
      <c r="C630" s="73"/>
      <c r="D630" s="73"/>
      <c r="E630" s="74"/>
      <c r="F630" s="75"/>
      <c r="G630" s="75"/>
      <c r="H630" s="75"/>
      <c r="I630" s="2"/>
      <c r="J630" s="75"/>
      <c r="K630" s="76"/>
      <c r="L630" s="77"/>
      <c r="M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customHeight="1" x14ac:dyDescent="0.15">
      <c r="A631" s="2"/>
      <c r="B631" s="2"/>
      <c r="C631" s="73"/>
      <c r="D631" s="73"/>
      <c r="E631" s="74"/>
      <c r="F631" s="75"/>
      <c r="G631" s="75"/>
      <c r="H631" s="75"/>
      <c r="I631" s="2"/>
      <c r="J631" s="75"/>
      <c r="K631" s="76"/>
      <c r="L631" s="77"/>
      <c r="M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customHeight="1" x14ac:dyDescent="0.15">
      <c r="A632" s="2"/>
      <c r="B632" s="2"/>
      <c r="C632" s="73"/>
      <c r="D632" s="73"/>
      <c r="E632" s="74"/>
      <c r="F632" s="75"/>
      <c r="G632" s="75"/>
      <c r="H632" s="75"/>
      <c r="I632" s="2"/>
      <c r="J632" s="75"/>
      <c r="K632" s="76"/>
      <c r="L632" s="77"/>
      <c r="M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customHeight="1" x14ac:dyDescent="0.15">
      <c r="A633" s="2"/>
      <c r="B633" s="2"/>
      <c r="C633" s="73"/>
      <c r="D633" s="73"/>
      <c r="E633" s="74"/>
      <c r="F633" s="75"/>
      <c r="G633" s="75"/>
      <c r="H633" s="75"/>
      <c r="I633" s="2"/>
      <c r="J633" s="75"/>
      <c r="K633" s="76"/>
      <c r="L633" s="77"/>
      <c r="M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customHeight="1" x14ac:dyDescent="0.15">
      <c r="A634" s="2"/>
      <c r="B634" s="2"/>
      <c r="C634" s="73"/>
      <c r="D634" s="73"/>
      <c r="E634" s="74"/>
      <c r="F634" s="75"/>
      <c r="G634" s="75"/>
      <c r="H634" s="75"/>
      <c r="I634" s="2"/>
      <c r="J634" s="75"/>
      <c r="K634" s="76"/>
      <c r="L634" s="77"/>
      <c r="M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customHeight="1" x14ac:dyDescent="0.15">
      <c r="A635" s="2"/>
      <c r="B635" s="2"/>
      <c r="C635" s="73"/>
      <c r="D635" s="73"/>
      <c r="E635" s="74"/>
      <c r="F635" s="75"/>
      <c r="G635" s="75"/>
      <c r="H635" s="75"/>
      <c r="I635" s="2"/>
      <c r="J635" s="75"/>
      <c r="K635" s="76"/>
      <c r="L635" s="77"/>
      <c r="M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customHeight="1" x14ac:dyDescent="0.15">
      <c r="A636" s="2"/>
      <c r="B636" s="2"/>
      <c r="C636" s="73"/>
      <c r="D636" s="73"/>
      <c r="E636" s="74"/>
      <c r="F636" s="75"/>
      <c r="G636" s="75"/>
      <c r="H636" s="75"/>
      <c r="I636" s="2"/>
      <c r="J636" s="75"/>
      <c r="K636" s="76"/>
      <c r="L636" s="77"/>
      <c r="M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customHeight="1" x14ac:dyDescent="0.15">
      <c r="A637" s="2"/>
      <c r="B637" s="2"/>
      <c r="C637" s="73"/>
      <c r="D637" s="73"/>
      <c r="E637" s="74"/>
      <c r="F637" s="75"/>
      <c r="G637" s="75"/>
      <c r="H637" s="75"/>
      <c r="I637" s="2"/>
      <c r="J637" s="75"/>
      <c r="K637" s="76"/>
      <c r="L637" s="77"/>
      <c r="M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customHeight="1" x14ac:dyDescent="0.15">
      <c r="A638" s="2"/>
      <c r="B638" s="2"/>
      <c r="C638" s="73"/>
      <c r="D638" s="73"/>
      <c r="E638" s="74"/>
      <c r="F638" s="75"/>
      <c r="G638" s="75"/>
      <c r="H638" s="75"/>
      <c r="I638" s="2"/>
      <c r="J638" s="75"/>
      <c r="K638" s="76"/>
      <c r="L638" s="77"/>
      <c r="M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customHeight="1" x14ac:dyDescent="0.15">
      <c r="A639" s="2"/>
      <c r="B639" s="2"/>
      <c r="C639" s="73"/>
      <c r="D639" s="73"/>
      <c r="E639" s="74"/>
      <c r="F639" s="75"/>
      <c r="G639" s="75"/>
      <c r="H639" s="75"/>
      <c r="I639" s="2"/>
      <c r="J639" s="75"/>
      <c r="K639" s="76"/>
      <c r="L639" s="77"/>
      <c r="M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customHeight="1" x14ac:dyDescent="0.15">
      <c r="A640" s="2"/>
      <c r="B640" s="2"/>
      <c r="C640" s="73"/>
      <c r="D640" s="73"/>
      <c r="E640" s="74"/>
      <c r="F640" s="75"/>
      <c r="G640" s="75"/>
      <c r="H640" s="75"/>
      <c r="I640" s="2"/>
      <c r="J640" s="75"/>
      <c r="K640" s="76"/>
      <c r="L640" s="77"/>
      <c r="M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customHeight="1" x14ac:dyDescent="0.15">
      <c r="A641" s="2"/>
      <c r="B641" s="2"/>
      <c r="C641" s="73"/>
      <c r="D641" s="73"/>
      <c r="E641" s="74"/>
      <c r="F641" s="75"/>
      <c r="G641" s="75"/>
      <c r="H641" s="75"/>
      <c r="I641" s="2"/>
      <c r="J641" s="75"/>
      <c r="K641" s="76"/>
      <c r="L641" s="77"/>
      <c r="M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customHeight="1" x14ac:dyDescent="0.15">
      <c r="A642" s="2"/>
      <c r="B642" s="2"/>
      <c r="C642" s="73"/>
      <c r="D642" s="73"/>
      <c r="E642" s="74"/>
      <c r="F642" s="75"/>
      <c r="G642" s="75"/>
      <c r="H642" s="75"/>
      <c r="I642" s="2"/>
      <c r="J642" s="75"/>
      <c r="K642" s="76"/>
      <c r="L642" s="77"/>
      <c r="M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customHeight="1" x14ac:dyDescent="0.15">
      <c r="A643" s="2"/>
      <c r="B643" s="2"/>
      <c r="C643" s="73"/>
      <c r="D643" s="73"/>
      <c r="E643" s="74"/>
      <c r="F643" s="75"/>
      <c r="G643" s="75"/>
      <c r="H643" s="75"/>
      <c r="I643" s="2"/>
      <c r="J643" s="75"/>
      <c r="K643" s="76"/>
      <c r="L643" s="77"/>
      <c r="M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customHeight="1" x14ac:dyDescent="0.15">
      <c r="A644" s="2"/>
      <c r="B644" s="2"/>
      <c r="C644" s="73"/>
      <c r="D644" s="73"/>
      <c r="E644" s="74"/>
      <c r="F644" s="75"/>
      <c r="G644" s="75"/>
      <c r="H644" s="75"/>
      <c r="I644" s="2"/>
      <c r="J644" s="75"/>
      <c r="K644" s="76"/>
      <c r="L644" s="77"/>
      <c r="M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customHeight="1" x14ac:dyDescent="0.15">
      <c r="A645" s="2"/>
      <c r="B645" s="2"/>
      <c r="C645" s="73"/>
      <c r="D645" s="73"/>
      <c r="E645" s="74"/>
      <c r="F645" s="75"/>
      <c r="G645" s="75"/>
      <c r="H645" s="75"/>
      <c r="I645" s="2"/>
      <c r="J645" s="75"/>
      <c r="K645" s="76"/>
      <c r="L645" s="77"/>
      <c r="M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customHeight="1" x14ac:dyDescent="0.15">
      <c r="A646" s="2"/>
      <c r="B646" s="2"/>
      <c r="C646" s="73"/>
      <c r="D646" s="73"/>
      <c r="E646" s="74"/>
      <c r="F646" s="75"/>
      <c r="G646" s="75"/>
      <c r="H646" s="75"/>
      <c r="I646" s="2"/>
      <c r="J646" s="75"/>
      <c r="K646" s="76"/>
      <c r="L646" s="77"/>
      <c r="M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customHeight="1" x14ac:dyDescent="0.15">
      <c r="A647" s="2"/>
      <c r="B647" s="2"/>
      <c r="C647" s="73"/>
      <c r="D647" s="73"/>
      <c r="E647" s="74"/>
      <c r="F647" s="75"/>
      <c r="G647" s="75"/>
      <c r="H647" s="75"/>
      <c r="I647" s="2"/>
      <c r="J647" s="75"/>
      <c r="K647" s="76"/>
      <c r="L647" s="77"/>
      <c r="M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customHeight="1" x14ac:dyDescent="0.15">
      <c r="A648" s="2"/>
      <c r="B648" s="2"/>
      <c r="C648" s="73"/>
      <c r="D648" s="73"/>
      <c r="E648" s="74"/>
      <c r="F648" s="75"/>
      <c r="G648" s="75"/>
      <c r="H648" s="75"/>
      <c r="I648" s="2"/>
      <c r="J648" s="75"/>
      <c r="K648" s="76"/>
      <c r="L648" s="77"/>
      <c r="M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customHeight="1" x14ac:dyDescent="0.15">
      <c r="A649" s="2"/>
      <c r="B649" s="2"/>
      <c r="C649" s="73"/>
      <c r="D649" s="73"/>
      <c r="E649" s="74"/>
      <c r="F649" s="75"/>
      <c r="G649" s="75"/>
      <c r="H649" s="75"/>
      <c r="I649" s="2"/>
      <c r="J649" s="75"/>
      <c r="K649" s="76"/>
      <c r="L649" s="77"/>
      <c r="M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customHeight="1" x14ac:dyDescent="0.15">
      <c r="A650" s="2"/>
      <c r="B650" s="2"/>
      <c r="C650" s="73"/>
      <c r="D650" s="73"/>
      <c r="E650" s="74"/>
      <c r="F650" s="75"/>
      <c r="G650" s="75"/>
      <c r="H650" s="75"/>
      <c r="I650" s="2"/>
      <c r="J650" s="75"/>
      <c r="K650" s="76"/>
      <c r="L650" s="77"/>
      <c r="M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customHeight="1" x14ac:dyDescent="0.15">
      <c r="A651" s="2"/>
      <c r="B651" s="2"/>
      <c r="C651" s="73"/>
      <c r="D651" s="73"/>
      <c r="E651" s="74"/>
      <c r="F651" s="75"/>
      <c r="G651" s="75"/>
      <c r="H651" s="75"/>
      <c r="I651" s="2"/>
      <c r="J651" s="75"/>
      <c r="K651" s="76"/>
      <c r="L651" s="77"/>
      <c r="M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customHeight="1" x14ac:dyDescent="0.15">
      <c r="A652" s="2"/>
      <c r="B652" s="2"/>
      <c r="C652" s="73"/>
      <c r="D652" s="73"/>
      <c r="E652" s="74"/>
      <c r="F652" s="75"/>
      <c r="G652" s="75"/>
      <c r="H652" s="75"/>
      <c r="I652" s="2"/>
      <c r="J652" s="75"/>
      <c r="K652" s="76"/>
      <c r="L652" s="77"/>
      <c r="M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customHeight="1" x14ac:dyDescent="0.15">
      <c r="A653" s="2"/>
      <c r="B653" s="2"/>
      <c r="C653" s="73"/>
      <c r="D653" s="73"/>
      <c r="E653" s="74"/>
      <c r="F653" s="75"/>
      <c r="G653" s="75"/>
      <c r="H653" s="75"/>
      <c r="I653" s="2"/>
      <c r="J653" s="75"/>
      <c r="K653" s="76"/>
      <c r="L653" s="77"/>
      <c r="M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customHeight="1" x14ac:dyDescent="0.15">
      <c r="A654" s="2"/>
      <c r="B654" s="2"/>
      <c r="C654" s="73"/>
      <c r="D654" s="73"/>
      <c r="E654" s="74"/>
      <c r="F654" s="75"/>
      <c r="G654" s="75"/>
      <c r="H654" s="75"/>
      <c r="I654" s="2"/>
      <c r="J654" s="75"/>
      <c r="K654" s="76"/>
      <c r="L654" s="77"/>
      <c r="M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customHeight="1" x14ac:dyDescent="0.15">
      <c r="A655" s="2"/>
      <c r="B655" s="2"/>
      <c r="C655" s="73"/>
      <c r="D655" s="73"/>
      <c r="E655" s="74"/>
      <c r="F655" s="75"/>
      <c r="G655" s="75"/>
      <c r="H655" s="75"/>
      <c r="I655" s="2"/>
      <c r="J655" s="75"/>
      <c r="K655" s="76"/>
      <c r="L655" s="77"/>
      <c r="M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customHeight="1" x14ac:dyDescent="0.15">
      <c r="A656" s="2"/>
      <c r="B656" s="2"/>
      <c r="C656" s="73"/>
      <c r="D656" s="73"/>
      <c r="E656" s="74"/>
      <c r="F656" s="75"/>
      <c r="G656" s="75"/>
      <c r="H656" s="75"/>
      <c r="I656" s="2"/>
      <c r="J656" s="75"/>
      <c r="K656" s="76"/>
      <c r="L656" s="77"/>
      <c r="M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customHeight="1" x14ac:dyDescent="0.15">
      <c r="A657" s="2"/>
      <c r="B657" s="2"/>
      <c r="C657" s="73"/>
      <c r="D657" s="73"/>
      <c r="E657" s="74"/>
      <c r="F657" s="75"/>
      <c r="G657" s="75"/>
      <c r="H657" s="75"/>
      <c r="I657" s="2"/>
      <c r="J657" s="75"/>
      <c r="K657" s="76"/>
      <c r="L657" s="77"/>
      <c r="M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customHeight="1" x14ac:dyDescent="0.15">
      <c r="A658" s="2"/>
      <c r="B658" s="2"/>
      <c r="C658" s="73"/>
      <c r="D658" s="73"/>
      <c r="E658" s="74"/>
      <c r="F658" s="75"/>
      <c r="G658" s="75"/>
      <c r="H658" s="75"/>
      <c r="I658" s="2"/>
      <c r="J658" s="75"/>
      <c r="K658" s="76"/>
      <c r="L658" s="77"/>
      <c r="M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customHeight="1" x14ac:dyDescent="0.15">
      <c r="A659" s="2"/>
      <c r="B659" s="2"/>
      <c r="C659" s="73"/>
      <c r="D659" s="73"/>
      <c r="E659" s="74"/>
      <c r="F659" s="75"/>
      <c r="G659" s="75"/>
      <c r="H659" s="75"/>
      <c r="I659" s="2"/>
      <c r="J659" s="75"/>
      <c r="K659" s="76"/>
      <c r="L659" s="77"/>
      <c r="M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customHeight="1" x14ac:dyDescent="0.15">
      <c r="A660" s="2"/>
      <c r="B660" s="2"/>
      <c r="C660" s="73"/>
      <c r="D660" s="73"/>
      <c r="E660" s="74"/>
      <c r="F660" s="75"/>
      <c r="G660" s="75"/>
      <c r="H660" s="75"/>
      <c r="I660" s="2"/>
      <c r="J660" s="75"/>
      <c r="K660" s="76"/>
      <c r="L660" s="77"/>
      <c r="M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customHeight="1" x14ac:dyDescent="0.15">
      <c r="A661" s="2"/>
      <c r="B661" s="2"/>
      <c r="C661" s="73"/>
      <c r="D661" s="73"/>
      <c r="E661" s="74"/>
      <c r="F661" s="75"/>
      <c r="G661" s="75"/>
      <c r="H661" s="75"/>
      <c r="I661" s="2"/>
      <c r="J661" s="75"/>
      <c r="K661" s="76"/>
      <c r="L661" s="77"/>
      <c r="M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customHeight="1" x14ac:dyDescent="0.15">
      <c r="A662" s="2"/>
      <c r="B662" s="2"/>
      <c r="C662" s="73"/>
      <c r="D662" s="73"/>
      <c r="E662" s="74"/>
      <c r="F662" s="75"/>
      <c r="G662" s="75"/>
      <c r="H662" s="75"/>
      <c r="I662" s="2"/>
      <c r="J662" s="75"/>
      <c r="K662" s="76"/>
      <c r="L662" s="77"/>
      <c r="M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customHeight="1" x14ac:dyDescent="0.15">
      <c r="A663" s="2"/>
      <c r="B663" s="2"/>
      <c r="C663" s="73"/>
      <c r="D663" s="73"/>
      <c r="E663" s="74"/>
      <c r="F663" s="75"/>
      <c r="G663" s="75"/>
      <c r="H663" s="75"/>
      <c r="I663" s="2"/>
      <c r="J663" s="75"/>
      <c r="K663" s="76"/>
      <c r="L663" s="77"/>
      <c r="M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customHeight="1" x14ac:dyDescent="0.15">
      <c r="A664" s="2"/>
      <c r="B664" s="2"/>
      <c r="C664" s="73"/>
      <c r="D664" s="73"/>
      <c r="E664" s="74"/>
      <c r="F664" s="75"/>
      <c r="G664" s="75"/>
      <c r="H664" s="75"/>
      <c r="I664" s="2"/>
      <c r="J664" s="75"/>
      <c r="K664" s="76"/>
      <c r="L664" s="77"/>
      <c r="M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customHeight="1" x14ac:dyDescent="0.15">
      <c r="A665" s="2"/>
      <c r="B665" s="2"/>
      <c r="C665" s="73"/>
      <c r="D665" s="73"/>
      <c r="E665" s="74"/>
      <c r="F665" s="75"/>
      <c r="G665" s="75"/>
      <c r="H665" s="75"/>
      <c r="I665" s="2"/>
      <c r="J665" s="75"/>
      <c r="K665" s="76"/>
      <c r="L665" s="77"/>
      <c r="M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customHeight="1" x14ac:dyDescent="0.15">
      <c r="A666" s="2"/>
      <c r="B666" s="2"/>
      <c r="C666" s="73"/>
      <c r="D666" s="73"/>
      <c r="E666" s="74"/>
      <c r="F666" s="75"/>
      <c r="G666" s="75"/>
      <c r="H666" s="75"/>
      <c r="I666" s="2"/>
      <c r="J666" s="75"/>
      <c r="K666" s="76"/>
      <c r="L666" s="77"/>
      <c r="M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customHeight="1" x14ac:dyDescent="0.15">
      <c r="A667" s="2"/>
      <c r="B667" s="2"/>
      <c r="C667" s="73"/>
      <c r="D667" s="73"/>
      <c r="E667" s="74"/>
      <c r="F667" s="75"/>
      <c r="G667" s="75"/>
      <c r="H667" s="75"/>
      <c r="I667" s="2"/>
      <c r="J667" s="75"/>
      <c r="K667" s="76"/>
      <c r="L667" s="77"/>
      <c r="M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customHeight="1" x14ac:dyDescent="0.15">
      <c r="A668" s="2"/>
      <c r="B668" s="2"/>
      <c r="C668" s="73"/>
      <c r="D668" s="73"/>
      <c r="E668" s="74"/>
      <c r="F668" s="75"/>
      <c r="G668" s="75"/>
      <c r="H668" s="75"/>
      <c r="I668" s="2"/>
      <c r="J668" s="75"/>
      <c r="K668" s="76"/>
      <c r="L668" s="77"/>
      <c r="M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customHeight="1" x14ac:dyDescent="0.15">
      <c r="A669" s="2"/>
      <c r="B669" s="2"/>
      <c r="C669" s="73"/>
      <c r="D669" s="73"/>
      <c r="E669" s="74"/>
      <c r="F669" s="75"/>
      <c r="G669" s="75"/>
      <c r="H669" s="75"/>
      <c r="I669" s="2"/>
      <c r="J669" s="75"/>
      <c r="K669" s="76"/>
      <c r="L669" s="77"/>
      <c r="M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customHeight="1" x14ac:dyDescent="0.15">
      <c r="A670" s="2"/>
      <c r="B670" s="2"/>
      <c r="C670" s="73"/>
      <c r="D670" s="73"/>
      <c r="E670" s="74"/>
      <c r="F670" s="75"/>
      <c r="G670" s="75"/>
      <c r="H670" s="75"/>
      <c r="I670" s="2"/>
      <c r="J670" s="75"/>
      <c r="K670" s="76"/>
      <c r="L670" s="77"/>
      <c r="M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customHeight="1" x14ac:dyDescent="0.15">
      <c r="A671" s="2"/>
      <c r="B671" s="2"/>
      <c r="C671" s="73"/>
      <c r="D671" s="73"/>
      <c r="E671" s="74"/>
      <c r="F671" s="75"/>
      <c r="G671" s="75"/>
      <c r="H671" s="75"/>
      <c r="I671" s="2"/>
      <c r="J671" s="75"/>
      <c r="K671" s="76"/>
      <c r="L671" s="77"/>
      <c r="M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customHeight="1" x14ac:dyDescent="0.15">
      <c r="A672" s="2"/>
      <c r="B672" s="2"/>
      <c r="C672" s="73"/>
      <c r="D672" s="73"/>
      <c r="E672" s="74"/>
      <c r="F672" s="75"/>
      <c r="G672" s="75"/>
      <c r="H672" s="75"/>
      <c r="I672" s="2"/>
      <c r="J672" s="75"/>
      <c r="K672" s="76"/>
      <c r="L672" s="77"/>
      <c r="M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customHeight="1" x14ac:dyDescent="0.15">
      <c r="A673" s="2"/>
      <c r="B673" s="2"/>
      <c r="C673" s="73"/>
      <c r="D673" s="73"/>
      <c r="E673" s="74"/>
      <c r="F673" s="75"/>
      <c r="G673" s="75"/>
      <c r="H673" s="75"/>
      <c r="I673" s="2"/>
      <c r="J673" s="75"/>
      <c r="K673" s="76"/>
      <c r="L673" s="77"/>
      <c r="M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customHeight="1" x14ac:dyDescent="0.15">
      <c r="A674" s="2"/>
      <c r="B674" s="2"/>
      <c r="C674" s="73"/>
      <c r="D674" s="73"/>
      <c r="E674" s="74"/>
      <c r="F674" s="75"/>
      <c r="G674" s="75"/>
      <c r="H674" s="75"/>
      <c r="I674" s="2"/>
      <c r="J674" s="75"/>
      <c r="K674" s="76"/>
      <c r="L674" s="77"/>
      <c r="M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customHeight="1" x14ac:dyDescent="0.15">
      <c r="A675" s="2"/>
      <c r="B675" s="2"/>
      <c r="C675" s="73"/>
      <c r="D675" s="73"/>
      <c r="E675" s="74"/>
      <c r="F675" s="75"/>
      <c r="G675" s="75"/>
      <c r="H675" s="75"/>
      <c r="I675" s="2"/>
      <c r="J675" s="75"/>
      <c r="K675" s="76"/>
      <c r="L675" s="77"/>
      <c r="M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customHeight="1" x14ac:dyDescent="0.15">
      <c r="A676" s="2"/>
      <c r="B676" s="2"/>
      <c r="C676" s="73"/>
      <c r="D676" s="73"/>
      <c r="E676" s="74"/>
      <c r="F676" s="75"/>
      <c r="G676" s="75"/>
      <c r="H676" s="75"/>
      <c r="I676" s="2"/>
      <c r="J676" s="75"/>
      <c r="K676" s="76"/>
      <c r="L676" s="77"/>
      <c r="M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customHeight="1" x14ac:dyDescent="0.15">
      <c r="A677" s="2"/>
      <c r="B677" s="2"/>
      <c r="C677" s="73"/>
      <c r="D677" s="73"/>
      <c r="E677" s="74"/>
      <c r="F677" s="75"/>
      <c r="G677" s="75"/>
      <c r="H677" s="75"/>
      <c r="I677" s="2"/>
      <c r="J677" s="75"/>
      <c r="K677" s="76"/>
      <c r="L677" s="77"/>
      <c r="M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customHeight="1" x14ac:dyDescent="0.15">
      <c r="A678" s="2"/>
      <c r="B678" s="2"/>
      <c r="C678" s="73"/>
      <c r="D678" s="73"/>
      <c r="E678" s="74"/>
      <c r="F678" s="75"/>
      <c r="G678" s="75"/>
      <c r="H678" s="75"/>
      <c r="I678" s="2"/>
      <c r="J678" s="75"/>
      <c r="K678" s="76"/>
      <c r="L678" s="77"/>
      <c r="M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customHeight="1" x14ac:dyDescent="0.15">
      <c r="A679" s="2"/>
      <c r="B679" s="2"/>
      <c r="C679" s="73"/>
      <c r="D679" s="73"/>
      <c r="E679" s="74"/>
      <c r="F679" s="75"/>
      <c r="G679" s="75"/>
      <c r="H679" s="75"/>
      <c r="I679" s="2"/>
      <c r="J679" s="75"/>
      <c r="K679" s="76"/>
      <c r="L679" s="77"/>
      <c r="M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customHeight="1" x14ac:dyDescent="0.15">
      <c r="A680" s="2"/>
      <c r="B680" s="2"/>
      <c r="C680" s="73"/>
      <c r="D680" s="73"/>
      <c r="E680" s="74"/>
      <c r="F680" s="75"/>
      <c r="G680" s="75"/>
      <c r="H680" s="75"/>
      <c r="I680" s="2"/>
      <c r="J680" s="75"/>
      <c r="K680" s="76"/>
      <c r="L680" s="77"/>
      <c r="M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customHeight="1" x14ac:dyDescent="0.15">
      <c r="A681" s="2"/>
      <c r="B681" s="2"/>
      <c r="C681" s="73"/>
      <c r="D681" s="73"/>
      <c r="E681" s="74"/>
      <c r="F681" s="75"/>
      <c r="G681" s="75"/>
      <c r="H681" s="75"/>
      <c r="I681" s="2"/>
      <c r="J681" s="75"/>
      <c r="K681" s="76"/>
      <c r="L681" s="77"/>
      <c r="M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customHeight="1" x14ac:dyDescent="0.15">
      <c r="A682" s="2"/>
      <c r="B682" s="2"/>
      <c r="C682" s="73"/>
      <c r="D682" s="73"/>
      <c r="E682" s="74"/>
      <c r="F682" s="75"/>
      <c r="G682" s="75"/>
      <c r="H682" s="75"/>
      <c r="I682" s="2"/>
      <c r="J682" s="75"/>
      <c r="K682" s="76"/>
      <c r="L682" s="77"/>
      <c r="M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customHeight="1" x14ac:dyDescent="0.15">
      <c r="A683" s="2"/>
      <c r="B683" s="2"/>
      <c r="C683" s="73"/>
      <c r="D683" s="73"/>
      <c r="E683" s="74"/>
      <c r="F683" s="75"/>
      <c r="G683" s="75"/>
      <c r="H683" s="75"/>
      <c r="I683" s="2"/>
      <c r="J683" s="75"/>
      <c r="K683" s="76"/>
      <c r="L683" s="77"/>
      <c r="M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customHeight="1" x14ac:dyDescent="0.15">
      <c r="A684" s="2"/>
      <c r="B684" s="2"/>
      <c r="C684" s="73"/>
      <c r="D684" s="73"/>
      <c r="E684" s="74"/>
      <c r="F684" s="75"/>
      <c r="G684" s="75"/>
      <c r="H684" s="75"/>
      <c r="I684" s="2"/>
      <c r="J684" s="75"/>
      <c r="K684" s="76"/>
      <c r="L684" s="77"/>
      <c r="M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customHeight="1" x14ac:dyDescent="0.15">
      <c r="A685" s="2"/>
      <c r="B685" s="2"/>
      <c r="C685" s="73"/>
      <c r="D685" s="73"/>
      <c r="E685" s="74"/>
      <c r="F685" s="75"/>
      <c r="G685" s="75"/>
      <c r="H685" s="75"/>
      <c r="I685" s="2"/>
      <c r="J685" s="75"/>
      <c r="K685" s="76"/>
      <c r="L685" s="77"/>
      <c r="M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customHeight="1" x14ac:dyDescent="0.15">
      <c r="A686" s="2"/>
      <c r="B686" s="2"/>
      <c r="C686" s="73"/>
      <c r="D686" s="73"/>
      <c r="E686" s="74"/>
      <c r="F686" s="75"/>
      <c r="G686" s="75"/>
      <c r="H686" s="75"/>
      <c r="I686" s="2"/>
      <c r="J686" s="75"/>
      <c r="K686" s="76"/>
      <c r="L686" s="77"/>
      <c r="M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customHeight="1" x14ac:dyDescent="0.15">
      <c r="A687" s="2"/>
      <c r="B687" s="2"/>
      <c r="C687" s="73"/>
      <c r="D687" s="73"/>
      <c r="E687" s="74"/>
      <c r="F687" s="75"/>
      <c r="G687" s="75"/>
      <c r="H687" s="75"/>
      <c r="I687" s="2"/>
      <c r="J687" s="75"/>
      <c r="K687" s="76"/>
      <c r="L687" s="77"/>
      <c r="M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customHeight="1" x14ac:dyDescent="0.15">
      <c r="A688" s="2"/>
      <c r="B688" s="2"/>
      <c r="C688" s="73"/>
      <c r="D688" s="73"/>
      <c r="E688" s="74"/>
      <c r="F688" s="75"/>
      <c r="G688" s="75"/>
      <c r="H688" s="75"/>
      <c r="I688" s="2"/>
      <c r="J688" s="75"/>
      <c r="K688" s="76"/>
      <c r="L688" s="77"/>
      <c r="M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customHeight="1" x14ac:dyDescent="0.15">
      <c r="A689" s="2"/>
      <c r="B689" s="2"/>
      <c r="C689" s="73"/>
      <c r="D689" s="73"/>
      <c r="E689" s="74"/>
      <c r="F689" s="75"/>
      <c r="G689" s="75"/>
      <c r="H689" s="75"/>
      <c r="I689" s="2"/>
      <c r="J689" s="75"/>
      <c r="K689" s="76"/>
      <c r="L689" s="77"/>
      <c r="M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customHeight="1" x14ac:dyDescent="0.15">
      <c r="A690" s="2"/>
      <c r="B690" s="2"/>
      <c r="C690" s="73"/>
      <c r="D690" s="73"/>
      <c r="E690" s="74"/>
      <c r="F690" s="75"/>
      <c r="G690" s="75"/>
      <c r="H690" s="75"/>
      <c r="I690" s="2"/>
      <c r="J690" s="75"/>
      <c r="K690" s="76"/>
      <c r="L690" s="77"/>
      <c r="M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customHeight="1" x14ac:dyDescent="0.15">
      <c r="A691" s="2"/>
      <c r="B691" s="2"/>
      <c r="C691" s="73"/>
      <c r="D691" s="73"/>
      <c r="E691" s="74"/>
      <c r="F691" s="75"/>
      <c r="G691" s="75"/>
      <c r="H691" s="75"/>
      <c r="I691" s="2"/>
      <c r="J691" s="75"/>
      <c r="K691" s="76"/>
      <c r="L691" s="77"/>
      <c r="M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customHeight="1" x14ac:dyDescent="0.15">
      <c r="A692" s="2"/>
      <c r="B692" s="2"/>
      <c r="C692" s="73"/>
      <c r="D692" s="73"/>
      <c r="E692" s="74"/>
      <c r="F692" s="75"/>
      <c r="G692" s="75"/>
      <c r="H692" s="75"/>
      <c r="I692" s="2"/>
      <c r="J692" s="75"/>
      <c r="K692" s="76"/>
      <c r="L692" s="77"/>
      <c r="M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customHeight="1" x14ac:dyDescent="0.15">
      <c r="A693" s="2"/>
      <c r="B693" s="2"/>
      <c r="C693" s="73"/>
      <c r="D693" s="73"/>
      <c r="E693" s="74"/>
      <c r="F693" s="75"/>
      <c r="G693" s="75"/>
      <c r="H693" s="75"/>
      <c r="I693" s="2"/>
      <c r="J693" s="75"/>
      <c r="K693" s="76"/>
      <c r="L693" s="77"/>
      <c r="M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customHeight="1" x14ac:dyDescent="0.15">
      <c r="A694" s="2"/>
      <c r="B694" s="2"/>
      <c r="C694" s="73"/>
      <c r="D694" s="73"/>
      <c r="E694" s="74"/>
      <c r="F694" s="75"/>
      <c r="G694" s="75"/>
      <c r="H694" s="75"/>
      <c r="I694" s="2"/>
      <c r="J694" s="75"/>
      <c r="K694" s="76"/>
      <c r="L694" s="77"/>
      <c r="M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customHeight="1" x14ac:dyDescent="0.15">
      <c r="A695" s="2"/>
      <c r="B695" s="2"/>
      <c r="C695" s="73"/>
      <c r="D695" s="73"/>
      <c r="E695" s="74"/>
      <c r="F695" s="75"/>
      <c r="G695" s="75"/>
      <c r="H695" s="75"/>
      <c r="I695" s="2"/>
      <c r="J695" s="75"/>
      <c r="K695" s="76"/>
      <c r="L695" s="77"/>
      <c r="M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customHeight="1" x14ac:dyDescent="0.15">
      <c r="A696" s="2"/>
      <c r="B696" s="2"/>
      <c r="C696" s="73"/>
      <c r="D696" s="73"/>
      <c r="E696" s="74"/>
      <c r="F696" s="75"/>
      <c r="G696" s="75"/>
      <c r="H696" s="75"/>
      <c r="I696" s="2"/>
      <c r="J696" s="75"/>
      <c r="K696" s="76"/>
      <c r="L696" s="77"/>
      <c r="M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customHeight="1" x14ac:dyDescent="0.15">
      <c r="A697" s="2"/>
      <c r="B697" s="2"/>
      <c r="C697" s="73"/>
      <c r="D697" s="73"/>
      <c r="E697" s="74"/>
      <c r="F697" s="75"/>
      <c r="G697" s="75"/>
      <c r="H697" s="75"/>
      <c r="I697" s="2"/>
      <c r="J697" s="75"/>
      <c r="K697" s="76"/>
      <c r="L697" s="77"/>
      <c r="M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customHeight="1" x14ac:dyDescent="0.15">
      <c r="A698" s="2"/>
      <c r="B698" s="2"/>
      <c r="C698" s="73"/>
      <c r="D698" s="73"/>
      <c r="E698" s="74"/>
      <c r="F698" s="75"/>
      <c r="G698" s="75"/>
      <c r="H698" s="75"/>
      <c r="I698" s="2"/>
      <c r="J698" s="75"/>
      <c r="K698" s="76"/>
      <c r="L698" s="77"/>
      <c r="M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customHeight="1" x14ac:dyDescent="0.15">
      <c r="A699" s="2"/>
      <c r="B699" s="2"/>
      <c r="C699" s="73"/>
      <c r="D699" s="73"/>
      <c r="E699" s="74"/>
      <c r="F699" s="75"/>
      <c r="G699" s="75"/>
      <c r="H699" s="75"/>
      <c r="I699" s="2"/>
      <c r="J699" s="75"/>
      <c r="K699" s="76"/>
      <c r="L699" s="77"/>
      <c r="M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customHeight="1" x14ac:dyDescent="0.15">
      <c r="A700" s="2"/>
      <c r="B700" s="2"/>
      <c r="C700" s="73"/>
      <c r="D700" s="73"/>
      <c r="E700" s="74"/>
      <c r="F700" s="75"/>
      <c r="G700" s="75"/>
      <c r="H700" s="75"/>
      <c r="I700" s="2"/>
      <c r="J700" s="75"/>
      <c r="K700" s="76"/>
      <c r="L700" s="77"/>
      <c r="M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customHeight="1" x14ac:dyDescent="0.15">
      <c r="A701" s="2"/>
      <c r="B701" s="2"/>
      <c r="C701" s="73"/>
      <c r="D701" s="73"/>
      <c r="E701" s="74"/>
      <c r="F701" s="75"/>
      <c r="G701" s="75"/>
      <c r="H701" s="75"/>
      <c r="I701" s="2"/>
      <c r="J701" s="75"/>
      <c r="K701" s="76"/>
      <c r="L701" s="77"/>
      <c r="M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customHeight="1" x14ac:dyDescent="0.15">
      <c r="A702" s="2"/>
      <c r="B702" s="2"/>
      <c r="C702" s="73"/>
      <c r="D702" s="73"/>
      <c r="E702" s="74"/>
      <c r="F702" s="75"/>
      <c r="G702" s="75"/>
      <c r="H702" s="75"/>
      <c r="I702" s="2"/>
      <c r="J702" s="75"/>
      <c r="K702" s="76"/>
      <c r="L702" s="77"/>
      <c r="M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customHeight="1" x14ac:dyDescent="0.15">
      <c r="A703" s="2"/>
      <c r="B703" s="2"/>
      <c r="C703" s="73"/>
      <c r="D703" s="73"/>
      <c r="E703" s="74"/>
      <c r="F703" s="75"/>
      <c r="G703" s="75"/>
      <c r="H703" s="75"/>
      <c r="I703" s="2"/>
      <c r="J703" s="75"/>
      <c r="K703" s="76"/>
      <c r="L703" s="77"/>
      <c r="M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customHeight="1" x14ac:dyDescent="0.15">
      <c r="A704" s="2"/>
      <c r="B704" s="2"/>
      <c r="C704" s="73"/>
      <c r="D704" s="73"/>
      <c r="E704" s="74"/>
      <c r="F704" s="75"/>
      <c r="G704" s="75"/>
      <c r="H704" s="75"/>
      <c r="I704" s="2"/>
      <c r="J704" s="75"/>
      <c r="K704" s="76"/>
      <c r="L704" s="77"/>
      <c r="M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customHeight="1" x14ac:dyDescent="0.15">
      <c r="A705" s="2"/>
      <c r="B705" s="2"/>
      <c r="C705" s="73"/>
      <c r="D705" s="73"/>
      <c r="E705" s="74"/>
      <c r="F705" s="75"/>
      <c r="G705" s="75"/>
      <c r="H705" s="75"/>
      <c r="I705" s="2"/>
      <c r="J705" s="75"/>
      <c r="K705" s="76"/>
      <c r="L705" s="77"/>
      <c r="M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customHeight="1" x14ac:dyDescent="0.15">
      <c r="A706" s="2"/>
      <c r="B706" s="2"/>
      <c r="C706" s="73"/>
      <c r="D706" s="73"/>
      <c r="E706" s="74"/>
      <c r="F706" s="75"/>
      <c r="G706" s="75"/>
      <c r="H706" s="75"/>
      <c r="I706" s="2"/>
      <c r="J706" s="75"/>
      <c r="K706" s="76"/>
      <c r="L706" s="77"/>
      <c r="M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customHeight="1" x14ac:dyDescent="0.15">
      <c r="A707" s="2"/>
      <c r="B707" s="2"/>
      <c r="C707" s="73"/>
      <c r="D707" s="73"/>
      <c r="E707" s="74"/>
      <c r="F707" s="75"/>
      <c r="G707" s="75"/>
      <c r="H707" s="75"/>
      <c r="I707" s="2"/>
      <c r="J707" s="75"/>
      <c r="K707" s="76"/>
      <c r="L707" s="77"/>
      <c r="M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customHeight="1" x14ac:dyDescent="0.15">
      <c r="A708" s="2"/>
      <c r="B708" s="2"/>
      <c r="C708" s="73"/>
      <c r="D708" s="73"/>
      <c r="E708" s="74"/>
      <c r="F708" s="75"/>
      <c r="G708" s="75"/>
      <c r="H708" s="75"/>
      <c r="I708" s="2"/>
      <c r="J708" s="75"/>
      <c r="K708" s="76"/>
      <c r="L708" s="77"/>
      <c r="M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customHeight="1" x14ac:dyDescent="0.15">
      <c r="A709" s="2"/>
      <c r="B709" s="2"/>
      <c r="C709" s="73"/>
      <c r="D709" s="73"/>
      <c r="E709" s="74"/>
      <c r="F709" s="75"/>
      <c r="G709" s="75"/>
      <c r="H709" s="75"/>
      <c r="I709" s="2"/>
      <c r="J709" s="75"/>
      <c r="K709" s="76"/>
      <c r="L709" s="77"/>
      <c r="M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customHeight="1" x14ac:dyDescent="0.15">
      <c r="A710" s="2"/>
      <c r="B710" s="2"/>
      <c r="C710" s="73"/>
      <c r="D710" s="73"/>
      <c r="E710" s="74"/>
      <c r="F710" s="75"/>
      <c r="G710" s="75"/>
      <c r="H710" s="75"/>
      <c r="I710" s="2"/>
      <c r="J710" s="75"/>
      <c r="K710" s="76"/>
      <c r="L710" s="77"/>
      <c r="M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customHeight="1" x14ac:dyDescent="0.15">
      <c r="A711" s="2"/>
      <c r="B711" s="2"/>
      <c r="C711" s="73"/>
      <c r="D711" s="73"/>
      <c r="E711" s="74"/>
      <c r="F711" s="75"/>
      <c r="G711" s="75"/>
      <c r="H711" s="75"/>
      <c r="I711" s="2"/>
      <c r="J711" s="75"/>
      <c r="K711" s="76"/>
      <c r="L711" s="77"/>
      <c r="M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customHeight="1" x14ac:dyDescent="0.15">
      <c r="A712" s="2"/>
      <c r="B712" s="2"/>
      <c r="C712" s="73"/>
      <c r="D712" s="73"/>
      <c r="E712" s="74"/>
      <c r="F712" s="75"/>
      <c r="G712" s="75"/>
      <c r="H712" s="75"/>
      <c r="I712" s="2"/>
      <c r="J712" s="75"/>
      <c r="K712" s="76"/>
      <c r="L712" s="77"/>
      <c r="M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customHeight="1" x14ac:dyDescent="0.15">
      <c r="A713" s="2"/>
      <c r="B713" s="2"/>
      <c r="C713" s="73"/>
      <c r="D713" s="73"/>
      <c r="E713" s="74"/>
      <c r="F713" s="75"/>
      <c r="G713" s="75"/>
      <c r="H713" s="75"/>
      <c r="I713" s="2"/>
      <c r="J713" s="75"/>
      <c r="K713" s="76"/>
      <c r="L713" s="77"/>
      <c r="M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customHeight="1" x14ac:dyDescent="0.15">
      <c r="A714" s="2"/>
      <c r="B714" s="2"/>
      <c r="C714" s="73"/>
      <c r="D714" s="73"/>
      <c r="E714" s="74"/>
      <c r="F714" s="75"/>
      <c r="G714" s="75"/>
      <c r="H714" s="75"/>
      <c r="I714" s="2"/>
      <c r="J714" s="75"/>
      <c r="K714" s="76"/>
      <c r="L714" s="77"/>
      <c r="M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customHeight="1" x14ac:dyDescent="0.15">
      <c r="A715" s="2"/>
      <c r="B715" s="2"/>
      <c r="C715" s="73"/>
      <c r="D715" s="73"/>
      <c r="E715" s="74"/>
      <c r="F715" s="75"/>
      <c r="G715" s="75"/>
      <c r="H715" s="75"/>
      <c r="I715" s="2"/>
      <c r="J715" s="75"/>
      <c r="K715" s="76"/>
      <c r="L715" s="77"/>
      <c r="M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customHeight="1" x14ac:dyDescent="0.15">
      <c r="A716" s="2"/>
      <c r="B716" s="2"/>
      <c r="C716" s="73"/>
      <c r="D716" s="73"/>
      <c r="E716" s="74"/>
      <c r="F716" s="75"/>
      <c r="G716" s="75"/>
      <c r="H716" s="75"/>
      <c r="I716" s="2"/>
      <c r="J716" s="75"/>
      <c r="K716" s="76"/>
      <c r="L716" s="77"/>
      <c r="M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customHeight="1" x14ac:dyDescent="0.15">
      <c r="A717" s="2"/>
      <c r="B717" s="2"/>
      <c r="C717" s="73"/>
      <c r="D717" s="73"/>
      <c r="E717" s="74"/>
      <c r="F717" s="75"/>
      <c r="G717" s="75"/>
      <c r="H717" s="75"/>
      <c r="I717" s="2"/>
      <c r="J717" s="75"/>
      <c r="K717" s="76"/>
      <c r="L717" s="77"/>
      <c r="M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customHeight="1" x14ac:dyDescent="0.15">
      <c r="A718" s="2"/>
      <c r="B718" s="2"/>
      <c r="C718" s="73"/>
      <c r="D718" s="73"/>
      <c r="E718" s="74"/>
      <c r="F718" s="75"/>
      <c r="G718" s="75"/>
      <c r="H718" s="75"/>
      <c r="I718" s="2"/>
      <c r="J718" s="75"/>
      <c r="K718" s="76"/>
      <c r="L718" s="77"/>
      <c r="M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customHeight="1" x14ac:dyDescent="0.15">
      <c r="A719" s="2"/>
      <c r="B719" s="2"/>
      <c r="C719" s="73"/>
      <c r="D719" s="73"/>
      <c r="E719" s="74"/>
      <c r="F719" s="75"/>
      <c r="G719" s="75"/>
      <c r="H719" s="75"/>
      <c r="I719" s="2"/>
      <c r="J719" s="75"/>
      <c r="K719" s="76"/>
      <c r="L719" s="77"/>
      <c r="M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customHeight="1" x14ac:dyDescent="0.15">
      <c r="A720" s="2"/>
      <c r="B720" s="2"/>
      <c r="C720" s="73"/>
      <c r="D720" s="73"/>
      <c r="E720" s="74"/>
      <c r="F720" s="75"/>
      <c r="G720" s="75"/>
      <c r="H720" s="75"/>
      <c r="I720" s="2"/>
      <c r="J720" s="75"/>
      <c r="K720" s="76"/>
      <c r="L720" s="77"/>
      <c r="M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customHeight="1" x14ac:dyDescent="0.15">
      <c r="A721" s="2"/>
      <c r="B721" s="2"/>
      <c r="C721" s="73"/>
      <c r="D721" s="73"/>
      <c r="E721" s="74"/>
      <c r="F721" s="75"/>
      <c r="G721" s="75"/>
      <c r="H721" s="75"/>
      <c r="I721" s="2"/>
      <c r="J721" s="75"/>
      <c r="K721" s="76"/>
      <c r="L721" s="77"/>
      <c r="M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customHeight="1" x14ac:dyDescent="0.15">
      <c r="A722" s="2"/>
      <c r="B722" s="2"/>
      <c r="C722" s="73"/>
      <c r="D722" s="73"/>
      <c r="E722" s="74"/>
      <c r="F722" s="75"/>
      <c r="G722" s="75"/>
      <c r="H722" s="75"/>
      <c r="I722" s="2"/>
      <c r="J722" s="75"/>
      <c r="K722" s="76"/>
      <c r="L722" s="77"/>
      <c r="M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customHeight="1" x14ac:dyDescent="0.15">
      <c r="A723" s="2"/>
      <c r="B723" s="2"/>
      <c r="C723" s="73"/>
      <c r="D723" s="73"/>
      <c r="E723" s="74"/>
      <c r="F723" s="75"/>
      <c r="G723" s="75"/>
      <c r="H723" s="75"/>
      <c r="I723" s="2"/>
      <c r="J723" s="75"/>
      <c r="K723" s="76"/>
      <c r="L723" s="77"/>
      <c r="M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customHeight="1" x14ac:dyDescent="0.15">
      <c r="A724" s="2"/>
      <c r="B724" s="2"/>
      <c r="C724" s="73"/>
      <c r="D724" s="73"/>
      <c r="E724" s="74"/>
      <c r="F724" s="75"/>
      <c r="G724" s="75"/>
      <c r="H724" s="75"/>
      <c r="I724" s="2"/>
      <c r="J724" s="75"/>
      <c r="K724" s="76"/>
      <c r="L724" s="77"/>
      <c r="M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customHeight="1" x14ac:dyDescent="0.15">
      <c r="A725" s="2"/>
      <c r="B725" s="2"/>
      <c r="C725" s="73"/>
      <c r="D725" s="73"/>
      <c r="E725" s="74"/>
      <c r="F725" s="75"/>
      <c r="G725" s="75"/>
      <c r="H725" s="75"/>
      <c r="I725" s="2"/>
      <c r="J725" s="75"/>
      <c r="K725" s="76"/>
      <c r="L725" s="77"/>
      <c r="M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customHeight="1" x14ac:dyDescent="0.15">
      <c r="A726" s="2"/>
      <c r="B726" s="2"/>
      <c r="C726" s="73"/>
      <c r="D726" s="73"/>
      <c r="E726" s="74"/>
      <c r="F726" s="75"/>
      <c r="G726" s="75"/>
      <c r="H726" s="75"/>
      <c r="I726" s="2"/>
      <c r="J726" s="75"/>
      <c r="K726" s="76"/>
      <c r="L726" s="77"/>
      <c r="M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customHeight="1" x14ac:dyDescent="0.15">
      <c r="A727" s="2"/>
      <c r="B727" s="2"/>
      <c r="C727" s="73"/>
      <c r="D727" s="73"/>
      <c r="E727" s="74"/>
      <c r="F727" s="75"/>
      <c r="G727" s="75"/>
      <c r="H727" s="75"/>
      <c r="I727" s="2"/>
      <c r="J727" s="75"/>
      <c r="K727" s="76"/>
      <c r="L727" s="77"/>
      <c r="M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customHeight="1" x14ac:dyDescent="0.15">
      <c r="A728" s="2"/>
      <c r="B728" s="2"/>
      <c r="C728" s="73"/>
      <c r="D728" s="73"/>
      <c r="E728" s="74"/>
      <c r="F728" s="75"/>
      <c r="G728" s="75"/>
      <c r="H728" s="75"/>
      <c r="I728" s="2"/>
      <c r="J728" s="75"/>
      <c r="K728" s="76"/>
      <c r="L728" s="77"/>
      <c r="M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customHeight="1" x14ac:dyDescent="0.15">
      <c r="A729" s="2"/>
      <c r="B729" s="2"/>
      <c r="C729" s="73"/>
      <c r="D729" s="73"/>
      <c r="E729" s="74"/>
      <c r="F729" s="75"/>
      <c r="G729" s="75"/>
      <c r="H729" s="75"/>
      <c r="I729" s="2"/>
      <c r="J729" s="75"/>
      <c r="K729" s="76"/>
      <c r="L729" s="77"/>
      <c r="M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customHeight="1" x14ac:dyDescent="0.15">
      <c r="A730" s="2"/>
      <c r="B730" s="2"/>
      <c r="C730" s="73"/>
      <c r="D730" s="73"/>
      <c r="E730" s="74"/>
      <c r="F730" s="75"/>
      <c r="G730" s="75"/>
      <c r="H730" s="75"/>
      <c r="I730" s="2"/>
      <c r="J730" s="75"/>
      <c r="K730" s="76"/>
      <c r="L730" s="77"/>
      <c r="M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customHeight="1" x14ac:dyDescent="0.15">
      <c r="A731" s="2"/>
      <c r="B731" s="2"/>
      <c r="C731" s="73"/>
      <c r="D731" s="73"/>
      <c r="E731" s="74"/>
      <c r="F731" s="75"/>
      <c r="G731" s="75"/>
      <c r="H731" s="75"/>
      <c r="I731" s="2"/>
      <c r="J731" s="75"/>
      <c r="K731" s="76"/>
      <c r="L731" s="77"/>
      <c r="M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customHeight="1" x14ac:dyDescent="0.15">
      <c r="A732" s="2"/>
      <c r="B732" s="2"/>
      <c r="C732" s="73"/>
      <c r="D732" s="73"/>
      <c r="E732" s="74"/>
      <c r="F732" s="75"/>
      <c r="G732" s="75"/>
      <c r="H732" s="75"/>
      <c r="I732" s="2"/>
      <c r="J732" s="75"/>
      <c r="K732" s="76"/>
      <c r="L732" s="77"/>
      <c r="M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customHeight="1" x14ac:dyDescent="0.15">
      <c r="A733" s="2"/>
      <c r="B733" s="2"/>
      <c r="C733" s="73"/>
      <c r="D733" s="73"/>
      <c r="E733" s="74"/>
      <c r="F733" s="75"/>
      <c r="G733" s="75"/>
      <c r="H733" s="75"/>
      <c r="I733" s="2"/>
      <c r="J733" s="75"/>
      <c r="K733" s="76"/>
      <c r="L733" s="77"/>
      <c r="M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customHeight="1" x14ac:dyDescent="0.15">
      <c r="A734" s="2"/>
      <c r="B734" s="2"/>
      <c r="C734" s="73"/>
      <c r="D734" s="73"/>
      <c r="E734" s="74"/>
      <c r="F734" s="75"/>
      <c r="G734" s="75"/>
      <c r="H734" s="75"/>
      <c r="I734" s="2"/>
      <c r="J734" s="75"/>
      <c r="K734" s="76"/>
      <c r="L734" s="77"/>
      <c r="M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customHeight="1" x14ac:dyDescent="0.15">
      <c r="A735" s="2"/>
      <c r="B735" s="2"/>
      <c r="C735" s="73"/>
      <c r="D735" s="73"/>
      <c r="E735" s="74"/>
      <c r="F735" s="75"/>
      <c r="G735" s="75"/>
      <c r="H735" s="75"/>
      <c r="I735" s="2"/>
      <c r="J735" s="75"/>
      <c r="K735" s="76"/>
      <c r="L735" s="77"/>
      <c r="M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customHeight="1" x14ac:dyDescent="0.15">
      <c r="A736" s="2"/>
      <c r="B736" s="2"/>
      <c r="C736" s="73"/>
      <c r="D736" s="73"/>
      <c r="E736" s="74"/>
      <c r="F736" s="75"/>
      <c r="G736" s="75"/>
      <c r="H736" s="75"/>
      <c r="I736" s="2"/>
      <c r="J736" s="75"/>
      <c r="K736" s="76"/>
      <c r="L736" s="77"/>
      <c r="M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customHeight="1" x14ac:dyDescent="0.15">
      <c r="A737" s="2"/>
      <c r="B737" s="2"/>
      <c r="C737" s="73"/>
      <c r="D737" s="73"/>
      <c r="E737" s="74"/>
      <c r="F737" s="75"/>
      <c r="G737" s="75"/>
      <c r="H737" s="75"/>
      <c r="I737" s="2"/>
      <c r="J737" s="75"/>
      <c r="K737" s="76"/>
      <c r="L737" s="77"/>
      <c r="M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customHeight="1" x14ac:dyDescent="0.15">
      <c r="A738" s="2"/>
      <c r="B738" s="2"/>
      <c r="C738" s="73"/>
      <c r="D738" s="73"/>
      <c r="E738" s="74"/>
      <c r="F738" s="75"/>
      <c r="G738" s="75"/>
      <c r="H738" s="75"/>
      <c r="I738" s="2"/>
      <c r="J738" s="75"/>
      <c r="K738" s="76"/>
      <c r="L738" s="77"/>
      <c r="M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customHeight="1" x14ac:dyDescent="0.15">
      <c r="A739" s="2"/>
      <c r="B739" s="2"/>
      <c r="C739" s="73"/>
      <c r="D739" s="73"/>
      <c r="E739" s="74"/>
      <c r="F739" s="75"/>
      <c r="G739" s="75"/>
      <c r="H739" s="75"/>
      <c r="I739" s="2"/>
      <c r="J739" s="75"/>
      <c r="K739" s="76"/>
      <c r="L739" s="77"/>
      <c r="M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customHeight="1" x14ac:dyDescent="0.15">
      <c r="A740" s="2"/>
      <c r="B740" s="2"/>
      <c r="C740" s="73"/>
      <c r="D740" s="73"/>
      <c r="E740" s="74"/>
      <c r="F740" s="75"/>
      <c r="G740" s="75"/>
      <c r="H740" s="75"/>
      <c r="I740" s="2"/>
      <c r="J740" s="75"/>
      <c r="K740" s="76"/>
      <c r="L740" s="77"/>
      <c r="M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customHeight="1" x14ac:dyDescent="0.15">
      <c r="A741" s="2"/>
      <c r="B741" s="2"/>
      <c r="C741" s="73"/>
      <c r="D741" s="73"/>
      <c r="E741" s="74"/>
      <c r="F741" s="75"/>
      <c r="G741" s="75"/>
      <c r="H741" s="75"/>
      <c r="I741" s="2"/>
      <c r="J741" s="75"/>
      <c r="K741" s="76"/>
      <c r="L741" s="77"/>
      <c r="M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customHeight="1" x14ac:dyDescent="0.15">
      <c r="A742" s="2"/>
      <c r="B742" s="2"/>
      <c r="C742" s="73"/>
      <c r="D742" s="73"/>
      <c r="E742" s="74"/>
      <c r="F742" s="75"/>
      <c r="G742" s="75"/>
      <c r="H742" s="75"/>
      <c r="I742" s="2"/>
      <c r="J742" s="75"/>
      <c r="K742" s="76"/>
      <c r="L742" s="77"/>
      <c r="M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customHeight="1" x14ac:dyDescent="0.15">
      <c r="A743" s="2"/>
      <c r="B743" s="2"/>
      <c r="C743" s="73"/>
      <c r="D743" s="73"/>
      <c r="E743" s="74"/>
      <c r="F743" s="75"/>
      <c r="G743" s="75"/>
      <c r="H743" s="75"/>
      <c r="I743" s="2"/>
      <c r="J743" s="75"/>
      <c r="K743" s="76"/>
      <c r="L743" s="77"/>
      <c r="M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customHeight="1" x14ac:dyDescent="0.15">
      <c r="A744" s="2"/>
      <c r="B744" s="2"/>
      <c r="C744" s="73"/>
      <c r="D744" s="73"/>
      <c r="E744" s="74"/>
      <c r="F744" s="75"/>
      <c r="G744" s="75"/>
      <c r="H744" s="75"/>
      <c r="I744" s="2"/>
      <c r="J744" s="75"/>
      <c r="K744" s="76"/>
      <c r="L744" s="77"/>
      <c r="M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customHeight="1" x14ac:dyDescent="0.15">
      <c r="A745" s="2"/>
      <c r="B745" s="2"/>
      <c r="C745" s="73"/>
      <c r="D745" s="73"/>
      <c r="E745" s="74"/>
      <c r="F745" s="75"/>
      <c r="G745" s="75"/>
      <c r="H745" s="75"/>
      <c r="I745" s="2"/>
      <c r="J745" s="75"/>
      <c r="K745" s="76"/>
      <c r="L745" s="77"/>
      <c r="M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customHeight="1" x14ac:dyDescent="0.15">
      <c r="A746" s="2"/>
      <c r="B746" s="2"/>
      <c r="C746" s="73"/>
      <c r="D746" s="73"/>
      <c r="E746" s="74"/>
      <c r="F746" s="75"/>
      <c r="G746" s="75"/>
      <c r="H746" s="75"/>
      <c r="I746" s="2"/>
      <c r="J746" s="75"/>
      <c r="K746" s="76"/>
      <c r="L746" s="77"/>
      <c r="M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customHeight="1" x14ac:dyDescent="0.15">
      <c r="A747" s="2"/>
      <c r="B747" s="2"/>
      <c r="C747" s="73"/>
      <c r="D747" s="73"/>
      <c r="E747" s="74"/>
      <c r="F747" s="75"/>
      <c r="G747" s="75"/>
      <c r="H747" s="75"/>
      <c r="I747" s="2"/>
      <c r="J747" s="75"/>
      <c r="K747" s="76"/>
      <c r="L747" s="77"/>
      <c r="M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customHeight="1" x14ac:dyDescent="0.15">
      <c r="A748" s="2"/>
      <c r="B748" s="2"/>
      <c r="C748" s="73"/>
      <c r="D748" s="73"/>
      <c r="E748" s="74"/>
      <c r="F748" s="75"/>
      <c r="G748" s="75"/>
      <c r="H748" s="75"/>
      <c r="I748" s="2"/>
      <c r="J748" s="75"/>
      <c r="K748" s="76"/>
      <c r="L748" s="77"/>
      <c r="M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customHeight="1" x14ac:dyDescent="0.15">
      <c r="A749" s="2"/>
      <c r="B749" s="2"/>
      <c r="C749" s="73"/>
      <c r="D749" s="73"/>
      <c r="E749" s="74"/>
      <c r="F749" s="75"/>
      <c r="G749" s="75"/>
      <c r="H749" s="75"/>
      <c r="I749" s="2"/>
      <c r="J749" s="75"/>
      <c r="K749" s="76"/>
      <c r="L749" s="77"/>
      <c r="M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customHeight="1" x14ac:dyDescent="0.15">
      <c r="A750" s="2"/>
      <c r="B750" s="2"/>
      <c r="C750" s="73"/>
      <c r="D750" s="73"/>
      <c r="E750" s="74"/>
      <c r="F750" s="75"/>
      <c r="G750" s="75"/>
      <c r="H750" s="75"/>
      <c r="I750" s="2"/>
      <c r="J750" s="75"/>
      <c r="K750" s="76"/>
      <c r="L750" s="77"/>
      <c r="M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customHeight="1" x14ac:dyDescent="0.15">
      <c r="A751" s="2"/>
      <c r="B751" s="2"/>
      <c r="C751" s="73"/>
      <c r="D751" s="73"/>
      <c r="E751" s="74"/>
      <c r="F751" s="75"/>
      <c r="G751" s="75"/>
      <c r="H751" s="75"/>
      <c r="I751" s="2"/>
      <c r="J751" s="75"/>
      <c r="K751" s="76"/>
      <c r="L751" s="77"/>
      <c r="M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customHeight="1" x14ac:dyDescent="0.15">
      <c r="A752" s="2"/>
      <c r="B752" s="2"/>
      <c r="C752" s="73"/>
      <c r="D752" s="73"/>
      <c r="E752" s="74"/>
      <c r="F752" s="75"/>
      <c r="G752" s="75"/>
      <c r="H752" s="75"/>
      <c r="I752" s="2"/>
      <c r="J752" s="75"/>
      <c r="K752" s="76"/>
      <c r="L752" s="77"/>
      <c r="M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customHeight="1" x14ac:dyDescent="0.15">
      <c r="A753" s="2"/>
      <c r="B753" s="2"/>
      <c r="C753" s="73"/>
      <c r="D753" s="73"/>
      <c r="E753" s="74"/>
      <c r="F753" s="75"/>
      <c r="G753" s="75"/>
      <c r="H753" s="75"/>
      <c r="I753" s="2"/>
      <c r="J753" s="75"/>
      <c r="K753" s="76"/>
      <c r="L753" s="77"/>
      <c r="M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customHeight="1" x14ac:dyDescent="0.15">
      <c r="A754" s="2"/>
      <c r="B754" s="2"/>
      <c r="C754" s="73"/>
      <c r="D754" s="73"/>
      <c r="E754" s="74"/>
      <c r="F754" s="75"/>
      <c r="G754" s="75"/>
      <c r="H754" s="75"/>
      <c r="I754" s="2"/>
      <c r="J754" s="75"/>
      <c r="K754" s="76"/>
      <c r="L754" s="77"/>
      <c r="M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customHeight="1" x14ac:dyDescent="0.15">
      <c r="A755" s="2"/>
      <c r="B755" s="2"/>
      <c r="C755" s="73"/>
      <c r="D755" s="73"/>
      <c r="E755" s="74"/>
      <c r="F755" s="75"/>
      <c r="G755" s="75"/>
      <c r="H755" s="75"/>
      <c r="I755" s="2"/>
      <c r="J755" s="75"/>
      <c r="K755" s="76"/>
      <c r="L755" s="77"/>
      <c r="M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customHeight="1" x14ac:dyDescent="0.15">
      <c r="A756" s="2"/>
      <c r="B756" s="2"/>
      <c r="C756" s="73"/>
      <c r="D756" s="73"/>
      <c r="E756" s="74"/>
      <c r="F756" s="75"/>
      <c r="G756" s="75"/>
      <c r="H756" s="75"/>
      <c r="I756" s="2"/>
      <c r="J756" s="75"/>
      <c r="K756" s="76"/>
      <c r="L756" s="77"/>
      <c r="M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customHeight="1" x14ac:dyDescent="0.15">
      <c r="A757" s="2"/>
      <c r="B757" s="2"/>
      <c r="C757" s="73"/>
      <c r="D757" s="73"/>
      <c r="E757" s="74"/>
      <c r="F757" s="75"/>
      <c r="G757" s="75"/>
      <c r="H757" s="75"/>
      <c r="I757" s="2"/>
      <c r="J757" s="75"/>
      <c r="K757" s="76"/>
      <c r="L757" s="77"/>
      <c r="M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customHeight="1" x14ac:dyDescent="0.15">
      <c r="A758" s="2"/>
      <c r="B758" s="2"/>
      <c r="C758" s="73"/>
      <c r="D758" s="73"/>
      <c r="E758" s="74"/>
      <c r="F758" s="75"/>
      <c r="G758" s="75"/>
      <c r="H758" s="75"/>
      <c r="I758" s="2"/>
      <c r="J758" s="75"/>
      <c r="K758" s="76"/>
      <c r="L758" s="77"/>
      <c r="M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customHeight="1" x14ac:dyDescent="0.15">
      <c r="A759" s="2"/>
      <c r="B759" s="2"/>
      <c r="C759" s="73"/>
      <c r="D759" s="73"/>
      <c r="E759" s="74"/>
      <c r="F759" s="75"/>
      <c r="G759" s="75"/>
      <c r="H759" s="75"/>
      <c r="I759" s="2"/>
      <c r="J759" s="75"/>
      <c r="K759" s="76"/>
      <c r="L759" s="77"/>
      <c r="M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customHeight="1" x14ac:dyDescent="0.15">
      <c r="A760" s="2"/>
      <c r="B760" s="2"/>
      <c r="C760" s="73"/>
      <c r="D760" s="73"/>
      <c r="E760" s="74"/>
      <c r="F760" s="75"/>
      <c r="G760" s="75"/>
      <c r="H760" s="75"/>
      <c r="I760" s="2"/>
      <c r="J760" s="75"/>
      <c r="K760" s="76"/>
      <c r="L760" s="77"/>
      <c r="M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customHeight="1" x14ac:dyDescent="0.15">
      <c r="A761" s="2"/>
      <c r="B761" s="2"/>
      <c r="C761" s="73"/>
      <c r="D761" s="73"/>
      <c r="E761" s="74"/>
      <c r="F761" s="75"/>
      <c r="G761" s="75"/>
      <c r="H761" s="75"/>
      <c r="I761" s="2"/>
      <c r="J761" s="75"/>
      <c r="K761" s="76"/>
      <c r="L761" s="77"/>
      <c r="M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customHeight="1" x14ac:dyDescent="0.15">
      <c r="A762" s="2"/>
      <c r="B762" s="2"/>
      <c r="C762" s="73"/>
      <c r="D762" s="73"/>
      <c r="E762" s="74"/>
      <c r="F762" s="75"/>
      <c r="G762" s="75"/>
      <c r="H762" s="75"/>
      <c r="I762" s="2"/>
      <c r="J762" s="75"/>
      <c r="K762" s="76"/>
      <c r="L762" s="77"/>
      <c r="M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customHeight="1" x14ac:dyDescent="0.15">
      <c r="A763" s="2"/>
      <c r="B763" s="2"/>
      <c r="C763" s="73"/>
      <c r="D763" s="73"/>
      <c r="E763" s="74"/>
      <c r="F763" s="75"/>
      <c r="G763" s="75"/>
      <c r="H763" s="75"/>
      <c r="I763" s="2"/>
      <c r="J763" s="75"/>
      <c r="K763" s="76"/>
      <c r="L763" s="77"/>
      <c r="M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customHeight="1" x14ac:dyDescent="0.15">
      <c r="A764" s="2"/>
      <c r="B764" s="2"/>
      <c r="C764" s="73"/>
      <c r="D764" s="73"/>
      <c r="E764" s="74"/>
      <c r="F764" s="75"/>
      <c r="G764" s="75"/>
      <c r="H764" s="75"/>
      <c r="I764" s="2"/>
      <c r="J764" s="75"/>
      <c r="K764" s="76"/>
      <c r="L764" s="77"/>
      <c r="M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customHeight="1" x14ac:dyDescent="0.15">
      <c r="A765" s="2"/>
      <c r="B765" s="2"/>
      <c r="C765" s="73"/>
      <c r="D765" s="73"/>
      <c r="E765" s="74"/>
      <c r="F765" s="75"/>
      <c r="G765" s="75"/>
      <c r="H765" s="75"/>
      <c r="I765" s="2"/>
      <c r="J765" s="75"/>
      <c r="K765" s="76"/>
      <c r="L765" s="77"/>
      <c r="M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customHeight="1" x14ac:dyDescent="0.15">
      <c r="A766" s="2"/>
      <c r="B766" s="2"/>
      <c r="C766" s="73"/>
      <c r="D766" s="73"/>
      <c r="E766" s="74"/>
      <c r="F766" s="75"/>
      <c r="G766" s="75"/>
      <c r="H766" s="75"/>
      <c r="I766" s="2"/>
      <c r="J766" s="75"/>
      <c r="K766" s="76"/>
      <c r="L766" s="77"/>
      <c r="M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customHeight="1" x14ac:dyDescent="0.15">
      <c r="A767" s="2"/>
      <c r="B767" s="2"/>
      <c r="C767" s="73"/>
      <c r="D767" s="73"/>
      <c r="E767" s="74"/>
      <c r="F767" s="75"/>
      <c r="G767" s="75"/>
      <c r="H767" s="75"/>
      <c r="I767" s="2"/>
      <c r="J767" s="75"/>
      <c r="K767" s="76"/>
      <c r="L767" s="77"/>
      <c r="M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customHeight="1" x14ac:dyDescent="0.15">
      <c r="A768" s="2"/>
      <c r="B768" s="2"/>
      <c r="C768" s="73"/>
      <c r="D768" s="73"/>
      <c r="E768" s="74"/>
      <c r="F768" s="75"/>
      <c r="G768" s="75"/>
      <c r="H768" s="75"/>
      <c r="I768" s="2"/>
      <c r="J768" s="75"/>
      <c r="K768" s="76"/>
      <c r="L768" s="77"/>
      <c r="M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customHeight="1" x14ac:dyDescent="0.15">
      <c r="A769" s="2"/>
      <c r="B769" s="2"/>
      <c r="C769" s="73"/>
      <c r="D769" s="73"/>
      <c r="E769" s="74"/>
      <c r="F769" s="75"/>
      <c r="G769" s="75"/>
      <c r="H769" s="75"/>
      <c r="I769" s="2"/>
      <c r="J769" s="75"/>
      <c r="K769" s="76"/>
      <c r="L769" s="77"/>
      <c r="M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customHeight="1" x14ac:dyDescent="0.15">
      <c r="A770" s="2"/>
      <c r="B770" s="2"/>
      <c r="C770" s="73"/>
      <c r="D770" s="73"/>
      <c r="E770" s="74"/>
      <c r="F770" s="75"/>
      <c r="G770" s="75"/>
      <c r="H770" s="75"/>
      <c r="I770" s="2"/>
      <c r="J770" s="75"/>
      <c r="K770" s="76"/>
      <c r="L770" s="77"/>
      <c r="M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customHeight="1" x14ac:dyDescent="0.15">
      <c r="A771" s="2"/>
      <c r="B771" s="2"/>
      <c r="C771" s="73"/>
      <c r="D771" s="73"/>
      <c r="E771" s="74"/>
      <c r="F771" s="75"/>
      <c r="G771" s="75"/>
      <c r="H771" s="75"/>
      <c r="I771" s="2"/>
      <c r="J771" s="75"/>
      <c r="K771" s="76"/>
      <c r="L771" s="77"/>
      <c r="M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customHeight="1" x14ac:dyDescent="0.15">
      <c r="A772" s="2"/>
      <c r="B772" s="2"/>
      <c r="C772" s="73"/>
      <c r="D772" s="73"/>
      <c r="E772" s="74"/>
      <c r="F772" s="75"/>
      <c r="G772" s="75"/>
      <c r="H772" s="75"/>
      <c r="I772" s="2"/>
      <c r="J772" s="75"/>
      <c r="K772" s="76"/>
      <c r="L772" s="77"/>
      <c r="M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customHeight="1" x14ac:dyDescent="0.15">
      <c r="A773" s="2"/>
      <c r="B773" s="2"/>
      <c r="C773" s="73"/>
      <c r="D773" s="73"/>
      <c r="E773" s="74"/>
      <c r="F773" s="75"/>
      <c r="G773" s="75"/>
      <c r="H773" s="75"/>
      <c r="I773" s="2"/>
      <c r="J773" s="75"/>
      <c r="K773" s="76"/>
      <c r="L773" s="77"/>
      <c r="M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customHeight="1" x14ac:dyDescent="0.15">
      <c r="A774" s="2"/>
      <c r="B774" s="2"/>
      <c r="C774" s="73"/>
      <c r="D774" s="73"/>
      <c r="E774" s="74"/>
      <c r="F774" s="75"/>
      <c r="G774" s="75"/>
      <c r="H774" s="75"/>
      <c r="I774" s="2"/>
      <c r="J774" s="75"/>
      <c r="K774" s="76"/>
      <c r="L774" s="77"/>
      <c r="M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customHeight="1" x14ac:dyDescent="0.15">
      <c r="A775" s="2"/>
      <c r="B775" s="2"/>
      <c r="C775" s="73"/>
      <c r="D775" s="73"/>
      <c r="E775" s="74"/>
      <c r="F775" s="75"/>
      <c r="G775" s="75"/>
      <c r="H775" s="75"/>
      <c r="I775" s="2"/>
      <c r="J775" s="75"/>
      <c r="K775" s="76"/>
      <c r="L775" s="77"/>
      <c r="M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customHeight="1" x14ac:dyDescent="0.15">
      <c r="A776" s="2"/>
      <c r="B776" s="2"/>
      <c r="C776" s="73"/>
      <c r="D776" s="73"/>
      <c r="E776" s="74"/>
      <c r="F776" s="75"/>
      <c r="G776" s="75"/>
      <c r="H776" s="75"/>
      <c r="I776" s="2"/>
      <c r="J776" s="75"/>
      <c r="K776" s="76"/>
      <c r="L776" s="77"/>
      <c r="M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customHeight="1" x14ac:dyDescent="0.15">
      <c r="A777" s="2"/>
      <c r="B777" s="2"/>
      <c r="C777" s="73"/>
      <c r="D777" s="73"/>
      <c r="E777" s="74"/>
      <c r="F777" s="75"/>
      <c r="G777" s="75"/>
      <c r="H777" s="75"/>
      <c r="I777" s="2"/>
      <c r="J777" s="75"/>
      <c r="K777" s="76"/>
      <c r="L777" s="77"/>
      <c r="M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customHeight="1" x14ac:dyDescent="0.15">
      <c r="A778" s="2"/>
      <c r="B778" s="2"/>
      <c r="C778" s="73"/>
      <c r="D778" s="73"/>
      <c r="E778" s="74"/>
      <c r="F778" s="75"/>
      <c r="G778" s="75"/>
      <c r="H778" s="75"/>
      <c r="I778" s="2"/>
      <c r="J778" s="75"/>
      <c r="K778" s="76"/>
      <c r="L778" s="77"/>
      <c r="M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customHeight="1" x14ac:dyDescent="0.15">
      <c r="A779" s="2"/>
      <c r="B779" s="2"/>
      <c r="C779" s="73"/>
      <c r="D779" s="73"/>
      <c r="E779" s="74"/>
      <c r="F779" s="75"/>
      <c r="G779" s="75"/>
      <c r="H779" s="75"/>
      <c r="I779" s="2"/>
      <c r="J779" s="75"/>
      <c r="K779" s="76"/>
      <c r="L779" s="77"/>
      <c r="M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customHeight="1" x14ac:dyDescent="0.15">
      <c r="A780" s="2"/>
      <c r="B780" s="2"/>
      <c r="C780" s="73"/>
      <c r="D780" s="73"/>
      <c r="E780" s="74"/>
      <c r="F780" s="75"/>
      <c r="G780" s="75"/>
      <c r="H780" s="75"/>
      <c r="I780" s="2"/>
      <c r="J780" s="75"/>
      <c r="K780" s="76"/>
      <c r="L780" s="77"/>
      <c r="M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customHeight="1" x14ac:dyDescent="0.15">
      <c r="A781" s="2"/>
      <c r="B781" s="2"/>
      <c r="C781" s="73"/>
      <c r="D781" s="73"/>
      <c r="E781" s="74"/>
      <c r="F781" s="75"/>
      <c r="G781" s="75"/>
      <c r="H781" s="75"/>
      <c r="I781" s="2"/>
      <c r="J781" s="75"/>
      <c r="K781" s="76"/>
      <c r="L781" s="77"/>
      <c r="M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customHeight="1" x14ac:dyDescent="0.15">
      <c r="A782" s="2"/>
      <c r="B782" s="2"/>
      <c r="C782" s="73"/>
      <c r="D782" s="73"/>
      <c r="E782" s="74"/>
      <c r="F782" s="75"/>
      <c r="G782" s="75"/>
      <c r="H782" s="75"/>
      <c r="I782" s="2"/>
      <c r="J782" s="75"/>
      <c r="K782" s="76"/>
      <c r="L782" s="77"/>
      <c r="M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customHeight="1" x14ac:dyDescent="0.15">
      <c r="A783" s="2"/>
      <c r="B783" s="2"/>
      <c r="C783" s="73"/>
      <c r="D783" s="73"/>
      <c r="E783" s="74"/>
      <c r="F783" s="75"/>
      <c r="G783" s="75"/>
      <c r="H783" s="75"/>
      <c r="I783" s="2"/>
      <c r="J783" s="75"/>
      <c r="K783" s="76"/>
      <c r="L783" s="77"/>
      <c r="M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customHeight="1" x14ac:dyDescent="0.15">
      <c r="A784" s="2"/>
      <c r="B784" s="2"/>
      <c r="C784" s="73"/>
      <c r="D784" s="73"/>
      <c r="E784" s="74"/>
      <c r="F784" s="75"/>
      <c r="G784" s="75"/>
      <c r="H784" s="75"/>
      <c r="I784" s="2"/>
      <c r="J784" s="75"/>
      <c r="K784" s="76"/>
      <c r="L784" s="77"/>
      <c r="M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customHeight="1" x14ac:dyDescent="0.15">
      <c r="A785" s="2"/>
      <c r="B785" s="2"/>
      <c r="C785" s="73"/>
      <c r="D785" s="73"/>
      <c r="E785" s="74"/>
      <c r="F785" s="75"/>
      <c r="G785" s="75"/>
      <c r="H785" s="75"/>
      <c r="I785" s="2"/>
      <c r="J785" s="75"/>
      <c r="K785" s="76"/>
      <c r="L785" s="77"/>
      <c r="M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customHeight="1" x14ac:dyDescent="0.15">
      <c r="A786" s="2"/>
      <c r="B786" s="2"/>
      <c r="C786" s="73"/>
      <c r="D786" s="73"/>
      <c r="E786" s="74"/>
      <c r="F786" s="75"/>
      <c r="G786" s="75"/>
      <c r="H786" s="75"/>
      <c r="I786" s="2"/>
      <c r="J786" s="75"/>
      <c r="K786" s="76"/>
      <c r="L786" s="77"/>
      <c r="M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customHeight="1" x14ac:dyDescent="0.15">
      <c r="A787" s="2"/>
      <c r="B787" s="2"/>
      <c r="C787" s="73"/>
      <c r="D787" s="73"/>
      <c r="E787" s="74"/>
      <c r="F787" s="75"/>
      <c r="G787" s="75"/>
      <c r="H787" s="75"/>
      <c r="I787" s="2"/>
      <c r="J787" s="75"/>
      <c r="K787" s="76"/>
      <c r="L787" s="77"/>
      <c r="M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customHeight="1" x14ac:dyDescent="0.15">
      <c r="A788" s="2"/>
      <c r="B788" s="2"/>
      <c r="C788" s="73"/>
      <c r="D788" s="73"/>
      <c r="E788" s="74"/>
      <c r="F788" s="75"/>
      <c r="G788" s="75"/>
      <c r="H788" s="75"/>
      <c r="I788" s="2"/>
      <c r="J788" s="75"/>
      <c r="K788" s="76"/>
      <c r="L788" s="77"/>
      <c r="M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customHeight="1" x14ac:dyDescent="0.15">
      <c r="A789" s="2"/>
      <c r="B789" s="2"/>
      <c r="C789" s="73"/>
      <c r="D789" s="73"/>
      <c r="E789" s="74"/>
      <c r="F789" s="75"/>
      <c r="G789" s="75"/>
      <c r="H789" s="75"/>
      <c r="I789" s="2"/>
      <c r="J789" s="75"/>
      <c r="K789" s="76"/>
      <c r="L789" s="77"/>
      <c r="M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customHeight="1" x14ac:dyDescent="0.15">
      <c r="A790" s="2"/>
      <c r="B790" s="2"/>
      <c r="C790" s="73"/>
      <c r="D790" s="73"/>
      <c r="E790" s="74"/>
      <c r="F790" s="75"/>
      <c r="G790" s="75"/>
      <c r="H790" s="75"/>
      <c r="I790" s="2"/>
      <c r="J790" s="75"/>
      <c r="K790" s="76"/>
      <c r="L790" s="77"/>
      <c r="M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customHeight="1" x14ac:dyDescent="0.15">
      <c r="A791" s="2"/>
      <c r="B791" s="2"/>
      <c r="C791" s="73"/>
      <c r="D791" s="73"/>
      <c r="E791" s="74"/>
      <c r="F791" s="75"/>
      <c r="G791" s="75"/>
      <c r="H791" s="75"/>
      <c r="I791" s="2"/>
      <c r="J791" s="75"/>
      <c r="K791" s="76"/>
      <c r="L791" s="77"/>
      <c r="M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customHeight="1" x14ac:dyDescent="0.15">
      <c r="A792" s="2"/>
      <c r="B792" s="2"/>
      <c r="C792" s="73"/>
      <c r="D792" s="73"/>
      <c r="E792" s="74"/>
      <c r="F792" s="75"/>
      <c r="G792" s="75"/>
      <c r="H792" s="75"/>
      <c r="I792" s="2"/>
      <c r="J792" s="75"/>
      <c r="K792" s="76"/>
      <c r="L792" s="77"/>
      <c r="M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customHeight="1" x14ac:dyDescent="0.15">
      <c r="A793" s="2"/>
      <c r="B793" s="2"/>
      <c r="C793" s="73"/>
      <c r="D793" s="73"/>
      <c r="E793" s="74"/>
      <c r="F793" s="75"/>
      <c r="G793" s="75"/>
      <c r="H793" s="75"/>
      <c r="I793" s="2"/>
      <c r="J793" s="75"/>
      <c r="K793" s="76"/>
      <c r="L793" s="77"/>
      <c r="M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customHeight="1" x14ac:dyDescent="0.15">
      <c r="A794" s="2"/>
      <c r="B794" s="2"/>
      <c r="C794" s="73"/>
      <c r="D794" s="73"/>
      <c r="E794" s="74"/>
      <c r="F794" s="75"/>
      <c r="G794" s="75"/>
      <c r="H794" s="75"/>
      <c r="I794" s="2"/>
      <c r="J794" s="75"/>
      <c r="K794" s="76"/>
      <c r="L794" s="77"/>
      <c r="M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customHeight="1" x14ac:dyDescent="0.15">
      <c r="A795" s="2"/>
      <c r="B795" s="2"/>
      <c r="C795" s="73"/>
      <c r="D795" s="73"/>
      <c r="E795" s="74"/>
      <c r="F795" s="75"/>
      <c r="G795" s="75"/>
      <c r="H795" s="75"/>
      <c r="I795" s="2"/>
      <c r="J795" s="75"/>
      <c r="K795" s="76"/>
      <c r="L795" s="77"/>
      <c r="M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customHeight="1" x14ac:dyDescent="0.15">
      <c r="A796" s="2"/>
      <c r="B796" s="2"/>
      <c r="C796" s="73"/>
      <c r="D796" s="73"/>
      <c r="E796" s="74"/>
      <c r="F796" s="75"/>
      <c r="G796" s="75"/>
      <c r="H796" s="75"/>
      <c r="I796" s="2"/>
      <c r="J796" s="75"/>
      <c r="K796" s="76"/>
      <c r="L796" s="77"/>
      <c r="M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customHeight="1" x14ac:dyDescent="0.15">
      <c r="A797" s="2"/>
      <c r="B797" s="2"/>
      <c r="C797" s="73"/>
      <c r="D797" s="73"/>
      <c r="E797" s="74"/>
      <c r="F797" s="75"/>
      <c r="G797" s="75"/>
      <c r="H797" s="75"/>
      <c r="I797" s="2"/>
      <c r="J797" s="75"/>
      <c r="K797" s="76"/>
      <c r="L797" s="77"/>
      <c r="M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customHeight="1" x14ac:dyDescent="0.15">
      <c r="A798" s="2"/>
      <c r="B798" s="2"/>
      <c r="C798" s="73"/>
      <c r="D798" s="73"/>
      <c r="E798" s="74"/>
      <c r="F798" s="75"/>
      <c r="G798" s="75"/>
      <c r="H798" s="75"/>
      <c r="I798" s="2"/>
      <c r="J798" s="75"/>
      <c r="K798" s="76"/>
      <c r="L798" s="77"/>
      <c r="M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customHeight="1" x14ac:dyDescent="0.15">
      <c r="A799" s="2"/>
      <c r="B799" s="2"/>
      <c r="C799" s="73"/>
      <c r="D799" s="73"/>
      <c r="E799" s="74"/>
      <c r="F799" s="75"/>
      <c r="G799" s="75"/>
      <c r="H799" s="75"/>
      <c r="I799" s="2"/>
      <c r="J799" s="75"/>
      <c r="K799" s="76"/>
      <c r="L799" s="77"/>
      <c r="M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customHeight="1" x14ac:dyDescent="0.15">
      <c r="A800" s="2"/>
      <c r="B800" s="2"/>
      <c r="C800" s="73"/>
      <c r="D800" s="73"/>
      <c r="E800" s="74"/>
      <c r="F800" s="75"/>
      <c r="G800" s="75"/>
      <c r="H800" s="75"/>
      <c r="I800" s="2"/>
      <c r="J800" s="75"/>
      <c r="K800" s="76"/>
      <c r="L800" s="77"/>
      <c r="M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customHeight="1" x14ac:dyDescent="0.15">
      <c r="A801" s="2"/>
      <c r="B801" s="2"/>
      <c r="C801" s="73"/>
      <c r="D801" s="73"/>
      <c r="E801" s="74"/>
      <c r="F801" s="75"/>
      <c r="G801" s="75"/>
      <c r="H801" s="75"/>
      <c r="I801" s="2"/>
      <c r="J801" s="75"/>
      <c r="K801" s="76"/>
      <c r="L801" s="77"/>
      <c r="M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customHeight="1" x14ac:dyDescent="0.15">
      <c r="A802" s="2"/>
      <c r="B802" s="2"/>
      <c r="C802" s="73"/>
      <c r="D802" s="73"/>
      <c r="E802" s="74"/>
      <c r="F802" s="75"/>
      <c r="G802" s="75"/>
      <c r="H802" s="75"/>
      <c r="I802" s="2"/>
      <c r="J802" s="75"/>
      <c r="K802" s="76"/>
      <c r="L802" s="77"/>
      <c r="M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customHeight="1" x14ac:dyDescent="0.15">
      <c r="A803" s="2"/>
      <c r="B803" s="2"/>
      <c r="C803" s="73"/>
      <c r="D803" s="73"/>
      <c r="E803" s="74"/>
      <c r="F803" s="75"/>
      <c r="G803" s="75"/>
      <c r="H803" s="75"/>
      <c r="I803" s="2"/>
      <c r="J803" s="75"/>
      <c r="K803" s="76"/>
      <c r="L803" s="77"/>
      <c r="M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customHeight="1" x14ac:dyDescent="0.15">
      <c r="A804" s="2"/>
      <c r="B804" s="2"/>
      <c r="C804" s="73"/>
      <c r="D804" s="73"/>
      <c r="E804" s="74"/>
      <c r="F804" s="75"/>
      <c r="G804" s="75"/>
      <c r="H804" s="75"/>
      <c r="I804" s="2"/>
      <c r="J804" s="75"/>
      <c r="K804" s="76"/>
      <c r="L804" s="77"/>
      <c r="M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customHeight="1" x14ac:dyDescent="0.15">
      <c r="A805" s="2"/>
      <c r="B805" s="2"/>
      <c r="C805" s="73"/>
      <c r="D805" s="73"/>
      <c r="E805" s="74"/>
      <c r="F805" s="75"/>
      <c r="G805" s="75"/>
      <c r="H805" s="75"/>
      <c r="I805" s="2"/>
      <c r="J805" s="75"/>
      <c r="K805" s="76"/>
      <c r="L805" s="77"/>
      <c r="M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customHeight="1" x14ac:dyDescent="0.15">
      <c r="A806" s="2"/>
      <c r="B806" s="2"/>
      <c r="C806" s="73"/>
      <c r="D806" s="73"/>
      <c r="E806" s="74"/>
      <c r="F806" s="75"/>
      <c r="G806" s="75"/>
      <c r="H806" s="75"/>
      <c r="I806" s="2"/>
      <c r="J806" s="75"/>
      <c r="K806" s="76"/>
      <c r="L806" s="77"/>
      <c r="M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customHeight="1" x14ac:dyDescent="0.15">
      <c r="A807" s="2"/>
      <c r="B807" s="2"/>
      <c r="C807" s="73"/>
      <c r="D807" s="73"/>
      <c r="E807" s="74"/>
      <c r="F807" s="75"/>
      <c r="G807" s="75"/>
      <c r="H807" s="75"/>
      <c r="I807" s="2"/>
      <c r="J807" s="75"/>
      <c r="K807" s="76"/>
      <c r="L807" s="77"/>
      <c r="M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customHeight="1" x14ac:dyDescent="0.15">
      <c r="A808" s="2"/>
      <c r="B808" s="2"/>
      <c r="C808" s="73"/>
      <c r="D808" s="73"/>
      <c r="E808" s="74"/>
      <c r="F808" s="75"/>
      <c r="G808" s="75"/>
      <c r="H808" s="75"/>
      <c r="I808" s="2"/>
      <c r="J808" s="75"/>
      <c r="K808" s="76"/>
      <c r="L808" s="77"/>
      <c r="M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customHeight="1" x14ac:dyDescent="0.15">
      <c r="A809" s="2"/>
      <c r="B809" s="2"/>
      <c r="C809" s="73"/>
      <c r="D809" s="73"/>
      <c r="E809" s="74"/>
      <c r="F809" s="75"/>
      <c r="G809" s="75"/>
      <c r="H809" s="75"/>
      <c r="I809" s="2"/>
      <c r="J809" s="75"/>
      <c r="K809" s="76"/>
      <c r="L809" s="77"/>
      <c r="M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customHeight="1" x14ac:dyDescent="0.15">
      <c r="A810" s="2"/>
      <c r="B810" s="2"/>
      <c r="C810" s="73"/>
      <c r="D810" s="73"/>
      <c r="E810" s="74"/>
      <c r="F810" s="75"/>
      <c r="G810" s="75"/>
      <c r="H810" s="75"/>
      <c r="I810" s="2"/>
      <c r="J810" s="75"/>
      <c r="K810" s="76"/>
      <c r="L810" s="77"/>
      <c r="M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customHeight="1" x14ac:dyDescent="0.15">
      <c r="A811" s="2"/>
      <c r="B811" s="2"/>
      <c r="C811" s="73"/>
      <c r="D811" s="73"/>
      <c r="E811" s="74"/>
      <c r="F811" s="75"/>
      <c r="G811" s="75"/>
      <c r="H811" s="75"/>
      <c r="I811" s="2"/>
      <c r="J811" s="75"/>
      <c r="K811" s="76"/>
      <c r="L811" s="77"/>
      <c r="M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customHeight="1" x14ac:dyDescent="0.15">
      <c r="A812" s="2"/>
      <c r="B812" s="2"/>
      <c r="C812" s="73"/>
      <c r="D812" s="73"/>
      <c r="E812" s="74"/>
      <c r="F812" s="75"/>
      <c r="G812" s="75"/>
      <c r="H812" s="75"/>
      <c r="I812" s="2"/>
      <c r="J812" s="75"/>
      <c r="K812" s="76"/>
      <c r="L812" s="77"/>
      <c r="M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customHeight="1" x14ac:dyDescent="0.15">
      <c r="A813" s="2"/>
      <c r="B813" s="2"/>
      <c r="C813" s="73"/>
      <c r="D813" s="73"/>
      <c r="E813" s="74"/>
      <c r="F813" s="75"/>
      <c r="G813" s="75"/>
      <c r="H813" s="75"/>
      <c r="I813" s="2"/>
      <c r="J813" s="75"/>
      <c r="K813" s="76"/>
      <c r="L813" s="77"/>
      <c r="M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customHeight="1" x14ac:dyDescent="0.15">
      <c r="A814" s="2"/>
      <c r="B814" s="2"/>
      <c r="C814" s="73"/>
      <c r="D814" s="73"/>
      <c r="E814" s="74"/>
      <c r="F814" s="75"/>
      <c r="G814" s="75"/>
      <c r="H814" s="75"/>
      <c r="I814" s="2"/>
      <c r="J814" s="75"/>
      <c r="K814" s="76"/>
      <c r="L814" s="77"/>
      <c r="M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customHeight="1" x14ac:dyDescent="0.15">
      <c r="A815" s="2"/>
      <c r="B815" s="2"/>
      <c r="C815" s="73"/>
      <c r="D815" s="73"/>
      <c r="E815" s="74"/>
      <c r="F815" s="75"/>
      <c r="G815" s="75"/>
      <c r="H815" s="75"/>
      <c r="I815" s="2"/>
      <c r="J815" s="75"/>
      <c r="K815" s="76"/>
      <c r="L815" s="77"/>
      <c r="M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customHeight="1" x14ac:dyDescent="0.15">
      <c r="A816" s="2"/>
      <c r="B816" s="2"/>
      <c r="C816" s="73"/>
      <c r="D816" s="73"/>
      <c r="E816" s="74"/>
      <c r="F816" s="75"/>
      <c r="G816" s="75"/>
      <c r="H816" s="75"/>
      <c r="I816" s="2"/>
      <c r="J816" s="75"/>
      <c r="K816" s="76"/>
      <c r="L816" s="77"/>
      <c r="M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customHeight="1" x14ac:dyDescent="0.15">
      <c r="A817" s="2"/>
      <c r="B817" s="2"/>
      <c r="C817" s="73"/>
      <c r="D817" s="73"/>
      <c r="E817" s="74"/>
      <c r="F817" s="75"/>
      <c r="G817" s="75"/>
      <c r="H817" s="75"/>
      <c r="I817" s="2"/>
      <c r="J817" s="75"/>
      <c r="K817" s="76"/>
      <c r="L817" s="77"/>
      <c r="M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customHeight="1" x14ac:dyDescent="0.15">
      <c r="A818" s="2"/>
      <c r="B818" s="2"/>
      <c r="C818" s="73"/>
      <c r="D818" s="73"/>
      <c r="E818" s="74"/>
      <c r="F818" s="75"/>
      <c r="G818" s="75"/>
      <c r="H818" s="75"/>
      <c r="I818" s="2"/>
      <c r="J818" s="75"/>
      <c r="K818" s="76"/>
      <c r="L818" s="77"/>
      <c r="M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customHeight="1" x14ac:dyDescent="0.15">
      <c r="A819" s="2"/>
      <c r="B819" s="2"/>
      <c r="C819" s="73"/>
      <c r="D819" s="73"/>
      <c r="E819" s="74"/>
      <c r="F819" s="75"/>
      <c r="G819" s="75"/>
      <c r="H819" s="75"/>
      <c r="I819" s="2"/>
      <c r="J819" s="75"/>
      <c r="K819" s="76"/>
      <c r="L819" s="77"/>
      <c r="M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customHeight="1" x14ac:dyDescent="0.15">
      <c r="A820" s="2"/>
      <c r="B820" s="2"/>
      <c r="C820" s="73"/>
      <c r="D820" s="73"/>
      <c r="E820" s="74"/>
      <c r="F820" s="75"/>
      <c r="G820" s="75"/>
      <c r="H820" s="75"/>
      <c r="I820" s="2"/>
      <c r="J820" s="75"/>
      <c r="K820" s="76"/>
      <c r="L820" s="77"/>
      <c r="M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customHeight="1" x14ac:dyDescent="0.15">
      <c r="A821" s="2"/>
      <c r="B821" s="2"/>
      <c r="C821" s="73"/>
      <c r="D821" s="73"/>
      <c r="E821" s="74"/>
      <c r="F821" s="75"/>
      <c r="G821" s="75"/>
      <c r="H821" s="75"/>
      <c r="I821" s="2"/>
      <c r="J821" s="75"/>
      <c r="K821" s="76"/>
      <c r="L821" s="77"/>
      <c r="M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customHeight="1" x14ac:dyDescent="0.15">
      <c r="A822" s="2"/>
      <c r="B822" s="2"/>
      <c r="C822" s="73"/>
      <c r="D822" s="73"/>
      <c r="E822" s="74"/>
      <c r="F822" s="75"/>
      <c r="G822" s="75"/>
      <c r="H822" s="75"/>
      <c r="I822" s="2"/>
      <c r="J822" s="75"/>
      <c r="K822" s="76"/>
      <c r="L822" s="77"/>
      <c r="M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customHeight="1" x14ac:dyDescent="0.15">
      <c r="A823" s="2"/>
      <c r="B823" s="2"/>
      <c r="C823" s="73"/>
      <c r="D823" s="73"/>
      <c r="E823" s="74"/>
      <c r="F823" s="75"/>
      <c r="G823" s="75"/>
      <c r="H823" s="75"/>
      <c r="I823" s="2"/>
      <c r="J823" s="75"/>
      <c r="K823" s="76"/>
      <c r="L823" s="77"/>
      <c r="M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customHeight="1" x14ac:dyDescent="0.15">
      <c r="A824" s="2"/>
      <c r="B824" s="2"/>
      <c r="C824" s="73"/>
      <c r="D824" s="73"/>
      <c r="E824" s="74"/>
      <c r="F824" s="75"/>
      <c r="G824" s="75"/>
      <c r="H824" s="75"/>
      <c r="I824" s="2"/>
      <c r="J824" s="75"/>
      <c r="K824" s="76"/>
      <c r="L824" s="77"/>
      <c r="M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customHeight="1" x14ac:dyDescent="0.15">
      <c r="A825" s="2"/>
      <c r="B825" s="2"/>
      <c r="C825" s="73"/>
      <c r="D825" s="73"/>
      <c r="E825" s="74"/>
      <c r="F825" s="75"/>
      <c r="G825" s="75"/>
      <c r="H825" s="75"/>
      <c r="I825" s="2"/>
      <c r="J825" s="75"/>
      <c r="K825" s="76"/>
      <c r="L825" s="77"/>
      <c r="M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customHeight="1" x14ac:dyDescent="0.15">
      <c r="A826" s="2"/>
      <c r="B826" s="2"/>
      <c r="C826" s="73"/>
      <c r="D826" s="73"/>
      <c r="E826" s="74"/>
      <c r="F826" s="75"/>
      <c r="G826" s="75"/>
      <c r="H826" s="75"/>
      <c r="I826" s="2"/>
      <c r="J826" s="75"/>
      <c r="K826" s="76"/>
      <c r="L826" s="77"/>
      <c r="M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customHeight="1" x14ac:dyDescent="0.15">
      <c r="A827" s="2"/>
      <c r="B827" s="2"/>
      <c r="C827" s="73"/>
      <c r="D827" s="73"/>
      <c r="E827" s="74"/>
      <c r="F827" s="75"/>
      <c r="G827" s="75"/>
      <c r="H827" s="75"/>
      <c r="I827" s="2"/>
      <c r="J827" s="75"/>
      <c r="K827" s="76"/>
      <c r="L827" s="77"/>
      <c r="M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customHeight="1" x14ac:dyDescent="0.15">
      <c r="A828" s="2"/>
      <c r="B828" s="2"/>
      <c r="C828" s="73"/>
      <c r="D828" s="73"/>
      <c r="E828" s="74"/>
      <c r="F828" s="75"/>
      <c r="G828" s="75"/>
      <c r="H828" s="75"/>
      <c r="I828" s="2"/>
      <c r="J828" s="75"/>
      <c r="K828" s="76"/>
      <c r="L828" s="77"/>
      <c r="M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customHeight="1" x14ac:dyDescent="0.15">
      <c r="A829" s="2"/>
      <c r="B829" s="2"/>
      <c r="C829" s="73"/>
      <c r="D829" s="73"/>
      <c r="E829" s="74"/>
      <c r="F829" s="75"/>
      <c r="G829" s="75"/>
      <c r="H829" s="75"/>
      <c r="I829" s="2"/>
      <c r="J829" s="75"/>
      <c r="K829" s="76"/>
      <c r="L829" s="77"/>
      <c r="M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customHeight="1" x14ac:dyDescent="0.15">
      <c r="A830" s="2"/>
      <c r="B830" s="2"/>
      <c r="C830" s="73"/>
      <c r="D830" s="73"/>
      <c r="E830" s="74"/>
      <c r="F830" s="75"/>
      <c r="G830" s="75"/>
      <c r="H830" s="75"/>
      <c r="I830" s="2"/>
      <c r="J830" s="75"/>
      <c r="K830" s="76"/>
      <c r="L830" s="77"/>
      <c r="M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customHeight="1" x14ac:dyDescent="0.15">
      <c r="A831" s="2"/>
      <c r="B831" s="2"/>
      <c r="C831" s="73"/>
      <c r="D831" s="73"/>
      <c r="E831" s="74"/>
      <c r="F831" s="75"/>
      <c r="G831" s="75"/>
      <c r="H831" s="75"/>
      <c r="I831" s="2"/>
      <c r="J831" s="75"/>
      <c r="K831" s="76"/>
      <c r="L831" s="77"/>
      <c r="M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customHeight="1" x14ac:dyDescent="0.15">
      <c r="A832" s="2"/>
      <c r="B832" s="2"/>
      <c r="C832" s="73"/>
      <c r="D832" s="73"/>
      <c r="E832" s="74"/>
      <c r="F832" s="75"/>
      <c r="G832" s="75"/>
      <c r="H832" s="75"/>
      <c r="I832" s="2"/>
      <c r="J832" s="75"/>
      <c r="K832" s="76"/>
      <c r="L832" s="77"/>
      <c r="M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customHeight="1" x14ac:dyDescent="0.15">
      <c r="A833" s="2"/>
      <c r="B833" s="2"/>
      <c r="C833" s="73"/>
      <c r="D833" s="73"/>
      <c r="E833" s="74"/>
      <c r="F833" s="75"/>
      <c r="G833" s="75"/>
      <c r="H833" s="75"/>
      <c r="I833" s="2"/>
      <c r="J833" s="75"/>
      <c r="K833" s="76"/>
      <c r="L833" s="77"/>
      <c r="M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customHeight="1" x14ac:dyDescent="0.15">
      <c r="A834" s="2"/>
      <c r="B834" s="2"/>
      <c r="C834" s="73"/>
      <c r="D834" s="73"/>
      <c r="E834" s="74"/>
      <c r="F834" s="75"/>
      <c r="G834" s="75"/>
      <c r="H834" s="75"/>
      <c r="I834" s="2"/>
      <c r="J834" s="75"/>
      <c r="K834" s="76"/>
      <c r="L834" s="77"/>
      <c r="M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customHeight="1" x14ac:dyDescent="0.15">
      <c r="A835" s="2"/>
      <c r="B835" s="2"/>
      <c r="C835" s="73"/>
      <c r="D835" s="73"/>
      <c r="E835" s="74"/>
      <c r="F835" s="75"/>
      <c r="G835" s="75"/>
      <c r="H835" s="75"/>
      <c r="I835" s="2"/>
      <c r="J835" s="75"/>
      <c r="K835" s="76"/>
      <c r="L835" s="77"/>
      <c r="M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customHeight="1" x14ac:dyDescent="0.15">
      <c r="A836" s="2"/>
      <c r="B836" s="2"/>
      <c r="C836" s="73"/>
      <c r="D836" s="73"/>
      <c r="E836" s="74"/>
      <c r="F836" s="75"/>
      <c r="G836" s="75"/>
      <c r="H836" s="75"/>
      <c r="I836" s="2"/>
      <c r="J836" s="75"/>
      <c r="K836" s="76"/>
      <c r="L836" s="77"/>
      <c r="M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customHeight="1" x14ac:dyDescent="0.15">
      <c r="A837" s="2"/>
      <c r="B837" s="2"/>
      <c r="C837" s="73"/>
      <c r="D837" s="73"/>
      <c r="E837" s="74"/>
      <c r="F837" s="75"/>
      <c r="G837" s="75"/>
      <c r="H837" s="75"/>
      <c r="I837" s="2"/>
      <c r="J837" s="75"/>
      <c r="K837" s="76"/>
      <c r="L837" s="77"/>
      <c r="M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customHeight="1" x14ac:dyDescent="0.15">
      <c r="A838" s="2"/>
      <c r="B838" s="2"/>
      <c r="C838" s="73"/>
      <c r="D838" s="73"/>
      <c r="E838" s="74"/>
      <c r="F838" s="75"/>
      <c r="G838" s="75"/>
      <c r="H838" s="75"/>
      <c r="I838" s="2"/>
      <c r="J838" s="75"/>
      <c r="K838" s="76"/>
      <c r="L838" s="77"/>
      <c r="M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customHeight="1" x14ac:dyDescent="0.15">
      <c r="A839" s="2"/>
      <c r="B839" s="2"/>
      <c r="C839" s="73"/>
      <c r="D839" s="73"/>
      <c r="E839" s="74"/>
      <c r="F839" s="75"/>
      <c r="G839" s="75"/>
      <c r="H839" s="75"/>
      <c r="I839" s="2"/>
      <c r="J839" s="75"/>
      <c r="K839" s="76"/>
      <c r="L839" s="77"/>
      <c r="M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customHeight="1" x14ac:dyDescent="0.15">
      <c r="A840" s="2"/>
      <c r="B840" s="2"/>
      <c r="C840" s="73"/>
      <c r="D840" s="73"/>
      <c r="E840" s="74"/>
      <c r="F840" s="75"/>
      <c r="G840" s="75"/>
      <c r="H840" s="75"/>
      <c r="I840" s="2"/>
      <c r="J840" s="75"/>
      <c r="K840" s="76"/>
      <c r="L840" s="77"/>
      <c r="M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customHeight="1" x14ac:dyDescent="0.15">
      <c r="A841" s="2"/>
      <c r="B841" s="2"/>
      <c r="C841" s="73"/>
      <c r="D841" s="73"/>
      <c r="E841" s="74"/>
      <c r="F841" s="75"/>
      <c r="G841" s="75"/>
      <c r="H841" s="75"/>
      <c r="I841" s="2"/>
      <c r="J841" s="75"/>
      <c r="K841" s="76"/>
      <c r="L841" s="77"/>
      <c r="M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customHeight="1" x14ac:dyDescent="0.15">
      <c r="A842" s="2"/>
      <c r="B842" s="2"/>
      <c r="C842" s="73"/>
      <c r="D842" s="73"/>
      <c r="E842" s="74"/>
      <c r="F842" s="75"/>
      <c r="G842" s="75"/>
      <c r="H842" s="75"/>
      <c r="I842" s="2"/>
      <c r="J842" s="75"/>
      <c r="K842" s="76"/>
      <c r="L842" s="77"/>
      <c r="M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customHeight="1" x14ac:dyDescent="0.15">
      <c r="A843" s="2"/>
      <c r="B843" s="2"/>
      <c r="C843" s="73"/>
      <c r="D843" s="73"/>
      <c r="E843" s="74"/>
      <c r="F843" s="75"/>
      <c r="G843" s="75"/>
      <c r="H843" s="75"/>
      <c r="I843" s="2"/>
      <c r="J843" s="75"/>
      <c r="K843" s="76"/>
      <c r="L843" s="77"/>
      <c r="M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customHeight="1" x14ac:dyDescent="0.15">
      <c r="A844" s="2"/>
      <c r="B844" s="2"/>
      <c r="C844" s="73"/>
      <c r="D844" s="73"/>
      <c r="E844" s="74"/>
      <c r="F844" s="75"/>
      <c r="G844" s="75"/>
      <c r="H844" s="75"/>
      <c r="I844" s="2"/>
      <c r="J844" s="75"/>
      <c r="K844" s="76"/>
      <c r="L844" s="77"/>
      <c r="M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customHeight="1" x14ac:dyDescent="0.15">
      <c r="A845" s="2"/>
      <c r="B845" s="2"/>
      <c r="C845" s="73"/>
      <c r="D845" s="73"/>
      <c r="E845" s="74"/>
      <c r="F845" s="75"/>
      <c r="G845" s="75"/>
      <c r="H845" s="75"/>
      <c r="I845" s="2"/>
      <c r="J845" s="75"/>
      <c r="K845" s="76"/>
      <c r="L845" s="77"/>
      <c r="M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customHeight="1" x14ac:dyDescent="0.15">
      <c r="A846" s="2"/>
      <c r="B846" s="2"/>
      <c r="C846" s="73"/>
      <c r="D846" s="73"/>
      <c r="E846" s="74"/>
      <c r="F846" s="75"/>
      <c r="G846" s="75"/>
      <c r="H846" s="75"/>
      <c r="I846" s="2"/>
      <c r="J846" s="75"/>
      <c r="K846" s="76"/>
      <c r="L846" s="77"/>
      <c r="M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customHeight="1" x14ac:dyDescent="0.15">
      <c r="A847" s="2"/>
      <c r="B847" s="2"/>
      <c r="C847" s="73"/>
      <c r="D847" s="73"/>
      <c r="E847" s="74"/>
      <c r="F847" s="75"/>
      <c r="G847" s="75"/>
      <c r="H847" s="75"/>
      <c r="I847" s="2"/>
      <c r="J847" s="75"/>
      <c r="K847" s="76"/>
      <c r="L847" s="77"/>
      <c r="M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customHeight="1" x14ac:dyDescent="0.15">
      <c r="A848" s="2"/>
      <c r="B848" s="2"/>
      <c r="C848" s="73"/>
      <c r="D848" s="73"/>
      <c r="E848" s="74"/>
      <c r="F848" s="75"/>
      <c r="G848" s="75"/>
      <c r="H848" s="75"/>
      <c r="I848" s="2"/>
      <c r="J848" s="75"/>
      <c r="K848" s="76"/>
      <c r="L848" s="77"/>
      <c r="M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customHeight="1" x14ac:dyDescent="0.15">
      <c r="A849" s="2"/>
      <c r="B849" s="2"/>
      <c r="C849" s="73"/>
      <c r="D849" s="73"/>
      <c r="E849" s="74"/>
      <c r="F849" s="75"/>
      <c r="G849" s="75"/>
      <c r="H849" s="75"/>
      <c r="I849" s="2"/>
      <c r="J849" s="75"/>
      <c r="K849" s="76"/>
      <c r="L849" s="77"/>
      <c r="M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customHeight="1" x14ac:dyDescent="0.15">
      <c r="A850" s="2"/>
      <c r="B850" s="2"/>
      <c r="C850" s="73"/>
      <c r="D850" s="73"/>
      <c r="E850" s="74"/>
      <c r="F850" s="75"/>
      <c r="G850" s="75"/>
      <c r="H850" s="75"/>
      <c r="I850" s="2"/>
      <c r="J850" s="75"/>
      <c r="K850" s="76"/>
      <c r="L850" s="77"/>
      <c r="M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customHeight="1" x14ac:dyDescent="0.15">
      <c r="A851" s="2"/>
      <c r="B851" s="2"/>
      <c r="C851" s="73"/>
      <c r="D851" s="73"/>
      <c r="E851" s="74"/>
      <c r="F851" s="75"/>
      <c r="G851" s="75"/>
      <c r="H851" s="75"/>
      <c r="I851" s="2"/>
      <c r="J851" s="75"/>
      <c r="K851" s="76"/>
      <c r="L851" s="77"/>
      <c r="M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customHeight="1" x14ac:dyDescent="0.15">
      <c r="A852" s="2"/>
      <c r="B852" s="2"/>
      <c r="C852" s="73"/>
      <c r="D852" s="73"/>
      <c r="E852" s="74"/>
      <c r="F852" s="75"/>
      <c r="G852" s="75"/>
      <c r="H852" s="75"/>
      <c r="I852" s="2"/>
      <c r="J852" s="75"/>
      <c r="K852" s="76"/>
      <c r="L852" s="77"/>
      <c r="M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customHeight="1" x14ac:dyDescent="0.15">
      <c r="A853" s="2"/>
      <c r="B853" s="2"/>
      <c r="C853" s="73"/>
      <c r="D853" s="73"/>
      <c r="E853" s="74"/>
      <c r="F853" s="75"/>
      <c r="G853" s="75"/>
      <c r="H853" s="75"/>
      <c r="I853" s="2"/>
      <c r="J853" s="75"/>
      <c r="K853" s="76"/>
      <c r="L853" s="77"/>
      <c r="M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customHeight="1" x14ac:dyDescent="0.15">
      <c r="A854" s="2"/>
      <c r="B854" s="2"/>
      <c r="C854" s="73"/>
      <c r="D854" s="73"/>
      <c r="E854" s="74"/>
      <c r="F854" s="75"/>
      <c r="G854" s="75"/>
      <c r="H854" s="75"/>
      <c r="I854" s="2"/>
      <c r="J854" s="75"/>
      <c r="K854" s="76"/>
      <c r="L854" s="77"/>
      <c r="M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customHeight="1" x14ac:dyDescent="0.15">
      <c r="A855" s="2"/>
      <c r="B855" s="2"/>
      <c r="C855" s="73"/>
      <c r="D855" s="73"/>
      <c r="E855" s="74"/>
      <c r="F855" s="75"/>
      <c r="G855" s="75"/>
      <c r="H855" s="75"/>
      <c r="I855" s="2"/>
      <c r="J855" s="75"/>
      <c r="K855" s="76"/>
      <c r="L855" s="77"/>
      <c r="M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customHeight="1" x14ac:dyDescent="0.15">
      <c r="A856" s="2"/>
      <c r="B856" s="2"/>
      <c r="C856" s="73"/>
      <c r="D856" s="73"/>
      <c r="E856" s="74"/>
      <c r="F856" s="75"/>
      <c r="G856" s="75"/>
      <c r="H856" s="75"/>
      <c r="I856" s="2"/>
      <c r="J856" s="75"/>
      <c r="K856" s="76"/>
      <c r="L856" s="77"/>
      <c r="M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customHeight="1" x14ac:dyDescent="0.15">
      <c r="A857" s="2"/>
      <c r="B857" s="2"/>
      <c r="C857" s="73"/>
      <c r="D857" s="73"/>
      <c r="E857" s="74"/>
      <c r="F857" s="75"/>
      <c r="G857" s="75"/>
      <c r="H857" s="75"/>
      <c r="I857" s="2"/>
      <c r="J857" s="75"/>
      <c r="K857" s="76"/>
      <c r="L857" s="77"/>
      <c r="M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customHeight="1" x14ac:dyDescent="0.15">
      <c r="A858" s="2"/>
      <c r="B858" s="2"/>
      <c r="C858" s="73"/>
      <c r="D858" s="73"/>
      <c r="E858" s="74"/>
      <c r="F858" s="75"/>
      <c r="G858" s="75"/>
      <c r="H858" s="75"/>
      <c r="I858" s="2"/>
      <c r="J858" s="75"/>
      <c r="K858" s="76"/>
      <c r="L858" s="77"/>
      <c r="M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customHeight="1" x14ac:dyDescent="0.15">
      <c r="A859" s="2"/>
      <c r="B859" s="2"/>
      <c r="C859" s="73"/>
      <c r="D859" s="73"/>
      <c r="E859" s="74"/>
      <c r="F859" s="75"/>
      <c r="G859" s="75"/>
      <c r="H859" s="75"/>
      <c r="I859" s="2"/>
      <c r="J859" s="75"/>
      <c r="K859" s="76"/>
      <c r="L859" s="77"/>
      <c r="M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customHeight="1" x14ac:dyDescent="0.15">
      <c r="A860" s="2"/>
      <c r="B860" s="2"/>
      <c r="C860" s="73"/>
      <c r="D860" s="73"/>
      <c r="E860" s="74"/>
      <c r="F860" s="75"/>
      <c r="G860" s="75"/>
      <c r="H860" s="75"/>
      <c r="I860" s="2"/>
      <c r="J860" s="75"/>
      <c r="K860" s="76"/>
      <c r="L860" s="77"/>
      <c r="M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customHeight="1" x14ac:dyDescent="0.15">
      <c r="A861" s="2"/>
      <c r="B861" s="2"/>
      <c r="C861" s="73"/>
      <c r="D861" s="73"/>
      <c r="E861" s="74"/>
      <c r="F861" s="75"/>
      <c r="G861" s="75"/>
      <c r="H861" s="75"/>
      <c r="I861" s="2"/>
      <c r="J861" s="75"/>
      <c r="K861" s="76"/>
      <c r="L861" s="77"/>
      <c r="M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customHeight="1" x14ac:dyDescent="0.15">
      <c r="A862" s="2"/>
      <c r="B862" s="2"/>
      <c r="C862" s="73"/>
      <c r="D862" s="73"/>
      <c r="E862" s="74"/>
      <c r="F862" s="75"/>
      <c r="G862" s="75"/>
      <c r="H862" s="75"/>
      <c r="I862" s="2"/>
      <c r="J862" s="75"/>
      <c r="K862" s="76"/>
      <c r="L862" s="77"/>
      <c r="M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customHeight="1" x14ac:dyDescent="0.15">
      <c r="A863" s="2"/>
      <c r="B863" s="2"/>
      <c r="C863" s="73"/>
      <c r="D863" s="73"/>
      <c r="E863" s="74"/>
      <c r="F863" s="75"/>
      <c r="G863" s="75"/>
      <c r="H863" s="75"/>
      <c r="I863" s="2"/>
      <c r="J863" s="75"/>
      <c r="K863" s="76"/>
      <c r="L863" s="77"/>
      <c r="M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customHeight="1" x14ac:dyDescent="0.15">
      <c r="A864" s="2"/>
      <c r="B864" s="2"/>
      <c r="C864" s="73"/>
      <c r="D864" s="73"/>
      <c r="E864" s="74"/>
      <c r="F864" s="75"/>
      <c r="G864" s="75"/>
      <c r="H864" s="75"/>
      <c r="I864" s="2"/>
      <c r="J864" s="75"/>
      <c r="K864" s="76"/>
      <c r="L864" s="77"/>
      <c r="M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customHeight="1" x14ac:dyDescent="0.15">
      <c r="A865" s="2"/>
      <c r="B865" s="2"/>
      <c r="C865" s="73"/>
      <c r="D865" s="73"/>
      <c r="E865" s="74"/>
      <c r="F865" s="75"/>
      <c r="G865" s="75"/>
      <c r="H865" s="75"/>
      <c r="I865" s="2"/>
      <c r="J865" s="75"/>
      <c r="K865" s="76"/>
      <c r="L865" s="77"/>
      <c r="M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customHeight="1" x14ac:dyDescent="0.15">
      <c r="A866" s="2"/>
      <c r="B866" s="2"/>
      <c r="C866" s="73"/>
      <c r="D866" s="73"/>
      <c r="E866" s="74"/>
      <c r="F866" s="75"/>
      <c r="G866" s="75"/>
      <c r="H866" s="75"/>
      <c r="I866" s="2"/>
      <c r="J866" s="75"/>
      <c r="K866" s="76"/>
      <c r="L866" s="77"/>
      <c r="M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customHeight="1" x14ac:dyDescent="0.15">
      <c r="A867" s="2"/>
      <c r="B867" s="2"/>
      <c r="C867" s="73"/>
      <c r="D867" s="73"/>
      <c r="E867" s="74"/>
      <c r="F867" s="75"/>
      <c r="G867" s="75"/>
      <c r="H867" s="75"/>
      <c r="I867" s="2"/>
      <c r="J867" s="75"/>
      <c r="K867" s="76"/>
      <c r="L867" s="77"/>
      <c r="M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customHeight="1" x14ac:dyDescent="0.15">
      <c r="A868" s="2"/>
      <c r="B868" s="2"/>
      <c r="C868" s="73"/>
      <c r="D868" s="73"/>
      <c r="E868" s="74"/>
      <c r="F868" s="75"/>
      <c r="G868" s="75"/>
      <c r="H868" s="75"/>
      <c r="I868" s="2"/>
      <c r="J868" s="75"/>
      <c r="K868" s="76"/>
      <c r="L868" s="77"/>
      <c r="M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customHeight="1" x14ac:dyDescent="0.15">
      <c r="A869" s="2"/>
      <c r="B869" s="2"/>
      <c r="C869" s="73"/>
      <c r="D869" s="73"/>
      <c r="E869" s="74"/>
      <c r="F869" s="75"/>
      <c r="G869" s="75"/>
      <c r="H869" s="75"/>
      <c r="I869" s="2"/>
      <c r="J869" s="75"/>
      <c r="K869" s="76"/>
      <c r="L869" s="77"/>
      <c r="M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customHeight="1" x14ac:dyDescent="0.15">
      <c r="A870" s="2"/>
      <c r="B870" s="2"/>
      <c r="C870" s="73"/>
      <c r="D870" s="73"/>
      <c r="E870" s="74"/>
      <c r="F870" s="75"/>
      <c r="G870" s="75"/>
      <c r="H870" s="75"/>
      <c r="I870" s="2"/>
      <c r="J870" s="75"/>
      <c r="K870" s="76"/>
      <c r="L870" s="77"/>
      <c r="M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customHeight="1" x14ac:dyDescent="0.15">
      <c r="A871" s="2"/>
      <c r="B871" s="2"/>
      <c r="C871" s="73"/>
      <c r="D871" s="73"/>
      <c r="E871" s="74"/>
      <c r="F871" s="75"/>
      <c r="G871" s="75"/>
      <c r="H871" s="75"/>
      <c r="I871" s="2"/>
      <c r="J871" s="75"/>
      <c r="K871" s="76"/>
      <c r="L871" s="77"/>
      <c r="M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customHeight="1" x14ac:dyDescent="0.15">
      <c r="A872" s="2"/>
      <c r="B872" s="2"/>
      <c r="C872" s="73"/>
      <c r="D872" s="73"/>
      <c r="E872" s="74"/>
      <c r="F872" s="75"/>
      <c r="G872" s="75"/>
      <c r="H872" s="75"/>
      <c r="I872" s="2"/>
      <c r="J872" s="75"/>
      <c r="K872" s="76"/>
      <c r="L872" s="77"/>
      <c r="M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customHeight="1" x14ac:dyDescent="0.15">
      <c r="A873" s="2"/>
      <c r="B873" s="2"/>
      <c r="C873" s="73"/>
      <c r="D873" s="73"/>
      <c r="E873" s="74"/>
      <c r="F873" s="75"/>
      <c r="G873" s="75"/>
      <c r="H873" s="75"/>
      <c r="I873" s="2"/>
      <c r="J873" s="75"/>
      <c r="K873" s="76"/>
      <c r="L873" s="77"/>
      <c r="M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customHeight="1" x14ac:dyDescent="0.15">
      <c r="A874" s="2"/>
      <c r="B874" s="2"/>
      <c r="C874" s="73"/>
      <c r="D874" s="73"/>
      <c r="E874" s="74"/>
      <c r="F874" s="75"/>
      <c r="G874" s="75"/>
      <c r="H874" s="75"/>
      <c r="I874" s="2"/>
      <c r="J874" s="75"/>
      <c r="K874" s="76"/>
      <c r="L874" s="77"/>
      <c r="M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customHeight="1" x14ac:dyDescent="0.15">
      <c r="A875" s="2"/>
      <c r="B875" s="2"/>
      <c r="C875" s="73"/>
      <c r="D875" s="73"/>
      <c r="E875" s="74"/>
      <c r="F875" s="75"/>
      <c r="G875" s="75"/>
      <c r="H875" s="75"/>
      <c r="I875" s="2"/>
      <c r="J875" s="75"/>
      <c r="K875" s="76"/>
      <c r="L875" s="77"/>
      <c r="M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customHeight="1" x14ac:dyDescent="0.15">
      <c r="A876" s="2"/>
      <c r="B876" s="2"/>
      <c r="C876" s="73"/>
      <c r="D876" s="73"/>
      <c r="E876" s="74"/>
      <c r="F876" s="75"/>
      <c r="G876" s="75"/>
      <c r="H876" s="75"/>
      <c r="I876" s="2"/>
      <c r="J876" s="75"/>
      <c r="K876" s="76"/>
      <c r="L876" s="77"/>
      <c r="M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</sheetData>
  <conditionalFormatting sqref="D20:D24">
    <cfRule type="cellIs" dxfId="6" priority="4" operator="lessThan">
      <formula>0</formula>
    </cfRule>
  </conditionalFormatting>
  <conditionalFormatting sqref="M20:M29">
    <cfRule type="cellIs" dxfId="5" priority="5" operator="lessThan">
      <formula>0</formula>
    </cfRule>
  </conditionalFormatting>
  <conditionalFormatting sqref="D12">
    <cfRule type="cellIs" dxfId="4" priority="3" operator="lessThan">
      <formula>0</formula>
    </cfRule>
  </conditionalFormatting>
  <conditionalFormatting sqref="F19:F29">
    <cfRule type="cellIs" dxfId="3" priority="2" operator="lessThan">
      <formula>0</formula>
    </cfRule>
  </conditionalFormatting>
  <conditionalFormatting sqref="D26:D30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893"/>
  <sheetViews>
    <sheetView workbookViewId="0">
      <selection activeCell="F14" sqref="F14"/>
    </sheetView>
  </sheetViews>
  <sheetFormatPr baseColWidth="10" defaultColWidth="14.5" defaultRowHeight="15.75" customHeight="1" x14ac:dyDescent="0.15"/>
  <cols>
    <col min="1" max="1" width="8.33203125" customWidth="1"/>
    <col min="2" max="2" width="31.1640625" customWidth="1"/>
    <col min="3" max="3" width="12.5" customWidth="1"/>
    <col min="4" max="4" width="16.1640625" customWidth="1"/>
    <col min="5" max="5" width="11.5" customWidth="1"/>
    <col min="6" max="6" width="20.33203125" bestFit="1" customWidth="1"/>
    <col min="7" max="7" width="20.83203125" bestFit="1" customWidth="1"/>
    <col min="8" max="8" width="11.1640625" customWidth="1"/>
    <col min="9" max="9" width="11.83203125" customWidth="1"/>
    <col min="10" max="10" width="12.6640625" customWidth="1"/>
    <col min="11" max="11" width="11" customWidth="1"/>
    <col min="12" max="12" width="11.5" customWidth="1"/>
    <col min="13" max="24" width="8.6640625" customWidth="1"/>
  </cols>
  <sheetData>
    <row r="1" spans="1:24" ht="15" customHeight="1" x14ac:dyDescent="0.15">
      <c r="A1" s="223"/>
      <c r="B1" s="197"/>
      <c r="C1" s="195"/>
      <c r="D1" s="195"/>
      <c r="E1" s="195"/>
      <c r="F1" s="195"/>
      <c r="G1" s="195"/>
      <c r="H1" s="195"/>
      <c r="I1" s="195"/>
      <c r="J1" s="195"/>
      <c r="K1" s="196"/>
      <c r="L1" s="1"/>
      <c r="M1" s="195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 x14ac:dyDescent="0.15">
      <c r="A2" s="223"/>
      <c r="B2" s="200" t="s">
        <v>0</v>
      </c>
      <c r="C2" s="201"/>
      <c r="D2" s="3" t="s">
        <v>1</v>
      </c>
      <c r="E2" s="216"/>
      <c r="F2" s="209"/>
      <c r="G2" s="209"/>
      <c r="H2" s="209"/>
      <c r="I2" s="209"/>
      <c r="J2" s="209"/>
      <c r="K2" s="210"/>
      <c r="L2" s="5"/>
      <c r="M2" s="195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customHeight="1" x14ac:dyDescent="0.15">
      <c r="A3" s="223"/>
      <c r="B3" s="202" t="s">
        <v>2</v>
      </c>
      <c r="C3" s="195"/>
      <c r="D3" s="6" t="s">
        <v>3</v>
      </c>
      <c r="E3" s="195"/>
      <c r="F3" s="195"/>
      <c r="G3" s="195"/>
      <c r="H3" s="195"/>
      <c r="I3" s="195"/>
      <c r="J3" s="195"/>
      <c r="K3" s="196"/>
      <c r="L3" s="5"/>
      <c r="M3" s="195"/>
      <c r="N3" s="2"/>
      <c r="O3" s="2"/>
      <c r="P3" s="7"/>
      <c r="Q3" s="7"/>
      <c r="R3" s="7"/>
      <c r="S3" s="7"/>
      <c r="T3" s="7"/>
      <c r="U3" s="7"/>
      <c r="V3" s="7"/>
      <c r="W3" s="7"/>
      <c r="X3" s="7"/>
    </row>
    <row r="4" spans="1:24" ht="15" customHeight="1" x14ac:dyDescent="0.15">
      <c r="A4" s="223"/>
      <c r="B4" s="202" t="s">
        <v>4</v>
      </c>
      <c r="C4" s="195"/>
      <c r="D4" s="8">
        <v>0.2</v>
      </c>
      <c r="E4" s="195"/>
      <c r="F4" s="195"/>
      <c r="G4" s="195"/>
      <c r="H4" s="195"/>
      <c r="I4" s="195"/>
      <c r="J4" s="195"/>
      <c r="K4" s="196"/>
      <c r="L4" s="5"/>
      <c r="M4" s="195"/>
      <c r="N4" s="2"/>
      <c r="O4" s="2"/>
      <c r="P4" s="7"/>
      <c r="Q4" s="7"/>
      <c r="R4" s="7"/>
      <c r="S4" s="7"/>
      <c r="T4" s="7"/>
      <c r="U4" s="7"/>
      <c r="V4" s="7"/>
      <c r="W4" s="7"/>
      <c r="X4" s="7"/>
    </row>
    <row r="5" spans="1:24" ht="15" customHeight="1" x14ac:dyDescent="0.15">
      <c r="A5" s="223"/>
      <c r="B5" s="215" t="s">
        <v>5</v>
      </c>
      <c r="C5" s="195"/>
      <c r="D5" s="9">
        <v>1</v>
      </c>
      <c r="E5" s="195"/>
      <c r="F5" s="195"/>
      <c r="G5" s="195"/>
      <c r="H5" s="195"/>
      <c r="I5" s="195"/>
      <c r="J5" s="195"/>
      <c r="K5" s="196"/>
      <c r="L5" s="5"/>
      <c r="M5" s="195"/>
      <c r="N5" s="7"/>
      <c r="O5" s="7"/>
      <c r="P5" s="2"/>
      <c r="Q5" s="2"/>
      <c r="R5" s="2"/>
      <c r="S5" s="2"/>
      <c r="T5" s="2"/>
      <c r="U5" s="2"/>
      <c r="V5" s="2"/>
      <c r="W5" s="2"/>
      <c r="X5" s="2"/>
    </row>
    <row r="6" spans="1:24" ht="15" customHeight="1" x14ac:dyDescent="0.15">
      <c r="A6" s="223"/>
      <c r="B6" s="215" t="s">
        <v>6</v>
      </c>
      <c r="C6" s="195"/>
      <c r="D6" s="9">
        <v>300000</v>
      </c>
      <c r="E6" s="195"/>
      <c r="F6" s="195"/>
      <c r="G6" s="195"/>
      <c r="H6" s="195"/>
      <c r="I6" s="195"/>
      <c r="J6" s="195"/>
      <c r="K6" s="196"/>
      <c r="L6" s="5"/>
      <c r="M6" s="195"/>
      <c r="N6" s="7"/>
      <c r="O6" s="7"/>
      <c r="P6" s="2"/>
      <c r="Q6" s="2"/>
      <c r="R6" s="2"/>
      <c r="S6" s="2"/>
      <c r="T6" s="2"/>
      <c r="U6" s="2"/>
      <c r="V6" s="2"/>
      <c r="W6" s="2"/>
      <c r="X6" s="2"/>
    </row>
    <row r="7" spans="1:24" ht="15" customHeight="1" x14ac:dyDescent="0.15">
      <c r="A7" s="223"/>
      <c r="B7" s="221" t="s">
        <v>7</v>
      </c>
      <c r="C7" s="206"/>
      <c r="D7" s="10">
        <v>300000</v>
      </c>
      <c r="E7" s="211"/>
      <c r="F7" s="211"/>
      <c r="G7" s="211"/>
      <c r="H7" s="211"/>
      <c r="I7" s="211"/>
      <c r="J7" s="211"/>
      <c r="K7" s="212"/>
      <c r="L7" s="5"/>
      <c r="M7" s="195"/>
      <c r="N7" s="7"/>
      <c r="O7" s="7"/>
      <c r="P7" s="2"/>
      <c r="Q7" s="2"/>
      <c r="R7" s="2"/>
      <c r="S7" s="2"/>
      <c r="T7" s="2"/>
      <c r="U7" s="2"/>
      <c r="V7" s="2"/>
      <c r="W7" s="2"/>
      <c r="X7" s="2"/>
    </row>
    <row r="8" spans="1:24" ht="15" customHeight="1" x14ac:dyDescent="0.15">
      <c r="A8" s="223"/>
      <c r="B8" s="194"/>
      <c r="C8" s="195"/>
      <c r="D8" s="195"/>
      <c r="E8" s="195"/>
      <c r="F8" s="195"/>
      <c r="G8" s="195"/>
      <c r="H8" s="195"/>
      <c r="I8" s="195"/>
      <c r="J8" s="195"/>
      <c r="K8" s="196"/>
      <c r="L8" s="5"/>
      <c r="M8" s="195"/>
      <c r="N8" s="7"/>
      <c r="O8" s="7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23"/>
      <c r="B9" s="197"/>
      <c r="C9" s="195"/>
      <c r="D9" s="195"/>
      <c r="E9" s="195"/>
      <c r="F9" s="195"/>
      <c r="G9" s="195"/>
      <c r="H9" s="195"/>
      <c r="I9" s="195"/>
      <c r="J9" s="195"/>
      <c r="K9" s="196"/>
      <c r="L9" s="5"/>
      <c r="M9" s="195"/>
      <c r="N9" s="7"/>
      <c r="O9" s="7"/>
      <c r="P9" s="2"/>
      <c r="Q9" s="2"/>
      <c r="R9" s="2"/>
      <c r="S9" s="2"/>
      <c r="T9" s="2"/>
      <c r="U9" s="2"/>
      <c r="V9" s="2"/>
      <c r="W9" s="2"/>
      <c r="X9" s="2"/>
    </row>
    <row r="10" spans="1:24" ht="15" customHeight="1" x14ac:dyDescent="0.15">
      <c r="A10" s="223"/>
      <c r="B10" s="214" t="s">
        <v>8</v>
      </c>
      <c r="C10" s="209"/>
      <c r="D10" s="204" t="s">
        <v>9</v>
      </c>
      <c r="E10" s="195"/>
      <c r="F10" s="198" t="s">
        <v>10</v>
      </c>
      <c r="G10" s="195"/>
      <c r="H10" s="195"/>
      <c r="I10" s="199" t="s">
        <v>11</v>
      </c>
      <c r="J10" s="195"/>
      <c r="K10" s="195"/>
      <c r="L10" s="12"/>
      <c r="M10" s="195"/>
      <c r="N10" s="7"/>
      <c r="O10" s="7"/>
      <c r="P10" s="2"/>
      <c r="Q10" s="2"/>
      <c r="R10" s="2"/>
      <c r="S10" s="2"/>
      <c r="T10" s="2"/>
      <c r="U10" s="2"/>
      <c r="V10" s="2"/>
      <c r="W10" s="2"/>
      <c r="X10" s="2"/>
    </row>
    <row r="11" spans="1:24" ht="15" customHeight="1" x14ac:dyDescent="0.15">
      <c r="A11" s="223"/>
      <c r="B11" s="197"/>
      <c r="C11" s="195"/>
      <c r="D11" s="195"/>
      <c r="E11" s="195"/>
      <c r="F11" s="195"/>
      <c r="G11" s="195"/>
      <c r="H11" s="195"/>
      <c r="I11" s="195"/>
      <c r="J11" s="195"/>
      <c r="K11" s="195"/>
      <c r="L11" s="4"/>
      <c r="M11" s="195"/>
      <c r="N11" s="7"/>
      <c r="O11" s="7"/>
      <c r="P11" s="2"/>
      <c r="Q11" s="2"/>
      <c r="R11" s="2"/>
      <c r="S11" s="2"/>
      <c r="T11" s="2"/>
      <c r="U11" s="2"/>
      <c r="V11" s="2"/>
      <c r="W11" s="2"/>
      <c r="X11" s="2"/>
    </row>
    <row r="12" spans="1:24" ht="15" customHeight="1" x14ac:dyDescent="0.15">
      <c r="A12" s="223"/>
      <c r="B12" s="197"/>
      <c r="C12" s="195"/>
      <c r="D12" s="13" t="s">
        <v>12</v>
      </c>
      <c r="E12" s="14" t="s">
        <v>13</v>
      </c>
      <c r="F12" s="15" t="s">
        <v>14</v>
      </c>
      <c r="G12" s="16" t="s">
        <v>15</v>
      </c>
      <c r="H12" s="14" t="s">
        <v>16</v>
      </c>
      <c r="I12" s="17" t="s">
        <v>17</v>
      </c>
      <c r="J12" s="18" t="s">
        <v>18</v>
      </c>
      <c r="K12" s="19" t="s">
        <v>19</v>
      </c>
      <c r="L12" s="12"/>
      <c r="M12" s="195"/>
      <c r="O12" s="7"/>
      <c r="P12" s="2"/>
      <c r="Q12" s="2"/>
      <c r="R12" s="2"/>
      <c r="S12" s="2"/>
      <c r="T12" s="2"/>
      <c r="U12" s="2"/>
      <c r="V12" s="2"/>
      <c r="W12" s="2"/>
      <c r="X12" s="2"/>
    </row>
    <row r="13" spans="1:24" ht="15" customHeight="1" x14ac:dyDescent="0.15">
      <c r="A13" s="223"/>
      <c r="B13" s="213" t="s">
        <v>20</v>
      </c>
      <c r="C13" s="201"/>
      <c r="D13" s="20"/>
      <c r="E13" s="21">
        <f>Scenarios!CrowdsaleProceeds*Scenarios!CRR</f>
        <v>60000</v>
      </c>
      <c r="F13" s="22"/>
      <c r="G13" s="23">
        <f>E13/(J13*Scenarios!CRR)</f>
        <v>1</v>
      </c>
      <c r="H13" s="24"/>
      <c r="I13" s="25"/>
      <c r="J13" s="26">
        <f>Scenarios!CrowdsaleProceeds*Scenarios!InitialPrice</f>
        <v>300000</v>
      </c>
      <c r="K13" s="27">
        <f>E13/Scenarios!CRR</f>
        <v>300000</v>
      </c>
      <c r="L13" s="11"/>
      <c r="M13" s="195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customHeight="1" x14ac:dyDescent="0.15">
      <c r="A14" s="223"/>
      <c r="B14" s="203" t="s">
        <v>21</v>
      </c>
      <c r="C14" s="195"/>
      <c r="D14" s="28">
        <v>300</v>
      </c>
      <c r="E14" s="29">
        <f t="shared" ref="E14:E17" si="0">E13+D14</f>
        <v>60300</v>
      </c>
      <c r="F14" s="30">
        <f t="shared" ref="F14:F17" si="1">D14/I14</f>
        <v>1.0019980049842296</v>
      </c>
      <c r="G14" s="30">
        <f>E14/(J14*Scenarios!CRR)</f>
        <v>1.003998003989035</v>
      </c>
      <c r="H14" s="31">
        <f t="shared" ref="H14:H17" si="2">(G14-G13)/G13</f>
        <v>3.9980039890350483E-3</v>
      </c>
      <c r="I14" s="32">
        <f>J13*((1+D14/E13)^Scenarios!CRR-1)</f>
        <v>299.40179372385245</v>
      </c>
      <c r="J14" s="33">
        <f t="shared" ref="J14:J17" si="3">J13+I14</f>
        <v>300299.40179372387</v>
      </c>
      <c r="K14" s="34">
        <f>E14/Scenarios!CRR</f>
        <v>301500</v>
      </c>
      <c r="L14" s="12"/>
      <c r="M14" s="195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customHeight="1" x14ac:dyDescent="0.15">
      <c r="A15" s="223"/>
      <c r="B15" s="203" t="s">
        <v>22</v>
      </c>
      <c r="C15" s="195"/>
      <c r="D15" s="28">
        <v>700</v>
      </c>
      <c r="E15" s="29">
        <f t="shared" si="0"/>
        <v>61000</v>
      </c>
      <c r="F15" s="30">
        <f t="shared" si="1"/>
        <v>1.0086492563931482</v>
      </c>
      <c r="G15" s="30">
        <f>E15/(J15*Scenarios!CRR)</f>
        <v>1.0133112579155532</v>
      </c>
      <c r="H15" s="31">
        <f t="shared" si="2"/>
        <v>9.2761677707676737E-3</v>
      </c>
      <c r="I15" s="32">
        <f>J14*((1+D15/E14)^Scenarios!CRR-1)</f>
        <v>693.9974382206417</v>
      </c>
      <c r="J15" s="33">
        <f t="shared" si="3"/>
        <v>300993.39923194452</v>
      </c>
      <c r="K15" s="34">
        <f>E15/Scenarios!CRR</f>
        <v>305000</v>
      </c>
      <c r="L15" s="12"/>
      <c r="M15" s="195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customHeight="1" x14ac:dyDescent="0.15">
      <c r="A16" s="223"/>
      <c r="B16" s="203" t="s">
        <v>23</v>
      </c>
      <c r="C16" s="195"/>
      <c r="D16" s="28">
        <v>-1308</v>
      </c>
      <c r="E16" s="29">
        <f t="shared" si="0"/>
        <v>59692</v>
      </c>
      <c r="F16" s="30">
        <f t="shared" si="1"/>
        <v>1.0045823597993087</v>
      </c>
      <c r="G16" s="30">
        <f>E16/(J16*Scenarios!CRR)</f>
        <v>0.99589122090357385</v>
      </c>
      <c r="H16" s="31">
        <f t="shared" si="2"/>
        <v>-1.7191200508137553E-2</v>
      </c>
      <c r="I16" s="32">
        <f>J15*((1+D16/E15)^Scenarios!CRR-1)</f>
        <v>-1302.0336135120936</v>
      </c>
      <c r="J16" s="33">
        <f t="shared" si="3"/>
        <v>299691.36561843241</v>
      </c>
      <c r="K16" s="34">
        <f>E16/Scenarios!CRR</f>
        <v>298460</v>
      </c>
      <c r="L16" s="12"/>
      <c r="M16" s="195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customHeight="1" x14ac:dyDescent="0.15">
      <c r="A17" s="223"/>
      <c r="B17" s="205" t="s">
        <v>24</v>
      </c>
      <c r="C17" s="206"/>
      <c r="D17" s="35">
        <v>100</v>
      </c>
      <c r="E17" s="36">
        <f t="shared" si="0"/>
        <v>59792</v>
      </c>
      <c r="F17" s="37">
        <f t="shared" si="1"/>
        <v>0.9965583507186061</v>
      </c>
      <c r="G17" s="37">
        <f>E17/(J17*Scenarios!CRR)</f>
        <v>0.99722570390872445</v>
      </c>
      <c r="H17" s="38">
        <f t="shared" si="2"/>
        <v>1.3399887228043048E-3</v>
      </c>
      <c r="I17" s="39">
        <f>J16*((1+D17/E16)^Scenarios!CRR-1)</f>
        <v>100.34535351381203</v>
      </c>
      <c r="J17" s="40">
        <f t="shared" si="3"/>
        <v>299791.71097194625</v>
      </c>
      <c r="K17" s="41">
        <f>E17/Scenarios!CRR</f>
        <v>298960</v>
      </c>
      <c r="L17" s="12"/>
      <c r="M17" s="195"/>
      <c r="O17" s="2"/>
      <c r="Q17" s="2"/>
      <c r="R17" s="2"/>
      <c r="S17" s="2"/>
      <c r="T17" s="2"/>
      <c r="U17" s="2"/>
      <c r="V17" s="2"/>
      <c r="W17" s="2"/>
      <c r="X17" s="2"/>
    </row>
    <row r="18" spans="1:24" ht="15" customHeight="1" x14ac:dyDescent="0.15">
      <c r="A18" s="223"/>
      <c r="B18" s="208"/>
      <c r="C18" s="195"/>
      <c r="D18" s="195"/>
      <c r="E18" s="195"/>
      <c r="F18" s="195"/>
      <c r="G18" s="195"/>
      <c r="H18" s="195"/>
      <c r="I18" s="195"/>
      <c r="J18" s="195"/>
      <c r="K18" s="196"/>
      <c r="L18" s="226"/>
      <c r="M18" s="195"/>
      <c r="N18" s="2"/>
      <c r="O18" s="2"/>
      <c r="Q18" s="2"/>
      <c r="R18" s="2"/>
      <c r="S18" s="2"/>
      <c r="T18" s="2"/>
      <c r="U18" s="2"/>
      <c r="V18" s="2"/>
      <c r="W18" s="2"/>
      <c r="X18" s="2"/>
    </row>
    <row r="19" spans="1:24" ht="15" customHeight="1" x14ac:dyDescent="0.15">
      <c r="A19" s="223"/>
      <c r="B19" s="197"/>
      <c r="C19" s="195"/>
      <c r="D19" s="195"/>
      <c r="E19" s="195"/>
      <c r="F19" s="195"/>
      <c r="G19" s="195"/>
      <c r="H19" s="195"/>
      <c r="I19" s="195"/>
      <c r="J19" s="195"/>
      <c r="K19" s="196"/>
      <c r="L19" s="227"/>
      <c r="M19" s="195"/>
      <c r="Q19" s="2"/>
      <c r="R19" s="2"/>
      <c r="S19" s="2"/>
      <c r="T19" s="2"/>
      <c r="U19" s="2"/>
      <c r="V19" s="2"/>
      <c r="W19" s="2"/>
      <c r="X19" s="2"/>
    </row>
    <row r="20" spans="1:24" ht="15" customHeight="1" x14ac:dyDescent="0.15">
      <c r="A20" s="223"/>
      <c r="B20" s="197"/>
      <c r="C20" s="195"/>
      <c r="D20" s="195"/>
      <c r="E20" s="195"/>
      <c r="F20" s="195"/>
      <c r="G20" s="195"/>
      <c r="H20" s="195"/>
      <c r="I20" s="195"/>
      <c r="J20" s="195"/>
      <c r="K20" s="196"/>
      <c r="L20" s="228"/>
      <c r="M20" s="195"/>
      <c r="Q20" s="2"/>
      <c r="R20" s="2"/>
      <c r="S20" s="2"/>
      <c r="T20" s="2"/>
      <c r="U20" s="2"/>
      <c r="V20" s="2"/>
      <c r="W20" s="2"/>
      <c r="X20" s="2"/>
    </row>
    <row r="21" spans="1:24" ht="15" customHeight="1" x14ac:dyDescent="0.15">
      <c r="A21" s="223"/>
      <c r="B21" s="200" t="s">
        <v>25</v>
      </c>
      <c r="C21" s="201"/>
      <c r="D21" s="3" t="s">
        <v>26</v>
      </c>
      <c r="E21" s="209"/>
      <c r="F21" s="209"/>
      <c r="G21" s="209"/>
      <c r="H21" s="209"/>
      <c r="I21" s="209"/>
      <c r="J21" s="209"/>
      <c r="K21" s="210"/>
      <c r="L21" s="196"/>
      <c r="M21" s="195"/>
      <c r="Q21" s="2"/>
      <c r="R21" s="2"/>
      <c r="S21" s="2"/>
      <c r="T21" s="2"/>
      <c r="U21" s="2"/>
      <c r="V21" s="2"/>
      <c r="W21" s="2"/>
      <c r="X21" s="2"/>
    </row>
    <row r="22" spans="1:24" ht="15" customHeight="1" x14ac:dyDescent="0.15">
      <c r="A22" s="223"/>
      <c r="B22" s="202" t="s">
        <v>27</v>
      </c>
      <c r="C22" s="195"/>
      <c r="D22" s="42" t="s">
        <v>28</v>
      </c>
      <c r="E22" s="195"/>
      <c r="F22" s="195"/>
      <c r="G22" s="195"/>
      <c r="H22" s="195"/>
      <c r="I22" s="195"/>
      <c r="J22" s="195"/>
      <c r="K22" s="196"/>
      <c r="L22" s="196"/>
      <c r="M22" s="195"/>
      <c r="P22" s="2"/>
      <c r="Q22" s="2"/>
      <c r="R22" s="2"/>
      <c r="S22" s="2"/>
      <c r="T22" s="2"/>
      <c r="U22" s="2"/>
      <c r="V22" s="2"/>
      <c r="W22" s="2"/>
      <c r="X22" s="2"/>
    </row>
    <row r="23" spans="1:24" ht="15" customHeight="1" x14ac:dyDescent="0.15">
      <c r="A23" s="223"/>
      <c r="B23" s="217" t="s">
        <v>4</v>
      </c>
      <c r="C23" s="43" t="s">
        <v>1</v>
      </c>
      <c r="D23" s="44">
        <v>0.5</v>
      </c>
      <c r="E23" s="195"/>
      <c r="F23" s="195"/>
      <c r="G23" s="195"/>
      <c r="H23" s="195"/>
      <c r="I23" s="195"/>
      <c r="J23" s="195"/>
      <c r="K23" s="196"/>
      <c r="L23" s="196"/>
      <c r="M23" s="195"/>
      <c r="P23" s="2"/>
      <c r="Q23" s="2"/>
      <c r="R23" s="2"/>
      <c r="S23" s="2"/>
      <c r="T23" s="2"/>
      <c r="U23" s="2"/>
      <c r="V23" s="2"/>
      <c r="W23" s="2"/>
      <c r="X23" s="2"/>
    </row>
    <row r="24" spans="1:24" ht="15" customHeight="1" x14ac:dyDescent="0.15">
      <c r="A24" s="223"/>
      <c r="B24" s="218"/>
      <c r="C24" s="45" t="s">
        <v>29</v>
      </c>
      <c r="D24" s="46">
        <v>0.5</v>
      </c>
      <c r="E24" s="195"/>
      <c r="F24" s="195"/>
      <c r="G24" s="195"/>
      <c r="H24" s="195"/>
      <c r="I24" s="195"/>
      <c r="J24" s="195"/>
      <c r="K24" s="196"/>
      <c r="L24" s="196"/>
      <c r="M24" s="19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customHeight="1" x14ac:dyDescent="0.15">
      <c r="A25" s="223"/>
      <c r="B25" s="217" t="s">
        <v>5</v>
      </c>
      <c r="C25" s="43" t="s">
        <v>1</v>
      </c>
      <c r="D25" s="42">
        <v>1</v>
      </c>
      <c r="E25" s="195"/>
      <c r="F25" s="195"/>
      <c r="G25" s="195"/>
      <c r="H25" s="195"/>
      <c r="I25" s="195"/>
      <c r="J25" s="195"/>
      <c r="K25" s="196"/>
      <c r="L25" s="196"/>
      <c r="M25" s="19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customHeight="1" x14ac:dyDescent="0.15">
      <c r="A26" s="223"/>
      <c r="B26" s="218"/>
      <c r="C26" s="45" t="s">
        <v>29</v>
      </c>
      <c r="D26" s="47">
        <v>2</v>
      </c>
      <c r="E26" s="195"/>
      <c r="F26" s="195"/>
      <c r="G26" s="195"/>
      <c r="H26" s="195"/>
      <c r="I26" s="195"/>
      <c r="J26" s="195"/>
      <c r="K26" s="196"/>
      <c r="L26" s="196"/>
      <c r="M26" s="19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customHeight="1" x14ac:dyDescent="0.15">
      <c r="A27" s="223"/>
      <c r="B27" s="232" t="s">
        <v>30</v>
      </c>
      <c r="C27" s="43" t="s">
        <v>1</v>
      </c>
      <c r="D27" s="48">
        <v>5000</v>
      </c>
      <c r="E27" s="195"/>
      <c r="F27" s="195"/>
      <c r="G27" s="195"/>
      <c r="H27" s="195"/>
      <c r="I27" s="195"/>
      <c r="J27" s="195"/>
      <c r="K27" s="196"/>
      <c r="L27" s="196"/>
      <c r="M27" s="19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customHeight="1" x14ac:dyDescent="0.15">
      <c r="A28" s="223"/>
      <c r="B28" s="220"/>
      <c r="C28" s="49" t="s">
        <v>29</v>
      </c>
      <c r="D28" s="50">
        <f>D26/D25*D27</f>
        <v>10000</v>
      </c>
      <c r="E28" s="211"/>
      <c r="F28" s="211"/>
      <c r="G28" s="211"/>
      <c r="H28" s="211"/>
      <c r="I28" s="211"/>
      <c r="J28" s="211"/>
      <c r="K28" s="212"/>
      <c r="L28" s="196"/>
      <c r="M28" s="19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customHeight="1" x14ac:dyDescent="0.15">
      <c r="A29" s="223"/>
      <c r="B29" s="207"/>
      <c r="C29" s="195"/>
      <c r="D29" s="195"/>
      <c r="E29" s="195"/>
      <c r="F29" s="195"/>
      <c r="G29" s="195"/>
      <c r="H29" s="195"/>
      <c r="I29" s="195"/>
      <c r="J29" s="195"/>
      <c r="K29" s="196"/>
      <c r="L29" s="196"/>
      <c r="M29" s="19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 x14ac:dyDescent="0.15">
      <c r="A30" s="223"/>
      <c r="B30" s="197"/>
      <c r="C30" s="195"/>
      <c r="D30" s="195"/>
      <c r="E30" s="195"/>
      <c r="F30" s="195"/>
      <c r="G30" s="195"/>
      <c r="H30" s="195"/>
      <c r="I30" s="195"/>
      <c r="J30" s="195"/>
      <c r="K30" s="196"/>
      <c r="L30" s="196"/>
      <c r="M30" s="19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customHeight="1" x14ac:dyDescent="0.15">
      <c r="A31" s="223"/>
      <c r="B31" s="214" t="s">
        <v>8</v>
      </c>
      <c r="C31" s="209"/>
      <c r="D31" s="204" t="s">
        <v>9</v>
      </c>
      <c r="E31" s="195"/>
      <c r="F31" s="198" t="s">
        <v>10</v>
      </c>
      <c r="G31" s="195"/>
      <c r="H31" s="195"/>
      <c r="I31" s="195"/>
      <c r="J31" s="199" t="s">
        <v>11</v>
      </c>
      <c r="K31" s="195"/>
      <c r="L31" s="195"/>
      <c r="M31" s="19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customHeight="1" x14ac:dyDescent="0.15">
      <c r="A32" s="223"/>
      <c r="B32" s="197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customHeight="1" x14ac:dyDescent="0.15">
      <c r="A33" s="223"/>
      <c r="B33" s="197"/>
      <c r="C33" s="195"/>
      <c r="D33" s="13" t="s">
        <v>31</v>
      </c>
      <c r="E33" s="14" t="s">
        <v>32</v>
      </c>
      <c r="F33" s="15" t="s">
        <v>33</v>
      </c>
      <c r="G33" s="16" t="s">
        <v>34</v>
      </c>
      <c r="H33" s="14" t="s">
        <v>35</v>
      </c>
      <c r="I33" s="14" t="s">
        <v>36</v>
      </c>
      <c r="J33" s="17" t="s">
        <v>37</v>
      </c>
      <c r="K33" s="18" t="s">
        <v>38</v>
      </c>
      <c r="L33" s="19" t="s">
        <v>39</v>
      </c>
      <c r="M33" s="195"/>
      <c r="Q33" s="2"/>
      <c r="R33" s="2"/>
      <c r="S33" s="2"/>
      <c r="T33" s="2"/>
      <c r="U33" s="2"/>
      <c r="V33" s="2"/>
      <c r="W33" s="2"/>
      <c r="X33" s="2"/>
    </row>
    <row r="34" spans="1:24" ht="15" customHeight="1" x14ac:dyDescent="0.15">
      <c r="A34" s="223"/>
      <c r="B34" s="225" t="s">
        <v>40</v>
      </c>
      <c r="C34" s="43" t="s">
        <v>1</v>
      </c>
      <c r="D34" s="51"/>
      <c r="E34" s="26">
        <f t="shared" ref="E34:E35" si="4">D27</f>
        <v>5000</v>
      </c>
      <c r="F34" s="52"/>
      <c r="G34" s="53">
        <f>E34/(K34*Scenarios!CRR_A)</f>
        <v>1</v>
      </c>
      <c r="H34" s="24"/>
      <c r="I34" s="229">
        <f>G34/G35</f>
        <v>0.5</v>
      </c>
      <c r="J34" s="25"/>
      <c r="K34" s="222">
        <f>D27/D25+D28/D26</f>
        <v>10000</v>
      </c>
      <c r="L34" s="54">
        <f>E34/Scenarios!CRR_A</f>
        <v>10000</v>
      </c>
      <c r="M34" s="195"/>
      <c r="Q34" s="2"/>
      <c r="R34" s="2"/>
      <c r="S34" s="2"/>
      <c r="T34" s="2"/>
      <c r="U34" s="2"/>
      <c r="V34" s="2"/>
      <c r="W34" s="2"/>
      <c r="X34" s="2"/>
    </row>
    <row r="35" spans="1:24" ht="15" customHeight="1" x14ac:dyDescent="0.15">
      <c r="A35" s="223"/>
      <c r="B35" s="218"/>
      <c r="C35" s="49" t="s">
        <v>29</v>
      </c>
      <c r="D35" s="55"/>
      <c r="E35" s="40">
        <f t="shared" si="4"/>
        <v>10000</v>
      </c>
      <c r="F35" s="56"/>
      <c r="G35" s="57">
        <f>E35/(K34*Scenarios!CRR_B)</f>
        <v>2</v>
      </c>
      <c r="H35" s="38"/>
      <c r="I35" s="206"/>
      <c r="J35" s="40"/>
      <c r="K35" s="195"/>
      <c r="L35" s="58">
        <f>E35/Scenarios!CRR_B</f>
        <v>20000</v>
      </c>
      <c r="M35" s="195"/>
      <c r="Q35" s="2"/>
      <c r="R35" s="2"/>
      <c r="S35" s="2"/>
      <c r="T35" s="2"/>
      <c r="U35" s="2"/>
      <c r="V35" s="2"/>
      <c r="W35" s="2"/>
      <c r="X35" s="2"/>
    </row>
    <row r="36" spans="1:24" ht="15" customHeight="1" x14ac:dyDescent="0.15">
      <c r="A36" s="223"/>
      <c r="B36" s="224" t="s">
        <v>41</v>
      </c>
      <c r="C36" s="59" t="s">
        <v>1</v>
      </c>
      <c r="D36" s="51">
        <v>30</v>
      </c>
      <c r="E36" s="26">
        <f t="shared" ref="E36:E41" si="5">E34+D36</f>
        <v>5030</v>
      </c>
      <c r="F36" s="60">
        <f>IFERROR(D36/J36,)</f>
        <v>1.001497756724782</v>
      </c>
      <c r="G36" s="53">
        <f>E36/(K36*Scenarios!CRR_A)</f>
        <v>1.0029955134495867</v>
      </c>
      <c r="H36" s="61">
        <f t="shared" ref="H36:H41" si="6">(G36-G34)/G34</f>
        <v>2.9955134495867064E-3</v>
      </c>
      <c r="I36" s="230">
        <f>G36/G37</f>
        <v>0.503</v>
      </c>
      <c r="J36" s="62">
        <f>K34*((1+D36/E34)^Scenarios!CRR_A-1)</f>
        <v>29.955134495867064</v>
      </c>
      <c r="K36" s="222">
        <f>K34+J36+J37</f>
        <v>10029.955134495867</v>
      </c>
      <c r="L36" s="54">
        <f>E36/Scenarios!CRR_A</f>
        <v>10060</v>
      </c>
      <c r="M36" s="195"/>
      <c r="Q36" s="2"/>
      <c r="R36" s="2"/>
      <c r="S36" s="2"/>
      <c r="T36" s="2"/>
      <c r="U36" s="2"/>
      <c r="V36" s="2"/>
      <c r="W36" s="2"/>
      <c r="X36" s="2"/>
    </row>
    <row r="37" spans="1:24" ht="15" customHeight="1" x14ac:dyDescent="0.15">
      <c r="A37" s="223"/>
      <c r="B37" s="218"/>
      <c r="C37" s="45" t="s">
        <v>29</v>
      </c>
      <c r="D37" s="63"/>
      <c r="E37" s="40">
        <f t="shared" si="5"/>
        <v>10000</v>
      </c>
      <c r="F37" s="64"/>
      <c r="G37" s="57">
        <f>E37/(K36*Scenarios!CRR_B)</f>
        <v>1.9940268657049436</v>
      </c>
      <c r="H37" s="38">
        <f t="shared" si="6"/>
        <v>-2.9865671475282074E-3</v>
      </c>
      <c r="I37" s="195"/>
      <c r="J37" s="65"/>
      <c r="K37" s="195"/>
      <c r="L37" s="58">
        <f>E37/Scenarios!CRR_B</f>
        <v>20000</v>
      </c>
      <c r="M37" s="195"/>
      <c r="Q37" s="2"/>
      <c r="R37" s="2"/>
      <c r="S37" s="2"/>
      <c r="T37" s="2"/>
      <c r="U37" s="2"/>
      <c r="V37" s="2"/>
      <c r="W37" s="2"/>
      <c r="X37" s="2"/>
    </row>
    <row r="38" spans="1:24" ht="15" customHeight="1" x14ac:dyDescent="0.15">
      <c r="A38" s="223"/>
      <c r="B38" s="219" t="s">
        <v>42</v>
      </c>
      <c r="C38" s="43" t="s">
        <v>1</v>
      </c>
      <c r="D38" s="55"/>
      <c r="E38" s="26">
        <f t="shared" si="5"/>
        <v>5030</v>
      </c>
      <c r="F38" s="52"/>
      <c r="G38" s="53">
        <f>E38/(K38*Scenarios!CRR_A)</f>
        <v>0.99950335234085919</v>
      </c>
      <c r="H38" s="61">
        <f t="shared" si="6"/>
        <v>-3.4817315350863195E-3</v>
      </c>
      <c r="I38" s="229">
        <f>G38/G39</f>
        <v>0.49950347567030784</v>
      </c>
      <c r="J38" s="66"/>
      <c r="K38" s="222">
        <f>K36+J38+J39</f>
        <v>10064.998758072452</v>
      </c>
      <c r="L38" s="54">
        <f>E38/Scenarios!CRR_A</f>
        <v>10060</v>
      </c>
      <c r="M38" s="195"/>
      <c r="Q38" s="2"/>
      <c r="R38" s="2"/>
      <c r="S38" s="2"/>
      <c r="T38" s="2"/>
      <c r="U38" s="2"/>
      <c r="V38" s="2"/>
      <c r="W38" s="2"/>
      <c r="X38" s="2"/>
    </row>
    <row r="39" spans="1:24" ht="15" customHeight="1" x14ac:dyDescent="0.15">
      <c r="A39" s="223"/>
      <c r="B39" s="220"/>
      <c r="C39" s="49" t="s">
        <v>29</v>
      </c>
      <c r="D39" s="55">
        <v>70</v>
      </c>
      <c r="E39" s="40">
        <f t="shared" si="5"/>
        <v>10070</v>
      </c>
      <c r="F39" s="67">
        <f>IFERROR(D39/J39,)</f>
        <v>1.9975103272931511</v>
      </c>
      <c r="G39" s="57">
        <f>E39/(K38*Scenarios!CRR_B)</f>
        <v>2.0009937888812033</v>
      </c>
      <c r="H39" s="38">
        <f t="shared" si="6"/>
        <v>3.4938963441682055E-3</v>
      </c>
      <c r="I39" s="206"/>
      <c r="J39" s="68">
        <f>K36*((1+D39/E37)^Scenarios!CRR_B-1)</f>
        <v>35.043623576583855</v>
      </c>
      <c r="K39" s="195"/>
      <c r="L39" s="58">
        <f>E39/Scenarios!CRR_B</f>
        <v>20140</v>
      </c>
      <c r="M39" s="195"/>
      <c r="Q39" s="2"/>
      <c r="R39" s="2"/>
      <c r="S39" s="2"/>
      <c r="T39" s="2"/>
      <c r="U39" s="2"/>
      <c r="V39" s="2"/>
      <c r="W39" s="2"/>
      <c r="X39" s="2"/>
    </row>
    <row r="40" spans="1:24" ht="15" customHeight="1" x14ac:dyDescent="0.15">
      <c r="A40" s="223"/>
      <c r="B40" s="219" t="s">
        <v>43</v>
      </c>
      <c r="C40" s="59" t="s">
        <v>1</v>
      </c>
      <c r="D40" s="69">
        <v>-34.979999999999997</v>
      </c>
      <c r="E40" s="26">
        <f t="shared" si="5"/>
        <v>4995.0200000000004</v>
      </c>
      <c r="F40" s="64">
        <f>D40/J40</f>
        <v>0.99776261553810652</v>
      </c>
      <c r="G40" s="53">
        <f>E40/(K40*Scenarios!CRR_A)</f>
        <v>0.99602187873538361</v>
      </c>
      <c r="H40" s="61">
        <f t="shared" si="6"/>
        <v>-3.4832035303552331E-3</v>
      </c>
      <c r="I40" s="230">
        <f>G40/G41</f>
        <v>0.4960297914597816</v>
      </c>
      <c r="J40" s="70">
        <f>K38*((1+D40/E38)^Scenarios!CRR_A-1)</f>
        <v>-35.058439207140289</v>
      </c>
      <c r="K40" s="222">
        <f>K38+J40+J41</f>
        <v>10029.940318865312</v>
      </c>
      <c r="L40" s="54">
        <f>E40/Scenarios!CRR_A</f>
        <v>9990.0400000000009</v>
      </c>
      <c r="M40" s="195"/>
      <c r="Q40" s="2"/>
      <c r="R40" s="2"/>
      <c r="S40" s="2"/>
      <c r="T40" s="2"/>
      <c r="U40" s="2"/>
      <c r="V40" s="2"/>
      <c r="W40" s="2"/>
      <c r="X40" s="2"/>
    </row>
    <row r="41" spans="1:24" ht="15" customHeight="1" x14ac:dyDescent="0.15">
      <c r="A41" s="223"/>
      <c r="B41" s="220"/>
      <c r="C41" s="49" t="s">
        <v>29</v>
      </c>
      <c r="D41" s="63"/>
      <c r="E41" s="40">
        <f t="shared" si="5"/>
        <v>10070</v>
      </c>
      <c r="F41" s="71"/>
      <c r="G41" s="57">
        <f>E41/(K40*Scenarios!CRR_B)</f>
        <v>2.0079880198408238</v>
      </c>
      <c r="H41" s="38">
        <f t="shared" si="6"/>
        <v>3.4953786455934493E-3</v>
      </c>
      <c r="I41" s="206"/>
      <c r="J41" s="65"/>
      <c r="K41" s="206"/>
      <c r="L41" s="72">
        <f>E41/Scenarios!CRR_B</f>
        <v>20140</v>
      </c>
      <c r="M41" s="195"/>
      <c r="Q41" s="2"/>
      <c r="R41" s="2"/>
      <c r="S41" s="2"/>
      <c r="T41" s="2"/>
      <c r="U41" s="2"/>
      <c r="V41" s="2"/>
      <c r="W41" s="2"/>
      <c r="X41" s="2"/>
    </row>
    <row r="42" spans="1:24" ht="15" customHeight="1" x14ac:dyDescent="0.15">
      <c r="A42" s="223"/>
      <c r="B42" s="231"/>
      <c r="C42" s="195"/>
      <c r="D42" s="195"/>
      <c r="E42" s="195"/>
      <c r="F42" s="195"/>
      <c r="G42" s="195"/>
      <c r="H42" s="195"/>
      <c r="I42" s="195"/>
      <c r="J42" s="195"/>
      <c r="K42" s="195"/>
      <c r="L42" s="196"/>
      <c r="M42" s="195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customHeight="1" x14ac:dyDescent="0.15">
      <c r="A43" s="223"/>
      <c r="B43" s="197"/>
      <c r="C43" s="195"/>
      <c r="D43" s="195"/>
      <c r="E43" s="195"/>
      <c r="F43" s="195"/>
      <c r="G43" s="195"/>
      <c r="H43" s="195"/>
      <c r="I43" s="195"/>
      <c r="J43" s="195"/>
      <c r="K43" s="195"/>
      <c r="L43" s="196"/>
      <c r="M43" s="19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customHeight="1" x14ac:dyDescent="0.15">
      <c r="A44" s="223"/>
      <c r="B44" s="197"/>
      <c r="C44" s="195"/>
      <c r="D44" s="195"/>
      <c r="E44" s="195"/>
      <c r="F44" s="195"/>
      <c r="G44" s="195"/>
      <c r="H44" s="195"/>
      <c r="I44" s="195"/>
      <c r="J44" s="195"/>
      <c r="K44" s="195"/>
      <c r="L44" s="196"/>
      <c r="M44" s="19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customHeight="1" x14ac:dyDescent="0.15">
      <c r="A45" s="2"/>
      <c r="B45" s="2"/>
      <c r="C45" s="73"/>
      <c r="D45" s="73"/>
      <c r="E45" s="74"/>
      <c r="F45" s="75"/>
      <c r="G45" s="2"/>
      <c r="H45" s="75"/>
      <c r="I45" s="76"/>
      <c r="J45" s="77"/>
      <c r="K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customHeight="1" x14ac:dyDescent="0.15">
      <c r="A46" s="2"/>
      <c r="B46" s="2"/>
      <c r="C46" s="73"/>
      <c r="D46" s="73"/>
      <c r="E46" s="74"/>
      <c r="F46" s="75"/>
      <c r="G46" s="2"/>
      <c r="H46" s="75"/>
      <c r="I46" s="76"/>
      <c r="J46" s="77"/>
      <c r="K46" s="2"/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customHeight="1" x14ac:dyDescent="0.15">
      <c r="A47" s="2"/>
      <c r="B47" s="2"/>
      <c r="C47" s="73"/>
      <c r="D47" s="73"/>
      <c r="E47" s="74"/>
      <c r="F47" s="75"/>
      <c r="G47" s="2"/>
      <c r="H47" s="75"/>
      <c r="I47" s="76"/>
      <c r="J47" s="77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customHeight="1" x14ac:dyDescent="0.15">
      <c r="A48" s="2"/>
      <c r="B48" s="2"/>
      <c r="C48" s="73"/>
      <c r="D48" s="73"/>
      <c r="E48" s="74"/>
      <c r="F48" s="75"/>
      <c r="G48" s="2"/>
      <c r="H48" s="75"/>
      <c r="I48" s="76"/>
      <c r="J48" s="77"/>
      <c r="K48" s="2"/>
      <c r="L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customHeight="1" x14ac:dyDescent="0.15">
      <c r="A49" s="2"/>
      <c r="B49" s="2"/>
      <c r="C49" s="73"/>
      <c r="D49" s="73"/>
      <c r="E49" s="74"/>
      <c r="F49" s="75"/>
      <c r="G49" s="2"/>
      <c r="H49" s="75"/>
      <c r="I49" s="76"/>
      <c r="J49" s="77"/>
      <c r="K49" s="2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customHeight="1" x14ac:dyDescent="0.15">
      <c r="A50" s="2"/>
      <c r="B50" s="2"/>
      <c r="C50" s="73"/>
      <c r="D50" s="73"/>
      <c r="E50" s="74"/>
      <c r="F50" s="75"/>
      <c r="G50" s="2"/>
      <c r="H50" s="75"/>
      <c r="I50" s="76"/>
      <c r="J50" s="77"/>
      <c r="K50" s="2"/>
      <c r="L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customHeight="1" x14ac:dyDescent="0.15">
      <c r="A51" s="2"/>
      <c r="B51" s="2"/>
      <c r="C51" s="73"/>
      <c r="D51" s="73"/>
      <c r="E51" s="74"/>
      <c r="F51" s="75"/>
      <c r="G51" s="2"/>
      <c r="H51" s="75"/>
      <c r="I51" s="76"/>
      <c r="J51" s="77"/>
      <c r="K51" s="2"/>
      <c r="L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customHeight="1" x14ac:dyDescent="0.15">
      <c r="A52" s="2"/>
      <c r="B52" s="2"/>
      <c r="C52" s="73"/>
      <c r="D52" s="73"/>
      <c r="E52" s="74"/>
      <c r="F52" s="75"/>
      <c r="G52" s="2"/>
      <c r="H52" s="75"/>
      <c r="I52" s="76"/>
      <c r="J52" s="77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customHeight="1" x14ac:dyDescent="0.15">
      <c r="A53" s="2"/>
      <c r="B53" s="2"/>
      <c r="C53" s="73"/>
      <c r="D53" s="73"/>
      <c r="E53" s="74"/>
      <c r="F53" s="75"/>
      <c r="G53" s="2"/>
      <c r="H53" s="75"/>
      <c r="I53" s="76"/>
      <c r="J53" s="77"/>
      <c r="K53" s="2"/>
      <c r="L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customHeight="1" x14ac:dyDescent="0.15">
      <c r="A54" s="2"/>
      <c r="B54" s="2"/>
      <c r="C54" s="73"/>
      <c r="D54" s="73"/>
      <c r="E54" s="74"/>
      <c r="F54" s="75"/>
      <c r="G54" s="2"/>
      <c r="H54" s="75"/>
      <c r="I54" s="76"/>
      <c r="J54" s="77"/>
      <c r="K54" s="2"/>
      <c r="L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customHeight="1" x14ac:dyDescent="0.15">
      <c r="A55" s="2"/>
      <c r="B55" s="2"/>
      <c r="C55" s="73"/>
      <c r="D55" s="73"/>
      <c r="E55" s="74"/>
      <c r="F55" s="75"/>
      <c r="G55" s="2"/>
      <c r="H55" s="75"/>
      <c r="I55" s="76"/>
      <c r="J55" s="77"/>
      <c r="K55" s="2"/>
      <c r="L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customHeight="1" x14ac:dyDescent="0.15">
      <c r="A56" s="2"/>
      <c r="B56" s="2"/>
      <c r="C56" s="73"/>
      <c r="D56" s="73"/>
      <c r="E56" s="74"/>
      <c r="F56" s="75"/>
      <c r="G56" s="2"/>
      <c r="H56" s="75"/>
      <c r="I56" s="76"/>
      <c r="J56" s="77"/>
      <c r="K56" s="2"/>
      <c r="L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customHeight="1" x14ac:dyDescent="0.15">
      <c r="A57" s="2"/>
      <c r="B57" s="2"/>
      <c r="C57" s="73"/>
      <c r="D57" s="73"/>
      <c r="E57" s="74"/>
      <c r="F57" s="75"/>
      <c r="G57" s="2"/>
      <c r="H57" s="75"/>
      <c r="I57" s="76"/>
      <c r="J57" s="77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customHeight="1" x14ac:dyDescent="0.15">
      <c r="A58" s="2"/>
      <c r="B58" s="2"/>
      <c r="C58" s="73"/>
      <c r="D58" s="73"/>
      <c r="E58" s="74"/>
      <c r="F58" s="75"/>
      <c r="G58" s="2"/>
      <c r="H58" s="75"/>
      <c r="I58" s="76"/>
      <c r="J58" s="77"/>
      <c r="K58" s="2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customHeight="1" x14ac:dyDescent="0.15">
      <c r="A59" s="2"/>
      <c r="B59" s="2"/>
      <c r="C59" s="73"/>
      <c r="D59" s="73"/>
      <c r="E59" s="74"/>
      <c r="F59" s="75"/>
      <c r="G59" s="2"/>
      <c r="H59" s="75"/>
      <c r="I59" s="76"/>
      <c r="J59" s="77"/>
      <c r="K59" s="2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customHeight="1" x14ac:dyDescent="0.15">
      <c r="A60" s="2"/>
      <c r="B60" s="2"/>
      <c r="C60" s="73"/>
      <c r="D60" s="73"/>
      <c r="E60" s="74"/>
      <c r="F60" s="75"/>
      <c r="G60" s="2"/>
      <c r="H60" s="75"/>
      <c r="I60" s="76"/>
      <c r="J60" s="77"/>
      <c r="K60" s="2"/>
      <c r="L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customHeight="1" x14ac:dyDescent="0.15">
      <c r="A61" s="2"/>
      <c r="B61" s="2"/>
      <c r="C61" s="73"/>
      <c r="D61" s="73"/>
      <c r="E61" s="74"/>
      <c r="F61" s="75"/>
      <c r="G61" s="2"/>
      <c r="H61" s="75"/>
      <c r="I61" s="76"/>
      <c r="J61" s="77"/>
      <c r="K61" s="2"/>
      <c r="L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customHeight="1" x14ac:dyDescent="0.15">
      <c r="A62" s="2"/>
      <c r="B62" s="2"/>
      <c r="C62" s="73"/>
      <c r="D62" s="73"/>
      <c r="E62" s="74"/>
      <c r="F62" s="75"/>
      <c r="G62" s="2"/>
      <c r="H62" s="75"/>
      <c r="I62" s="76"/>
      <c r="J62" s="77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customHeight="1" x14ac:dyDescent="0.15">
      <c r="A63" s="2"/>
      <c r="B63" s="2"/>
      <c r="C63" s="73"/>
      <c r="D63" s="73"/>
      <c r="E63" s="74"/>
      <c r="F63" s="75"/>
      <c r="G63" s="2"/>
      <c r="H63" s="75"/>
      <c r="I63" s="76"/>
      <c r="J63" s="77"/>
      <c r="K63" s="2"/>
      <c r="L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customHeight="1" x14ac:dyDescent="0.15">
      <c r="A64" s="2"/>
      <c r="B64" s="2"/>
      <c r="C64" s="73"/>
      <c r="D64" s="73"/>
      <c r="E64" s="74"/>
      <c r="F64" s="75"/>
      <c r="G64" s="2"/>
      <c r="H64" s="75"/>
      <c r="I64" s="76"/>
      <c r="J64" s="77"/>
      <c r="K64" s="2"/>
      <c r="L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customHeight="1" x14ac:dyDescent="0.15">
      <c r="A65" s="2"/>
      <c r="B65" s="2"/>
      <c r="C65" s="73"/>
      <c r="D65" s="73"/>
      <c r="E65" s="74"/>
      <c r="F65" s="75"/>
      <c r="G65" s="2"/>
      <c r="H65" s="75"/>
      <c r="I65" s="76"/>
      <c r="J65" s="77"/>
      <c r="K65" s="2"/>
      <c r="L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customHeight="1" x14ac:dyDescent="0.15">
      <c r="A66" s="2"/>
      <c r="B66" s="2"/>
      <c r="C66" s="73"/>
      <c r="D66" s="73"/>
      <c r="E66" s="74"/>
      <c r="F66" s="75"/>
      <c r="G66" s="2"/>
      <c r="H66" s="75"/>
      <c r="I66" s="76"/>
      <c r="J66" s="77"/>
      <c r="K66" s="2"/>
      <c r="L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customHeight="1" x14ac:dyDescent="0.15">
      <c r="A67" s="2"/>
      <c r="B67" s="2"/>
      <c r="C67" s="73"/>
      <c r="D67" s="73"/>
      <c r="E67" s="74"/>
      <c r="F67" s="75"/>
      <c r="G67" s="2"/>
      <c r="H67" s="75"/>
      <c r="I67" s="76"/>
      <c r="J67" s="77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customHeight="1" x14ac:dyDescent="0.15">
      <c r="A68" s="2"/>
      <c r="B68" s="2"/>
      <c r="C68" s="73"/>
      <c r="D68" s="73"/>
      <c r="E68" s="74"/>
      <c r="F68" s="75"/>
      <c r="G68" s="2"/>
      <c r="H68" s="75"/>
      <c r="I68" s="76"/>
      <c r="J68" s="77"/>
      <c r="K68" s="2"/>
      <c r="L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customHeight="1" x14ac:dyDescent="0.15">
      <c r="A69" s="2"/>
      <c r="B69" s="2"/>
      <c r="C69" s="73"/>
      <c r="D69" s="73"/>
      <c r="E69" s="74"/>
      <c r="F69" s="75"/>
      <c r="G69" s="2"/>
      <c r="H69" s="75"/>
      <c r="I69" s="76"/>
      <c r="J69" s="77"/>
      <c r="K69" s="2"/>
      <c r="L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customHeight="1" x14ac:dyDescent="0.15">
      <c r="A70" s="2"/>
      <c r="B70" s="2"/>
      <c r="C70" s="73"/>
      <c r="D70" s="73"/>
      <c r="E70" s="74"/>
      <c r="F70" s="75"/>
      <c r="G70" s="2"/>
      <c r="H70" s="75"/>
      <c r="I70" s="76"/>
      <c r="J70" s="77"/>
      <c r="K70" s="2"/>
      <c r="L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customHeight="1" x14ac:dyDescent="0.15">
      <c r="A71" s="2"/>
      <c r="B71" s="2"/>
      <c r="C71" s="73"/>
      <c r="D71" s="73"/>
      <c r="E71" s="74"/>
      <c r="F71" s="75"/>
      <c r="G71" s="2"/>
      <c r="H71" s="75"/>
      <c r="I71" s="76"/>
      <c r="J71" s="77"/>
      <c r="K71" s="2"/>
      <c r="L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customHeight="1" x14ac:dyDescent="0.15">
      <c r="A72" s="2"/>
      <c r="B72" s="2"/>
      <c r="C72" s="73"/>
      <c r="D72" s="73"/>
      <c r="E72" s="74"/>
      <c r="F72" s="75"/>
      <c r="G72" s="2"/>
      <c r="H72" s="75"/>
      <c r="I72" s="76"/>
      <c r="J72" s="77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customHeight="1" x14ac:dyDescent="0.15">
      <c r="A73" s="2"/>
      <c r="B73" s="2"/>
      <c r="C73" s="73"/>
      <c r="D73" s="73"/>
      <c r="E73" s="74"/>
      <c r="F73" s="75"/>
      <c r="G73" s="2"/>
      <c r="H73" s="75"/>
      <c r="I73" s="76"/>
      <c r="J73" s="77"/>
      <c r="K73" s="2"/>
      <c r="L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customHeight="1" x14ac:dyDescent="0.15">
      <c r="A74" s="2"/>
      <c r="B74" s="2"/>
      <c r="C74" s="73"/>
      <c r="D74" s="73"/>
      <c r="E74" s="74"/>
      <c r="F74" s="75"/>
      <c r="G74" s="2"/>
      <c r="H74" s="75"/>
      <c r="I74" s="76"/>
      <c r="J74" s="77"/>
      <c r="K74" s="2"/>
      <c r="L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customHeight="1" x14ac:dyDescent="0.15">
      <c r="A75" s="2"/>
      <c r="B75" s="2"/>
      <c r="C75" s="73"/>
      <c r="D75" s="73"/>
      <c r="E75" s="74"/>
      <c r="F75" s="75"/>
      <c r="G75" s="2"/>
      <c r="H75" s="75"/>
      <c r="I75" s="76"/>
      <c r="J75" s="77"/>
      <c r="K75" s="2"/>
      <c r="L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customHeight="1" x14ac:dyDescent="0.15">
      <c r="A76" s="2"/>
      <c r="B76" s="2"/>
      <c r="C76" s="73"/>
      <c r="D76" s="73"/>
      <c r="E76" s="74"/>
      <c r="F76" s="75"/>
      <c r="G76" s="2"/>
      <c r="H76" s="75"/>
      <c r="I76" s="76"/>
      <c r="J76" s="77"/>
      <c r="K76" s="2"/>
      <c r="L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customHeight="1" x14ac:dyDescent="0.15">
      <c r="A77" s="2"/>
      <c r="B77" s="2"/>
      <c r="C77" s="73"/>
      <c r="D77" s="73"/>
      <c r="E77" s="74"/>
      <c r="F77" s="75"/>
      <c r="G77" s="2"/>
      <c r="H77" s="75"/>
      <c r="I77" s="76"/>
      <c r="J77" s="77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customHeight="1" x14ac:dyDescent="0.15">
      <c r="A78" s="2"/>
      <c r="B78" s="2"/>
      <c r="C78" s="73"/>
      <c r="D78" s="73"/>
      <c r="E78" s="74"/>
      <c r="F78" s="75"/>
      <c r="G78" s="2"/>
      <c r="H78" s="75"/>
      <c r="I78" s="76"/>
      <c r="J78" s="77"/>
      <c r="K78" s="2"/>
      <c r="L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customHeight="1" x14ac:dyDescent="0.15">
      <c r="A79" s="2"/>
      <c r="B79" s="2"/>
      <c r="C79" s="73"/>
      <c r="D79" s="73"/>
      <c r="E79" s="74"/>
      <c r="F79" s="75"/>
      <c r="G79" s="2"/>
      <c r="H79" s="75"/>
      <c r="I79" s="76"/>
      <c r="J79" s="77"/>
      <c r="K79" s="2"/>
      <c r="L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customHeight="1" x14ac:dyDescent="0.15">
      <c r="A80" s="2"/>
      <c r="B80" s="2"/>
      <c r="C80" s="73"/>
      <c r="D80" s="73"/>
      <c r="E80" s="74"/>
      <c r="F80" s="75"/>
      <c r="G80" s="2"/>
      <c r="H80" s="75"/>
      <c r="I80" s="76"/>
      <c r="J80" s="77"/>
      <c r="K80" s="2"/>
      <c r="L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customHeight="1" x14ac:dyDescent="0.15">
      <c r="A81" s="2"/>
      <c r="B81" s="2"/>
      <c r="C81" s="73"/>
      <c r="D81" s="73"/>
      <c r="E81" s="74"/>
      <c r="F81" s="75"/>
      <c r="G81" s="2"/>
      <c r="H81" s="75"/>
      <c r="I81" s="76"/>
      <c r="J81" s="77"/>
      <c r="K81" s="2"/>
      <c r="L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customHeight="1" x14ac:dyDescent="0.15">
      <c r="A82" s="2"/>
      <c r="B82" s="2"/>
      <c r="C82" s="73"/>
      <c r="D82" s="73"/>
      <c r="E82" s="74"/>
      <c r="F82" s="75"/>
      <c r="G82" s="2"/>
      <c r="H82" s="75"/>
      <c r="I82" s="76"/>
      <c r="J82" s="77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customHeight="1" x14ac:dyDescent="0.15">
      <c r="A83" s="2"/>
      <c r="B83" s="2"/>
      <c r="C83" s="73"/>
      <c r="D83" s="73"/>
      <c r="E83" s="74"/>
      <c r="F83" s="75"/>
      <c r="G83" s="2"/>
      <c r="H83" s="75"/>
      <c r="I83" s="76"/>
      <c r="J83" s="77"/>
      <c r="K83" s="2"/>
      <c r="L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customHeight="1" x14ac:dyDescent="0.15">
      <c r="A84" s="2"/>
      <c r="B84" s="2"/>
      <c r="C84" s="73"/>
      <c r="D84" s="73"/>
      <c r="E84" s="74"/>
      <c r="F84" s="75"/>
      <c r="G84" s="2"/>
      <c r="H84" s="75"/>
      <c r="I84" s="76"/>
      <c r="J84" s="77"/>
      <c r="K84" s="2"/>
      <c r="L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customHeight="1" x14ac:dyDescent="0.15">
      <c r="A85" s="2"/>
      <c r="B85" s="2"/>
      <c r="C85" s="73"/>
      <c r="D85" s="73"/>
      <c r="E85" s="74"/>
      <c r="F85" s="75"/>
      <c r="G85" s="2"/>
      <c r="H85" s="75"/>
      <c r="I85" s="76"/>
      <c r="J85" s="77"/>
      <c r="K85" s="2"/>
      <c r="L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customHeight="1" x14ac:dyDescent="0.15">
      <c r="A86" s="2"/>
      <c r="B86" s="2"/>
      <c r="C86" s="73"/>
      <c r="D86" s="73"/>
      <c r="E86" s="74"/>
      <c r="F86" s="75"/>
      <c r="G86" s="2"/>
      <c r="H86" s="75"/>
      <c r="I86" s="76"/>
      <c r="J86" s="77"/>
      <c r="K86" s="2"/>
      <c r="L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customHeight="1" x14ac:dyDescent="0.15">
      <c r="A87" s="2"/>
      <c r="B87" s="2"/>
      <c r="C87" s="73"/>
      <c r="D87" s="73"/>
      <c r="E87" s="74"/>
      <c r="F87" s="75"/>
      <c r="G87" s="2"/>
      <c r="H87" s="75"/>
      <c r="I87" s="76"/>
      <c r="J87" s="77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customHeight="1" x14ac:dyDescent="0.15">
      <c r="A88" s="2"/>
      <c r="B88" s="2"/>
      <c r="C88" s="73"/>
      <c r="D88" s="73"/>
      <c r="E88" s="74"/>
      <c r="F88" s="75"/>
      <c r="G88" s="2"/>
      <c r="H88" s="75"/>
      <c r="I88" s="76"/>
      <c r="J88" s="77"/>
      <c r="K88" s="2"/>
      <c r="L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customHeight="1" x14ac:dyDescent="0.15">
      <c r="A89" s="2"/>
      <c r="B89" s="2"/>
      <c r="C89" s="73"/>
      <c r="D89" s="73"/>
      <c r="E89" s="74"/>
      <c r="F89" s="75"/>
      <c r="G89" s="2"/>
      <c r="H89" s="75"/>
      <c r="I89" s="76"/>
      <c r="J89" s="77"/>
      <c r="K89" s="2"/>
      <c r="L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customHeight="1" x14ac:dyDescent="0.15">
      <c r="A90" s="2"/>
      <c r="B90" s="2"/>
      <c r="C90" s="73"/>
      <c r="D90" s="73"/>
      <c r="E90" s="74"/>
      <c r="F90" s="75"/>
      <c r="G90" s="2"/>
      <c r="H90" s="75"/>
      <c r="I90" s="76"/>
      <c r="J90" s="77"/>
      <c r="K90" s="2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customHeight="1" x14ac:dyDescent="0.15">
      <c r="A91" s="2"/>
      <c r="B91" s="2"/>
      <c r="C91" s="73"/>
      <c r="D91" s="73"/>
      <c r="E91" s="74"/>
      <c r="F91" s="75"/>
      <c r="G91" s="2"/>
      <c r="H91" s="75"/>
      <c r="I91" s="76"/>
      <c r="J91" s="77"/>
      <c r="K91" s="2"/>
      <c r="L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customHeight="1" x14ac:dyDescent="0.15">
      <c r="A92" s="2"/>
      <c r="B92" s="2"/>
      <c r="C92" s="73"/>
      <c r="D92" s="73"/>
      <c r="E92" s="74"/>
      <c r="F92" s="75"/>
      <c r="G92" s="2"/>
      <c r="H92" s="75"/>
      <c r="I92" s="76"/>
      <c r="J92" s="77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customHeight="1" x14ac:dyDescent="0.15">
      <c r="A93" s="2"/>
      <c r="B93" s="2"/>
      <c r="C93" s="73"/>
      <c r="D93" s="73"/>
      <c r="E93" s="74"/>
      <c r="F93" s="75"/>
      <c r="G93" s="2"/>
      <c r="H93" s="75"/>
      <c r="I93" s="76"/>
      <c r="J93" s="77"/>
      <c r="K93" s="2"/>
      <c r="L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customHeight="1" x14ac:dyDescent="0.15">
      <c r="A94" s="2"/>
      <c r="B94" s="2"/>
      <c r="C94" s="73"/>
      <c r="D94" s="73"/>
      <c r="E94" s="74"/>
      <c r="F94" s="75"/>
      <c r="G94" s="2"/>
      <c r="H94" s="75"/>
      <c r="I94" s="76"/>
      <c r="J94" s="77"/>
      <c r="K94" s="2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customHeight="1" x14ac:dyDescent="0.15">
      <c r="A95" s="2"/>
      <c r="B95" s="2"/>
      <c r="C95" s="73"/>
      <c r="D95" s="73"/>
      <c r="E95" s="74"/>
      <c r="F95" s="75"/>
      <c r="G95" s="2"/>
      <c r="H95" s="75"/>
      <c r="I95" s="76"/>
      <c r="J95" s="77"/>
      <c r="K95" s="2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customHeight="1" x14ac:dyDescent="0.15">
      <c r="A96" s="2"/>
      <c r="B96" s="2"/>
      <c r="C96" s="73"/>
      <c r="D96" s="73"/>
      <c r="E96" s="74"/>
      <c r="F96" s="75"/>
      <c r="G96" s="2"/>
      <c r="H96" s="75"/>
      <c r="I96" s="76"/>
      <c r="J96" s="77"/>
      <c r="K96" s="2"/>
      <c r="L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customHeight="1" x14ac:dyDescent="0.15">
      <c r="A97" s="2"/>
      <c r="B97" s="2"/>
      <c r="C97" s="73"/>
      <c r="D97" s="73"/>
      <c r="E97" s="74"/>
      <c r="F97" s="75"/>
      <c r="G97" s="2"/>
      <c r="H97" s="75"/>
      <c r="I97" s="76"/>
      <c r="J97" s="77"/>
      <c r="K97" s="2"/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customHeight="1" x14ac:dyDescent="0.15">
      <c r="A98" s="2"/>
      <c r="B98" s="2"/>
      <c r="C98" s="73"/>
      <c r="D98" s="73"/>
      <c r="E98" s="74"/>
      <c r="F98" s="75"/>
      <c r="G98" s="2"/>
      <c r="H98" s="75"/>
      <c r="I98" s="76"/>
      <c r="J98" s="77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customHeight="1" x14ac:dyDescent="0.15">
      <c r="A99" s="2"/>
      <c r="B99" s="2"/>
      <c r="C99" s="73"/>
      <c r="D99" s="73"/>
      <c r="E99" s="74"/>
      <c r="F99" s="75"/>
      <c r="G99" s="2"/>
      <c r="H99" s="75"/>
      <c r="I99" s="76"/>
      <c r="J99" s="77"/>
      <c r="K99" s="2"/>
      <c r="L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customHeight="1" x14ac:dyDescent="0.15">
      <c r="A100" s="2"/>
      <c r="B100" s="2"/>
      <c r="C100" s="73"/>
      <c r="D100" s="73"/>
      <c r="E100" s="74"/>
      <c r="F100" s="75"/>
      <c r="G100" s="2"/>
      <c r="H100" s="75"/>
      <c r="I100" s="76"/>
      <c r="J100" s="77"/>
      <c r="K100" s="2"/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customHeight="1" x14ac:dyDescent="0.15">
      <c r="A101" s="2"/>
      <c r="B101" s="2"/>
      <c r="C101" s="73"/>
      <c r="D101" s="73"/>
      <c r="E101" s="74"/>
      <c r="F101" s="75"/>
      <c r="G101" s="2"/>
      <c r="H101" s="75"/>
      <c r="I101" s="76"/>
      <c r="J101" s="77"/>
      <c r="K101" s="2"/>
      <c r="L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customHeight="1" x14ac:dyDescent="0.15">
      <c r="A102" s="2"/>
      <c r="B102" s="2"/>
      <c r="C102" s="73"/>
      <c r="D102" s="73"/>
      <c r="E102" s="74"/>
      <c r="F102" s="75"/>
      <c r="G102" s="2"/>
      <c r="H102" s="75"/>
      <c r="I102" s="76"/>
      <c r="J102" s="77"/>
      <c r="K102" s="2"/>
      <c r="L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customHeight="1" x14ac:dyDescent="0.15">
      <c r="A103" s="2"/>
      <c r="B103" s="2"/>
      <c r="C103" s="73"/>
      <c r="D103" s="73"/>
      <c r="E103" s="74"/>
      <c r="F103" s="75"/>
      <c r="G103" s="2"/>
      <c r="H103" s="75"/>
      <c r="I103" s="76"/>
      <c r="J103" s="77"/>
      <c r="K103" s="2"/>
      <c r="L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customHeight="1" x14ac:dyDescent="0.15">
      <c r="A104" s="2"/>
      <c r="B104" s="2"/>
      <c r="C104" s="73"/>
      <c r="D104" s="73"/>
      <c r="E104" s="74"/>
      <c r="F104" s="75"/>
      <c r="G104" s="2"/>
      <c r="H104" s="75"/>
      <c r="I104" s="76"/>
      <c r="J104" s="77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customHeight="1" x14ac:dyDescent="0.15">
      <c r="A105" s="2"/>
      <c r="B105" s="2"/>
      <c r="C105" s="73"/>
      <c r="D105" s="73"/>
      <c r="E105" s="74"/>
      <c r="F105" s="75"/>
      <c r="G105" s="2"/>
      <c r="H105" s="75"/>
      <c r="I105" s="76"/>
      <c r="J105" s="77"/>
      <c r="K105" s="2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customHeight="1" x14ac:dyDescent="0.15">
      <c r="A106" s="2"/>
      <c r="B106" s="2"/>
      <c r="C106" s="73"/>
      <c r="D106" s="73"/>
      <c r="E106" s="74"/>
      <c r="F106" s="75"/>
      <c r="G106" s="2"/>
      <c r="H106" s="75"/>
      <c r="I106" s="76"/>
      <c r="J106" s="77"/>
      <c r="K106" s="2"/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customHeight="1" x14ac:dyDescent="0.15">
      <c r="A107" s="2"/>
      <c r="B107" s="2"/>
      <c r="C107" s="73"/>
      <c r="D107" s="73"/>
      <c r="E107" s="74"/>
      <c r="F107" s="75"/>
      <c r="G107" s="2"/>
      <c r="H107" s="75"/>
      <c r="I107" s="76"/>
      <c r="J107" s="77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customHeight="1" x14ac:dyDescent="0.15">
      <c r="A108" s="2"/>
      <c r="B108" s="2"/>
      <c r="C108" s="73"/>
      <c r="D108" s="73"/>
      <c r="E108" s="74"/>
      <c r="F108" s="75"/>
      <c r="G108" s="2"/>
      <c r="H108" s="75"/>
      <c r="I108" s="76"/>
      <c r="J108" s="77"/>
      <c r="K108" s="2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customHeight="1" x14ac:dyDescent="0.15">
      <c r="A109" s="2"/>
      <c r="B109" s="2"/>
      <c r="C109" s="73"/>
      <c r="D109" s="73"/>
      <c r="E109" s="74"/>
      <c r="F109" s="75"/>
      <c r="G109" s="2"/>
      <c r="H109" s="75"/>
      <c r="I109" s="76"/>
      <c r="J109" s="77"/>
      <c r="K109" s="2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customHeight="1" x14ac:dyDescent="0.15">
      <c r="A110" s="2"/>
      <c r="B110" s="2"/>
      <c r="C110" s="73"/>
      <c r="D110" s="73"/>
      <c r="E110" s="74"/>
      <c r="F110" s="75"/>
      <c r="G110" s="2"/>
      <c r="H110" s="75"/>
      <c r="I110" s="76"/>
      <c r="J110" s="77"/>
      <c r="K110" s="2"/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customHeight="1" x14ac:dyDescent="0.15">
      <c r="A111" s="2"/>
      <c r="B111" s="2"/>
      <c r="C111" s="73"/>
      <c r="D111" s="73"/>
      <c r="E111" s="74"/>
      <c r="F111" s="75"/>
      <c r="G111" s="2"/>
      <c r="H111" s="75"/>
      <c r="I111" s="76"/>
      <c r="J111" s="77"/>
      <c r="K111" s="2"/>
      <c r="L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customHeight="1" x14ac:dyDescent="0.15">
      <c r="A112" s="2"/>
      <c r="B112" s="2"/>
      <c r="C112" s="73"/>
      <c r="D112" s="73"/>
      <c r="E112" s="74"/>
      <c r="F112" s="75"/>
      <c r="G112" s="2"/>
      <c r="H112" s="75"/>
      <c r="I112" s="76"/>
      <c r="J112" s="77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customHeight="1" x14ac:dyDescent="0.15">
      <c r="A113" s="2"/>
      <c r="B113" s="2"/>
      <c r="C113" s="73"/>
      <c r="D113" s="73"/>
      <c r="E113" s="74"/>
      <c r="F113" s="75"/>
      <c r="G113" s="2"/>
      <c r="H113" s="75"/>
      <c r="I113" s="76"/>
      <c r="J113" s="77"/>
      <c r="K113" s="2"/>
      <c r="L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customHeight="1" x14ac:dyDescent="0.15">
      <c r="A114" s="2"/>
      <c r="B114" s="2"/>
      <c r="C114" s="73"/>
      <c r="D114" s="73"/>
      <c r="E114" s="74"/>
      <c r="F114" s="75"/>
      <c r="G114" s="2"/>
      <c r="H114" s="75"/>
      <c r="I114" s="76"/>
      <c r="J114" s="77"/>
      <c r="K114" s="2"/>
      <c r="L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customHeight="1" x14ac:dyDescent="0.15">
      <c r="A115" s="2"/>
      <c r="B115" s="2"/>
      <c r="C115" s="73"/>
      <c r="D115" s="73"/>
      <c r="E115" s="74"/>
      <c r="F115" s="75"/>
      <c r="G115" s="2"/>
      <c r="H115" s="75"/>
      <c r="I115" s="76"/>
      <c r="J115" s="77"/>
      <c r="K115" s="2"/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customHeight="1" x14ac:dyDescent="0.15">
      <c r="A116" s="2"/>
      <c r="B116" s="2"/>
      <c r="C116" s="73"/>
      <c r="D116" s="73"/>
      <c r="E116" s="74"/>
      <c r="F116" s="75"/>
      <c r="G116" s="2"/>
      <c r="H116" s="75"/>
      <c r="I116" s="76"/>
      <c r="J116" s="77"/>
      <c r="K116" s="2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customHeight="1" x14ac:dyDescent="0.15">
      <c r="A117" s="2"/>
      <c r="B117" s="2"/>
      <c r="C117" s="73"/>
      <c r="D117" s="73"/>
      <c r="E117" s="74"/>
      <c r="F117" s="75"/>
      <c r="G117" s="2"/>
      <c r="H117" s="75"/>
      <c r="I117" s="76"/>
      <c r="J117" s="77"/>
      <c r="K117" s="2"/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customHeight="1" x14ac:dyDescent="0.15">
      <c r="A118" s="2"/>
      <c r="B118" s="2"/>
      <c r="C118" s="73"/>
      <c r="D118" s="73"/>
      <c r="E118" s="74"/>
      <c r="F118" s="75"/>
      <c r="G118" s="2"/>
      <c r="H118" s="75"/>
      <c r="I118" s="76"/>
      <c r="J118" s="77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customHeight="1" x14ac:dyDescent="0.15">
      <c r="A119" s="2"/>
      <c r="B119" s="2"/>
      <c r="C119" s="73"/>
      <c r="D119" s="73"/>
      <c r="E119" s="74"/>
      <c r="F119" s="75"/>
      <c r="G119" s="2"/>
      <c r="H119" s="75"/>
      <c r="I119" s="76"/>
      <c r="J119" s="77"/>
      <c r="K119" s="2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customHeight="1" x14ac:dyDescent="0.15">
      <c r="A120" s="2"/>
      <c r="B120" s="2"/>
      <c r="C120" s="73"/>
      <c r="D120" s="73"/>
      <c r="E120" s="74"/>
      <c r="F120" s="75"/>
      <c r="G120" s="2"/>
      <c r="H120" s="75"/>
      <c r="I120" s="76"/>
      <c r="J120" s="77"/>
      <c r="K120" s="2"/>
      <c r="L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customHeight="1" x14ac:dyDescent="0.15">
      <c r="A121" s="2"/>
      <c r="B121" s="2"/>
      <c r="C121" s="73"/>
      <c r="D121" s="73"/>
      <c r="E121" s="74"/>
      <c r="F121" s="75"/>
      <c r="G121" s="2"/>
      <c r="H121" s="75"/>
      <c r="I121" s="76"/>
      <c r="J121" s="77"/>
      <c r="K121" s="2"/>
      <c r="L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customHeight="1" x14ac:dyDescent="0.15">
      <c r="A122" s="2"/>
      <c r="B122" s="2"/>
      <c r="C122" s="73"/>
      <c r="D122" s="73"/>
      <c r="E122" s="74"/>
      <c r="F122" s="75"/>
      <c r="G122" s="2"/>
      <c r="H122" s="75"/>
      <c r="I122" s="76"/>
      <c r="J122" s="77"/>
      <c r="K122" s="2"/>
      <c r="L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customHeight="1" x14ac:dyDescent="0.15">
      <c r="A123" s="2"/>
      <c r="B123" s="2"/>
      <c r="C123" s="73"/>
      <c r="D123" s="73"/>
      <c r="E123" s="74"/>
      <c r="F123" s="75"/>
      <c r="G123" s="2"/>
      <c r="H123" s="75"/>
      <c r="I123" s="76"/>
      <c r="J123" s="77"/>
      <c r="K123" s="2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customHeight="1" x14ac:dyDescent="0.15">
      <c r="A124" s="2"/>
      <c r="B124" s="2"/>
      <c r="C124" s="73"/>
      <c r="D124" s="73"/>
      <c r="E124" s="74"/>
      <c r="F124" s="75"/>
      <c r="G124" s="2"/>
      <c r="H124" s="75"/>
      <c r="I124" s="76"/>
      <c r="J124" s="77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customHeight="1" x14ac:dyDescent="0.15">
      <c r="A125" s="2"/>
      <c r="B125" s="2"/>
      <c r="C125" s="73"/>
      <c r="D125" s="73"/>
      <c r="E125" s="74"/>
      <c r="F125" s="75"/>
      <c r="G125" s="2"/>
      <c r="H125" s="75"/>
      <c r="I125" s="76"/>
      <c r="J125" s="77"/>
      <c r="K125" s="2"/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customHeight="1" x14ac:dyDescent="0.15">
      <c r="A126" s="2"/>
      <c r="B126" s="2"/>
      <c r="C126" s="73"/>
      <c r="D126" s="73"/>
      <c r="E126" s="74"/>
      <c r="F126" s="75"/>
      <c r="G126" s="2"/>
      <c r="H126" s="75"/>
      <c r="I126" s="76"/>
      <c r="J126" s="77"/>
      <c r="K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customHeight="1" x14ac:dyDescent="0.15">
      <c r="A127" s="2"/>
      <c r="B127" s="2"/>
      <c r="C127" s="73"/>
      <c r="D127" s="73"/>
      <c r="E127" s="74"/>
      <c r="F127" s="75"/>
      <c r="G127" s="2"/>
      <c r="H127" s="75"/>
      <c r="I127" s="76"/>
      <c r="J127" s="77"/>
      <c r="K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customHeight="1" x14ac:dyDescent="0.15">
      <c r="A128" s="2"/>
      <c r="B128" s="2"/>
      <c r="C128" s="73"/>
      <c r="D128" s="73"/>
      <c r="E128" s="74"/>
      <c r="F128" s="75"/>
      <c r="G128" s="2"/>
      <c r="H128" s="75"/>
      <c r="I128" s="76"/>
      <c r="J128" s="77"/>
      <c r="K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customHeight="1" x14ac:dyDescent="0.15">
      <c r="A129" s="2"/>
      <c r="B129" s="2"/>
      <c r="C129" s="73"/>
      <c r="D129" s="73"/>
      <c r="E129" s="74"/>
      <c r="F129" s="75"/>
      <c r="G129" s="2"/>
      <c r="H129" s="75"/>
      <c r="I129" s="76"/>
      <c r="J129" s="77"/>
      <c r="K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customHeight="1" x14ac:dyDescent="0.15">
      <c r="A130" s="2"/>
      <c r="B130" s="2"/>
      <c r="C130" s="73"/>
      <c r="D130" s="73"/>
      <c r="E130" s="74"/>
      <c r="F130" s="75"/>
      <c r="G130" s="2"/>
      <c r="H130" s="75"/>
      <c r="I130" s="76"/>
      <c r="J130" s="77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customHeight="1" x14ac:dyDescent="0.15">
      <c r="A131" s="2"/>
      <c r="B131" s="2"/>
      <c r="C131" s="73"/>
      <c r="D131" s="73"/>
      <c r="E131" s="74"/>
      <c r="F131" s="75"/>
      <c r="G131" s="2"/>
      <c r="H131" s="75"/>
      <c r="I131" s="76"/>
      <c r="J131" s="77"/>
      <c r="K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customHeight="1" x14ac:dyDescent="0.15">
      <c r="A132" s="2"/>
      <c r="B132" s="2"/>
      <c r="C132" s="73"/>
      <c r="D132" s="73"/>
      <c r="E132" s="74"/>
      <c r="F132" s="75"/>
      <c r="G132" s="2"/>
      <c r="H132" s="75"/>
      <c r="I132" s="76"/>
      <c r="J132" s="77"/>
      <c r="K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customHeight="1" x14ac:dyDescent="0.15">
      <c r="A133" s="2"/>
      <c r="B133" s="2"/>
      <c r="C133" s="73"/>
      <c r="D133" s="73"/>
      <c r="E133" s="74"/>
      <c r="F133" s="75"/>
      <c r="G133" s="2"/>
      <c r="H133" s="75"/>
      <c r="I133" s="76"/>
      <c r="J133" s="77"/>
      <c r="K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customHeight="1" x14ac:dyDescent="0.15">
      <c r="A134" s="2"/>
      <c r="B134" s="2"/>
      <c r="C134" s="73"/>
      <c r="D134" s="73"/>
      <c r="E134" s="74"/>
      <c r="F134" s="75"/>
      <c r="G134" s="2"/>
      <c r="H134" s="75"/>
      <c r="I134" s="76"/>
      <c r="J134" s="77"/>
      <c r="K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customHeight="1" x14ac:dyDescent="0.15">
      <c r="A135" s="2"/>
      <c r="B135" s="2"/>
      <c r="C135" s="73"/>
      <c r="D135" s="73"/>
      <c r="E135" s="74"/>
      <c r="F135" s="75"/>
      <c r="G135" s="2"/>
      <c r="H135" s="75"/>
      <c r="I135" s="76"/>
      <c r="J135" s="77"/>
      <c r="K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customHeight="1" x14ac:dyDescent="0.15">
      <c r="A136" s="2"/>
      <c r="B136" s="2"/>
      <c r="C136" s="73"/>
      <c r="D136" s="73"/>
      <c r="E136" s="74"/>
      <c r="F136" s="75"/>
      <c r="G136" s="2"/>
      <c r="H136" s="75"/>
      <c r="I136" s="76"/>
      <c r="J136" s="77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customHeight="1" x14ac:dyDescent="0.15">
      <c r="A137" s="2"/>
      <c r="B137" s="2"/>
      <c r="C137" s="73"/>
      <c r="D137" s="73"/>
      <c r="E137" s="74"/>
      <c r="F137" s="75"/>
      <c r="G137" s="2"/>
      <c r="H137" s="75"/>
      <c r="I137" s="76"/>
      <c r="J137" s="77"/>
      <c r="K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customHeight="1" x14ac:dyDescent="0.15">
      <c r="A138" s="2"/>
      <c r="B138" s="2"/>
      <c r="C138" s="73"/>
      <c r="D138" s="73"/>
      <c r="E138" s="74"/>
      <c r="F138" s="75"/>
      <c r="G138" s="2"/>
      <c r="H138" s="75"/>
      <c r="I138" s="76"/>
      <c r="J138" s="77"/>
      <c r="K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customHeight="1" x14ac:dyDescent="0.15">
      <c r="A139" s="2"/>
      <c r="B139" s="2"/>
      <c r="C139" s="73"/>
      <c r="D139" s="73"/>
      <c r="E139" s="74"/>
      <c r="F139" s="75"/>
      <c r="G139" s="2"/>
      <c r="H139" s="75"/>
      <c r="I139" s="76"/>
      <c r="J139" s="77"/>
      <c r="K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customHeight="1" x14ac:dyDescent="0.15">
      <c r="A140" s="2"/>
      <c r="B140" s="2"/>
      <c r="C140" s="73"/>
      <c r="D140" s="73"/>
      <c r="E140" s="74"/>
      <c r="F140" s="75"/>
      <c r="G140" s="2"/>
      <c r="H140" s="75"/>
      <c r="I140" s="76"/>
      <c r="J140" s="77"/>
      <c r="K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customHeight="1" x14ac:dyDescent="0.15">
      <c r="A141" s="2"/>
      <c r="B141" s="2"/>
      <c r="C141" s="73"/>
      <c r="D141" s="73"/>
      <c r="E141" s="74"/>
      <c r="F141" s="75"/>
      <c r="G141" s="2"/>
      <c r="H141" s="75"/>
      <c r="I141" s="76"/>
      <c r="J141" s="77"/>
      <c r="K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customHeight="1" x14ac:dyDescent="0.15">
      <c r="A142" s="2"/>
      <c r="B142" s="2"/>
      <c r="C142" s="73"/>
      <c r="D142" s="73"/>
      <c r="E142" s="74"/>
      <c r="F142" s="75"/>
      <c r="G142" s="2"/>
      <c r="H142" s="75"/>
      <c r="I142" s="76"/>
      <c r="J142" s="77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customHeight="1" x14ac:dyDescent="0.15">
      <c r="A143" s="2"/>
      <c r="B143" s="2"/>
      <c r="C143" s="73"/>
      <c r="D143" s="73"/>
      <c r="E143" s="74"/>
      <c r="F143" s="75"/>
      <c r="G143" s="2"/>
      <c r="H143" s="75"/>
      <c r="I143" s="76"/>
      <c r="J143" s="77"/>
      <c r="K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customHeight="1" x14ac:dyDescent="0.15">
      <c r="A144" s="2"/>
      <c r="B144" s="2"/>
      <c r="C144" s="73"/>
      <c r="D144" s="73"/>
      <c r="E144" s="74"/>
      <c r="F144" s="75"/>
      <c r="G144" s="2"/>
      <c r="H144" s="75"/>
      <c r="I144" s="76"/>
      <c r="J144" s="77"/>
      <c r="K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customHeight="1" x14ac:dyDescent="0.15">
      <c r="A145" s="2"/>
      <c r="B145" s="2"/>
      <c r="C145" s="73"/>
      <c r="D145" s="73"/>
      <c r="E145" s="74"/>
      <c r="F145" s="75"/>
      <c r="G145" s="2"/>
      <c r="H145" s="75"/>
      <c r="I145" s="76"/>
      <c r="J145" s="77"/>
      <c r="K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customHeight="1" x14ac:dyDescent="0.15">
      <c r="A146" s="2"/>
      <c r="B146" s="2"/>
      <c r="C146" s="73"/>
      <c r="D146" s="73"/>
      <c r="E146" s="74"/>
      <c r="F146" s="75"/>
      <c r="G146" s="2"/>
      <c r="H146" s="75"/>
      <c r="I146" s="76"/>
      <c r="J146" s="77"/>
      <c r="K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customHeight="1" x14ac:dyDescent="0.15">
      <c r="A147" s="2"/>
      <c r="B147" s="2"/>
      <c r="C147" s="73"/>
      <c r="D147" s="73"/>
      <c r="E147" s="74"/>
      <c r="F147" s="75"/>
      <c r="G147" s="2"/>
      <c r="H147" s="75"/>
      <c r="I147" s="76"/>
      <c r="J147" s="77"/>
      <c r="K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customHeight="1" x14ac:dyDescent="0.15">
      <c r="A148" s="2"/>
      <c r="B148" s="2"/>
      <c r="C148" s="73"/>
      <c r="D148" s="73"/>
      <c r="E148" s="74"/>
      <c r="F148" s="75"/>
      <c r="G148" s="2"/>
      <c r="H148" s="75"/>
      <c r="I148" s="76"/>
      <c r="J148" s="77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customHeight="1" x14ac:dyDescent="0.15">
      <c r="A149" s="2"/>
      <c r="B149" s="2"/>
      <c r="C149" s="73"/>
      <c r="D149" s="73"/>
      <c r="E149" s="74"/>
      <c r="F149" s="75"/>
      <c r="G149" s="2"/>
      <c r="H149" s="75"/>
      <c r="I149" s="76"/>
      <c r="J149" s="77"/>
      <c r="K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customHeight="1" x14ac:dyDescent="0.15">
      <c r="A150" s="2"/>
      <c r="B150" s="2"/>
      <c r="C150" s="73"/>
      <c r="D150" s="73"/>
      <c r="E150" s="74"/>
      <c r="F150" s="75"/>
      <c r="G150" s="2"/>
      <c r="H150" s="75"/>
      <c r="I150" s="76"/>
      <c r="J150" s="77"/>
      <c r="K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customHeight="1" x14ac:dyDescent="0.15">
      <c r="A151" s="2"/>
      <c r="B151" s="2"/>
      <c r="C151" s="73"/>
      <c r="D151" s="73"/>
      <c r="E151" s="74"/>
      <c r="F151" s="75"/>
      <c r="G151" s="2"/>
      <c r="H151" s="75"/>
      <c r="I151" s="76"/>
      <c r="J151" s="77"/>
      <c r="K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customHeight="1" x14ac:dyDescent="0.15">
      <c r="A152" s="2"/>
      <c r="B152" s="2"/>
      <c r="C152" s="73"/>
      <c r="D152" s="73"/>
      <c r="E152" s="74"/>
      <c r="F152" s="75"/>
      <c r="G152" s="2"/>
      <c r="H152" s="75"/>
      <c r="I152" s="76"/>
      <c r="J152" s="77"/>
      <c r="K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customHeight="1" x14ac:dyDescent="0.15">
      <c r="A153" s="2"/>
      <c r="B153" s="2"/>
      <c r="C153" s="73"/>
      <c r="D153" s="73"/>
      <c r="E153" s="74"/>
      <c r="F153" s="75"/>
      <c r="G153" s="2"/>
      <c r="H153" s="75"/>
      <c r="I153" s="76"/>
      <c r="J153" s="77"/>
      <c r="K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customHeight="1" x14ac:dyDescent="0.15">
      <c r="A154" s="2"/>
      <c r="B154" s="2"/>
      <c r="C154" s="73"/>
      <c r="D154" s="73"/>
      <c r="E154" s="74"/>
      <c r="F154" s="75"/>
      <c r="G154" s="2"/>
      <c r="H154" s="75"/>
      <c r="I154" s="76"/>
      <c r="J154" s="77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customHeight="1" x14ac:dyDescent="0.15">
      <c r="A155" s="2"/>
      <c r="B155" s="2"/>
      <c r="C155" s="73"/>
      <c r="D155" s="73"/>
      <c r="E155" s="74"/>
      <c r="F155" s="75"/>
      <c r="G155" s="2"/>
      <c r="H155" s="75"/>
      <c r="I155" s="76"/>
      <c r="J155" s="77"/>
      <c r="K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customHeight="1" x14ac:dyDescent="0.15">
      <c r="A156" s="2"/>
      <c r="B156" s="2"/>
      <c r="C156" s="73"/>
      <c r="D156" s="73"/>
      <c r="E156" s="74"/>
      <c r="F156" s="75"/>
      <c r="G156" s="2"/>
      <c r="H156" s="75"/>
      <c r="I156" s="76"/>
      <c r="J156" s="77"/>
      <c r="K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customHeight="1" x14ac:dyDescent="0.15">
      <c r="A157" s="2"/>
      <c r="B157" s="2"/>
      <c r="C157" s="73"/>
      <c r="D157" s="73"/>
      <c r="E157" s="74"/>
      <c r="F157" s="75"/>
      <c r="G157" s="2"/>
      <c r="H157" s="75"/>
      <c r="I157" s="76"/>
      <c r="J157" s="77"/>
      <c r="K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customHeight="1" x14ac:dyDescent="0.15">
      <c r="A158" s="2"/>
      <c r="B158" s="2"/>
      <c r="C158" s="73"/>
      <c r="D158" s="73"/>
      <c r="E158" s="74"/>
      <c r="F158" s="75"/>
      <c r="G158" s="2"/>
      <c r="H158" s="75"/>
      <c r="I158" s="76"/>
      <c r="J158" s="77"/>
      <c r="K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customHeight="1" x14ac:dyDescent="0.15">
      <c r="A159" s="2"/>
      <c r="B159" s="2"/>
      <c r="C159" s="73"/>
      <c r="D159" s="73"/>
      <c r="E159" s="74"/>
      <c r="F159" s="75"/>
      <c r="G159" s="2"/>
      <c r="H159" s="75"/>
      <c r="I159" s="76"/>
      <c r="J159" s="77"/>
      <c r="K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customHeight="1" x14ac:dyDescent="0.15">
      <c r="A160" s="2"/>
      <c r="B160" s="2"/>
      <c r="C160" s="73"/>
      <c r="D160" s="73"/>
      <c r="E160" s="74"/>
      <c r="F160" s="75"/>
      <c r="G160" s="2"/>
      <c r="H160" s="75"/>
      <c r="I160" s="76"/>
      <c r="J160" s="77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customHeight="1" x14ac:dyDescent="0.15">
      <c r="A161" s="2"/>
      <c r="B161" s="2"/>
      <c r="C161" s="73"/>
      <c r="D161" s="73"/>
      <c r="E161" s="74"/>
      <c r="F161" s="75"/>
      <c r="G161" s="2"/>
      <c r="H161" s="75"/>
      <c r="I161" s="76"/>
      <c r="J161" s="77"/>
      <c r="K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customHeight="1" x14ac:dyDescent="0.15">
      <c r="A162" s="2"/>
      <c r="B162" s="2"/>
      <c r="C162" s="73"/>
      <c r="D162" s="73"/>
      <c r="E162" s="74"/>
      <c r="F162" s="75"/>
      <c r="G162" s="2"/>
      <c r="H162" s="75"/>
      <c r="I162" s="76"/>
      <c r="J162" s="77"/>
      <c r="K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customHeight="1" x14ac:dyDescent="0.15">
      <c r="A163" s="2"/>
      <c r="B163" s="2"/>
      <c r="C163" s="73"/>
      <c r="D163" s="73"/>
      <c r="E163" s="74"/>
      <c r="F163" s="75"/>
      <c r="G163" s="2"/>
      <c r="H163" s="75"/>
      <c r="I163" s="76"/>
      <c r="J163" s="77"/>
      <c r="K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customHeight="1" x14ac:dyDescent="0.15">
      <c r="A164" s="2"/>
      <c r="B164" s="2"/>
      <c r="C164" s="73"/>
      <c r="D164" s="73"/>
      <c r="E164" s="74"/>
      <c r="F164" s="75"/>
      <c r="G164" s="2"/>
      <c r="H164" s="75"/>
      <c r="I164" s="76"/>
      <c r="J164" s="77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customHeight="1" x14ac:dyDescent="0.15">
      <c r="A165" s="2"/>
      <c r="B165" s="2"/>
      <c r="C165" s="73"/>
      <c r="D165" s="73"/>
      <c r="E165" s="74"/>
      <c r="F165" s="75"/>
      <c r="G165" s="2"/>
      <c r="H165" s="75"/>
      <c r="I165" s="76"/>
      <c r="J165" s="77"/>
      <c r="K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customHeight="1" x14ac:dyDescent="0.15">
      <c r="A166" s="2"/>
      <c r="B166" s="2"/>
      <c r="C166" s="73"/>
      <c r="D166" s="73"/>
      <c r="E166" s="74"/>
      <c r="F166" s="75"/>
      <c r="G166" s="2"/>
      <c r="H166" s="75"/>
      <c r="I166" s="76"/>
      <c r="J166" s="77"/>
      <c r="K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customHeight="1" x14ac:dyDescent="0.15">
      <c r="A167" s="2"/>
      <c r="B167" s="2"/>
      <c r="C167" s="73"/>
      <c r="D167" s="73"/>
      <c r="E167" s="74"/>
      <c r="F167" s="75"/>
      <c r="G167" s="2"/>
      <c r="H167" s="75"/>
      <c r="I167" s="76"/>
      <c r="J167" s="77"/>
      <c r="K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customHeight="1" x14ac:dyDescent="0.15">
      <c r="A168" s="2"/>
      <c r="B168" s="2"/>
      <c r="C168" s="73"/>
      <c r="D168" s="73"/>
      <c r="E168" s="74"/>
      <c r="F168" s="75"/>
      <c r="G168" s="2"/>
      <c r="H168" s="75"/>
      <c r="I168" s="76"/>
      <c r="J168" s="77"/>
      <c r="K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customHeight="1" x14ac:dyDescent="0.15">
      <c r="A169" s="2"/>
      <c r="B169" s="2"/>
      <c r="C169" s="73"/>
      <c r="D169" s="73"/>
      <c r="E169" s="74"/>
      <c r="F169" s="75"/>
      <c r="G169" s="2"/>
      <c r="H169" s="75"/>
      <c r="I169" s="76"/>
      <c r="J169" s="77"/>
      <c r="K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customHeight="1" x14ac:dyDescent="0.15">
      <c r="A170" s="2"/>
      <c r="B170" s="2"/>
      <c r="C170" s="73"/>
      <c r="D170" s="73"/>
      <c r="E170" s="74"/>
      <c r="F170" s="75"/>
      <c r="G170" s="2"/>
      <c r="H170" s="75"/>
      <c r="I170" s="76"/>
      <c r="J170" s="77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customHeight="1" x14ac:dyDescent="0.15">
      <c r="A171" s="2"/>
      <c r="B171" s="2"/>
      <c r="C171" s="73"/>
      <c r="D171" s="73"/>
      <c r="E171" s="74"/>
      <c r="F171" s="75"/>
      <c r="G171" s="2"/>
      <c r="H171" s="75"/>
      <c r="I171" s="76"/>
      <c r="J171" s="77"/>
      <c r="K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customHeight="1" x14ac:dyDescent="0.15">
      <c r="A172" s="2"/>
      <c r="B172" s="2"/>
      <c r="C172" s="73"/>
      <c r="D172" s="73"/>
      <c r="E172" s="74"/>
      <c r="F172" s="75"/>
      <c r="G172" s="2"/>
      <c r="H172" s="75"/>
      <c r="I172" s="76"/>
      <c r="J172" s="77"/>
      <c r="K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customHeight="1" x14ac:dyDescent="0.15">
      <c r="A173" s="2"/>
      <c r="B173" s="2"/>
      <c r="C173" s="73"/>
      <c r="D173" s="73"/>
      <c r="E173" s="74"/>
      <c r="F173" s="75"/>
      <c r="G173" s="2"/>
      <c r="H173" s="75"/>
      <c r="I173" s="76"/>
      <c r="J173" s="77"/>
      <c r="K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customHeight="1" x14ac:dyDescent="0.15">
      <c r="A174" s="2"/>
      <c r="B174" s="2"/>
      <c r="C174" s="73"/>
      <c r="D174" s="73"/>
      <c r="E174" s="74"/>
      <c r="F174" s="75"/>
      <c r="G174" s="2"/>
      <c r="H174" s="75"/>
      <c r="I174" s="76"/>
      <c r="J174" s="77"/>
      <c r="K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customHeight="1" x14ac:dyDescent="0.15">
      <c r="A175" s="2"/>
      <c r="B175" s="2"/>
      <c r="C175" s="73"/>
      <c r="D175" s="73"/>
      <c r="E175" s="74"/>
      <c r="F175" s="75"/>
      <c r="G175" s="2"/>
      <c r="H175" s="75"/>
      <c r="I175" s="76"/>
      <c r="J175" s="77"/>
      <c r="K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customHeight="1" x14ac:dyDescent="0.15">
      <c r="A176" s="2"/>
      <c r="B176" s="2"/>
      <c r="C176" s="73"/>
      <c r="D176" s="73"/>
      <c r="E176" s="74"/>
      <c r="F176" s="75"/>
      <c r="G176" s="2"/>
      <c r="H176" s="75"/>
      <c r="I176" s="76"/>
      <c r="J176" s="77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customHeight="1" x14ac:dyDescent="0.15">
      <c r="A177" s="2"/>
      <c r="B177" s="2"/>
      <c r="C177" s="73"/>
      <c r="D177" s="73"/>
      <c r="E177" s="74"/>
      <c r="F177" s="75"/>
      <c r="G177" s="2"/>
      <c r="H177" s="75"/>
      <c r="I177" s="76"/>
      <c r="J177" s="77"/>
      <c r="K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customHeight="1" x14ac:dyDescent="0.15">
      <c r="A178" s="2"/>
      <c r="B178" s="2"/>
      <c r="C178" s="73"/>
      <c r="D178" s="73"/>
      <c r="E178" s="74"/>
      <c r="F178" s="75"/>
      <c r="G178" s="2"/>
      <c r="H178" s="75"/>
      <c r="I178" s="76"/>
      <c r="J178" s="77"/>
      <c r="K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customHeight="1" x14ac:dyDescent="0.15">
      <c r="A179" s="2"/>
      <c r="B179" s="2"/>
      <c r="C179" s="73"/>
      <c r="D179" s="73"/>
      <c r="E179" s="74"/>
      <c r="F179" s="75"/>
      <c r="G179" s="2"/>
      <c r="H179" s="75"/>
      <c r="I179" s="76"/>
      <c r="J179" s="77"/>
      <c r="K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customHeight="1" x14ac:dyDescent="0.15">
      <c r="A180" s="2"/>
      <c r="B180" s="2"/>
      <c r="C180" s="73"/>
      <c r="D180" s="73"/>
      <c r="E180" s="74"/>
      <c r="F180" s="75"/>
      <c r="G180" s="2"/>
      <c r="H180" s="75"/>
      <c r="I180" s="76"/>
      <c r="J180" s="77"/>
      <c r="K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customHeight="1" x14ac:dyDescent="0.15">
      <c r="A181" s="2"/>
      <c r="B181" s="2"/>
      <c r="C181" s="73"/>
      <c r="D181" s="73"/>
      <c r="E181" s="74"/>
      <c r="F181" s="75"/>
      <c r="G181" s="2"/>
      <c r="H181" s="75"/>
      <c r="I181" s="76"/>
      <c r="J181" s="77"/>
      <c r="K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customHeight="1" x14ac:dyDescent="0.15">
      <c r="A182" s="2"/>
      <c r="B182" s="2"/>
      <c r="C182" s="73"/>
      <c r="D182" s="73"/>
      <c r="E182" s="74"/>
      <c r="F182" s="75"/>
      <c r="G182" s="2"/>
      <c r="H182" s="75"/>
      <c r="I182" s="76"/>
      <c r="J182" s="77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customHeight="1" x14ac:dyDescent="0.15">
      <c r="A183" s="2"/>
      <c r="B183" s="2"/>
      <c r="C183" s="73"/>
      <c r="D183" s="73"/>
      <c r="E183" s="74"/>
      <c r="F183" s="75"/>
      <c r="G183" s="2"/>
      <c r="H183" s="75"/>
      <c r="I183" s="76"/>
      <c r="J183" s="77"/>
      <c r="K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customHeight="1" x14ac:dyDescent="0.15">
      <c r="A184" s="2"/>
      <c r="B184" s="2"/>
      <c r="C184" s="73"/>
      <c r="D184" s="73"/>
      <c r="E184" s="74"/>
      <c r="F184" s="75"/>
      <c r="G184" s="2"/>
      <c r="H184" s="75"/>
      <c r="I184" s="76"/>
      <c r="J184" s="77"/>
      <c r="K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customHeight="1" x14ac:dyDescent="0.15">
      <c r="A185" s="2"/>
      <c r="B185" s="2"/>
      <c r="C185" s="73"/>
      <c r="D185" s="73"/>
      <c r="E185" s="74"/>
      <c r="F185" s="75"/>
      <c r="G185" s="2"/>
      <c r="H185" s="75"/>
      <c r="I185" s="76"/>
      <c r="J185" s="77"/>
      <c r="K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customHeight="1" x14ac:dyDescent="0.15">
      <c r="A186" s="2"/>
      <c r="B186" s="2"/>
      <c r="C186" s="73"/>
      <c r="D186" s="73"/>
      <c r="E186" s="74"/>
      <c r="F186" s="75"/>
      <c r="G186" s="2"/>
      <c r="H186" s="75"/>
      <c r="I186" s="76"/>
      <c r="J186" s="77"/>
      <c r="K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customHeight="1" x14ac:dyDescent="0.15">
      <c r="A187" s="2"/>
      <c r="B187" s="2"/>
      <c r="C187" s="73"/>
      <c r="D187" s="73"/>
      <c r="E187" s="74"/>
      <c r="F187" s="75"/>
      <c r="G187" s="2"/>
      <c r="H187" s="75"/>
      <c r="I187" s="76"/>
      <c r="J187" s="77"/>
      <c r="K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customHeight="1" x14ac:dyDescent="0.15">
      <c r="A188" s="2"/>
      <c r="B188" s="2"/>
      <c r="C188" s="73"/>
      <c r="D188" s="73"/>
      <c r="E188" s="74"/>
      <c r="F188" s="75"/>
      <c r="G188" s="2"/>
      <c r="H188" s="75"/>
      <c r="I188" s="76"/>
      <c r="J188" s="77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customHeight="1" x14ac:dyDescent="0.15">
      <c r="A189" s="2"/>
      <c r="B189" s="2"/>
      <c r="C189" s="73"/>
      <c r="D189" s="73"/>
      <c r="E189" s="74"/>
      <c r="F189" s="75"/>
      <c r="G189" s="2"/>
      <c r="H189" s="75"/>
      <c r="I189" s="76"/>
      <c r="J189" s="77"/>
      <c r="K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customHeight="1" x14ac:dyDescent="0.15">
      <c r="A190" s="2"/>
      <c r="B190" s="2"/>
      <c r="C190" s="73"/>
      <c r="D190" s="73"/>
      <c r="E190" s="74"/>
      <c r="F190" s="75"/>
      <c r="G190" s="2"/>
      <c r="H190" s="75"/>
      <c r="I190" s="76"/>
      <c r="J190" s="77"/>
      <c r="K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customHeight="1" x14ac:dyDescent="0.15">
      <c r="A191" s="2"/>
      <c r="B191" s="2"/>
      <c r="C191" s="73"/>
      <c r="D191" s="73"/>
      <c r="E191" s="74"/>
      <c r="F191" s="75"/>
      <c r="G191" s="2"/>
      <c r="H191" s="75"/>
      <c r="I191" s="76"/>
      <c r="J191" s="77"/>
      <c r="K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customHeight="1" x14ac:dyDescent="0.15">
      <c r="A192" s="2"/>
      <c r="B192" s="2"/>
      <c r="C192" s="73"/>
      <c r="D192" s="73"/>
      <c r="E192" s="74"/>
      <c r="F192" s="75"/>
      <c r="G192" s="2"/>
      <c r="H192" s="75"/>
      <c r="I192" s="76"/>
      <c r="J192" s="77"/>
      <c r="K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customHeight="1" x14ac:dyDescent="0.15">
      <c r="A193" s="2"/>
      <c r="B193" s="2"/>
      <c r="C193" s="73"/>
      <c r="D193" s="73"/>
      <c r="E193" s="74"/>
      <c r="F193" s="75"/>
      <c r="G193" s="2"/>
      <c r="H193" s="75"/>
      <c r="I193" s="76"/>
      <c r="J193" s="77"/>
      <c r="K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customHeight="1" x14ac:dyDescent="0.15">
      <c r="A194" s="2"/>
      <c r="B194" s="2"/>
      <c r="C194" s="73"/>
      <c r="D194" s="73"/>
      <c r="E194" s="74"/>
      <c r="F194" s="75"/>
      <c r="G194" s="2"/>
      <c r="H194" s="75"/>
      <c r="I194" s="76"/>
      <c r="J194" s="77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customHeight="1" x14ac:dyDescent="0.15">
      <c r="A195" s="2"/>
      <c r="B195" s="2"/>
      <c r="C195" s="73"/>
      <c r="D195" s="73"/>
      <c r="E195" s="74"/>
      <c r="F195" s="75"/>
      <c r="G195" s="2"/>
      <c r="H195" s="75"/>
      <c r="I195" s="76"/>
      <c r="J195" s="77"/>
      <c r="K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customHeight="1" x14ac:dyDescent="0.15">
      <c r="A196" s="2"/>
      <c r="B196" s="2"/>
      <c r="C196" s="73"/>
      <c r="D196" s="73"/>
      <c r="E196" s="74"/>
      <c r="F196" s="75"/>
      <c r="G196" s="2"/>
      <c r="H196" s="75"/>
      <c r="I196" s="76"/>
      <c r="J196" s="77"/>
      <c r="K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customHeight="1" x14ac:dyDescent="0.15">
      <c r="A197" s="2"/>
      <c r="B197" s="2"/>
      <c r="C197" s="73"/>
      <c r="D197" s="73"/>
      <c r="E197" s="74"/>
      <c r="F197" s="75"/>
      <c r="G197" s="2"/>
      <c r="H197" s="75"/>
      <c r="I197" s="76"/>
      <c r="J197" s="77"/>
      <c r="K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customHeight="1" x14ac:dyDescent="0.15">
      <c r="A198" s="2"/>
      <c r="B198" s="2"/>
      <c r="C198" s="73"/>
      <c r="D198" s="73"/>
      <c r="E198" s="74"/>
      <c r="F198" s="75"/>
      <c r="G198" s="2"/>
      <c r="H198" s="75"/>
      <c r="I198" s="76"/>
      <c r="J198" s="77"/>
      <c r="K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customHeight="1" x14ac:dyDescent="0.15">
      <c r="A199" s="2"/>
      <c r="B199" s="2"/>
      <c r="C199" s="73"/>
      <c r="D199" s="73"/>
      <c r="E199" s="74"/>
      <c r="F199" s="75"/>
      <c r="G199" s="2"/>
      <c r="H199" s="75"/>
      <c r="I199" s="76"/>
      <c r="J199" s="77"/>
      <c r="K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customHeight="1" x14ac:dyDescent="0.15">
      <c r="A200" s="2"/>
      <c r="B200" s="2"/>
      <c r="C200" s="73"/>
      <c r="D200" s="73"/>
      <c r="E200" s="74"/>
      <c r="F200" s="75"/>
      <c r="G200" s="2"/>
      <c r="H200" s="75"/>
      <c r="I200" s="76"/>
      <c r="J200" s="77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customHeight="1" x14ac:dyDescent="0.15">
      <c r="A201" s="2"/>
      <c r="B201" s="2"/>
      <c r="C201" s="73"/>
      <c r="D201" s="73"/>
      <c r="E201" s="74"/>
      <c r="F201" s="75"/>
      <c r="G201" s="2"/>
      <c r="H201" s="75"/>
      <c r="I201" s="76"/>
      <c r="J201" s="77"/>
      <c r="K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customHeight="1" x14ac:dyDescent="0.15">
      <c r="A202" s="2"/>
      <c r="B202" s="2"/>
      <c r="C202" s="73"/>
      <c r="D202" s="73"/>
      <c r="E202" s="74"/>
      <c r="F202" s="75"/>
      <c r="G202" s="2"/>
      <c r="H202" s="75"/>
      <c r="I202" s="76"/>
      <c r="J202" s="77"/>
      <c r="K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customHeight="1" x14ac:dyDescent="0.15">
      <c r="A203" s="2"/>
      <c r="B203" s="2"/>
      <c r="C203" s="73"/>
      <c r="D203" s="73"/>
      <c r="E203" s="74"/>
      <c r="F203" s="75"/>
      <c r="G203" s="2"/>
      <c r="H203" s="75"/>
      <c r="I203" s="76"/>
      <c r="J203" s="77"/>
      <c r="K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customHeight="1" x14ac:dyDescent="0.15">
      <c r="A204" s="2"/>
      <c r="B204" s="2"/>
      <c r="C204" s="73"/>
      <c r="D204" s="73"/>
      <c r="E204" s="74"/>
      <c r="F204" s="75"/>
      <c r="G204" s="2"/>
      <c r="H204" s="75"/>
      <c r="I204" s="76"/>
      <c r="J204" s="77"/>
      <c r="K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customHeight="1" x14ac:dyDescent="0.15">
      <c r="A205" s="2"/>
      <c r="B205" s="2"/>
      <c r="C205" s="73"/>
      <c r="D205" s="73"/>
      <c r="E205" s="74"/>
      <c r="F205" s="75"/>
      <c r="G205" s="2"/>
      <c r="H205" s="75"/>
      <c r="I205" s="76"/>
      <c r="J205" s="77"/>
      <c r="K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customHeight="1" x14ac:dyDescent="0.15">
      <c r="A206" s="2"/>
      <c r="B206" s="2"/>
      <c r="C206" s="73"/>
      <c r="D206" s="73"/>
      <c r="E206" s="74"/>
      <c r="F206" s="75"/>
      <c r="G206" s="2"/>
      <c r="H206" s="75"/>
      <c r="I206" s="76"/>
      <c r="J206" s="77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customHeight="1" x14ac:dyDescent="0.15">
      <c r="A207" s="2"/>
      <c r="B207" s="2"/>
      <c r="C207" s="73"/>
      <c r="D207" s="73"/>
      <c r="E207" s="74"/>
      <c r="F207" s="75"/>
      <c r="G207" s="2"/>
      <c r="H207" s="75"/>
      <c r="I207" s="76"/>
      <c r="J207" s="77"/>
      <c r="K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customHeight="1" x14ac:dyDescent="0.15">
      <c r="A208" s="2"/>
      <c r="B208" s="2"/>
      <c r="C208" s="73"/>
      <c r="D208" s="73"/>
      <c r="E208" s="74"/>
      <c r="F208" s="75"/>
      <c r="G208" s="2"/>
      <c r="H208" s="75"/>
      <c r="I208" s="76"/>
      <c r="J208" s="77"/>
      <c r="K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customHeight="1" x14ac:dyDescent="0.15">
      <c r="A209" s="2"/>
      <c r="B209" s="2"/>
      <c r="C209" s="73"/>
      <c r="D209" s="73"/>
      <c r="E209" s="74"/>
      <c r="F209" s="75"/>
      <c r="G209" s="2"/>
      <c r="H209" s="75"/>
      <c r="I209" s="76"/>
      <c r="J209" s="77"/>
      <c r="K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customHeight="1" x14ac:dyDescent="0.15">
      <c r="A210" s="2"/>
      <c r="B210" s="2"/>
      <c r="C210" s="73"/>
      <c r="D210" s="73"/>
      <c r="E210" s="74"/>
      <c r="F210" s="75"/>
      <c r="G210" s="2"/>
      <c r="H210" s="75"/>
      <c r="I210" s="76"/>
      <c r="J210" s="77"/>
      <c r="K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customHeight="1" x14ac:dyDescent="0.15">
      <c r="A211" s="2"/>
      <c r="B211" s="2"/>
      <c r="C211" s="73"/>
      <c r="D211" s="73"/>
      <c r="E211" s="74"/>
      <c r="F211" s="75"/>
      <c r="G211" s="2"/>
      <c r="H211" s="75"/>
      <c r="I211" s="76"/>
      <c r="J211" s="77"/>
      <c r="K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customHeight="1" x14ac:dyDescent="0.15">
      <c r="A212" s="2"/>
      <c r="B212" s="2"/>
      <c r="C212" s="73"/>
      <c r="D212" s="73"/>
      <c r="E212" s="74"/>
      <c r="F212" s="75"/>
      <c r="G212" s="2"/>
      <c r="H212" s="75"/>
      <c r="I212" s="76"/>
      <c r="J212" s="77"/>
      <c r="K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customHeight="1" x14ac:dyDescent="0.15">
      <c r="A213" s="2"/>
      <c r="B213" s="2"/>
      <c r="C213" s="73"/>
      <c r="D213" s="73"/>
      <c r="E213" s="74"/>
      <c r="F213" s="75"/>
      <c r="G213" s="2"/>
      <c r="H213" s="75"/>
      <c r="I213" s="76"/>
      <c r="J213" s="77"/>
      <c r="K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customHeight="1" x14ac:dyDescent="0.15">
      <c r="A214" s="2"/>
      <c r="B214" s="2"/>
      <c r="C214" s="73"/>
      <c r="D214" s="73"/>
      <c r="E214" s="74"/>
      <c r="F214" s="75"/>
      <c r="G214" s="2"/>
      <c r="H214" s="75"/>
      <c r="I214" s="76"/>
      <c r="J214" s="77"/>
      <c r="K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customHeight="1" x14ac:dyDescent="0.15">
      <c r="A215" s="2"/>
      <c r="B215" s="2"/>
      <c r="C215" s="73"/>
      <c r="D215" s="73"/>
      <c r="E215" s="74"/>
      <c r="F215" s="75"/>
      <c r="G215" s="2"/>
      <c r="H215" s="75"/>
      <c r="I215" s="76"/>
      <c r="J215" s="77"/>
      <c r="K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customHeight="1" x14ac:dyDescent="0.15">
      <c r="A216" s="2"/>
      <c r="B216" s="2"/>
      <c r="C216" s="73"/>
      <c r="D216" s="73"/>
      <c r="E216" s="74"/>
      <c r="F216" s="75"/>
      <c r="G216" s="2"/>
      <c r="H216" s="75"/>
      <c r="I216" s="76"/>
      <c r="J216" s="77"/>
      <c r="K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customHeight="1" x14ac:dyDescent="0.15">
      <c r="A217" s="2"/>
      <c r="B217" s="2"/>
      <c r="C217" s="73"/>
      <c r="D217" s="73"/>
      <c r="E217" s="74"/>
      <c r="F217" s="75"/>
      <c r="G217" s="2"/>
      <c r="H217" s="75"/>
      <c r="I217" s="76"/>
      <c r="J217" s="77"/>
      <c r="K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customHeight="1" x14ac:dyDescent="0.15">
      <c r="A218" s="2"/>
      <c r="B218" s="2"/>
      <c r="C218" s="73"/>
      <c r="D218" s="73"/>
      <c r="E218" s="74"/>
      <c r="F218" s="75"/>
      <c r="G218" s="2"/>
      <c r="H218" s="75"/>
      <c r="I218" s="76"/>
      <c r="J218" s="77"/>
      <c r="K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customHeight="1" x14ac:dyDescent="0.15">
      <c r="A219" s="2"/>
      <c r="B219" s="2"/>
      <c r="C219" s="73"/>
      <c r="D219" s="73"/>
      <c r="E219" s="74"/>
      <c r="F219" s="75"/>
      <c r="G219" s="2"/>
      <c r="H219" s="75"/>
      <c r="I219" s="76"/>
      <c r="J219" s="77"/>
      <c r="K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customHeight="1" x14ac:dyDescent="0.15">
      <c r="A220" s="2"/>
      <c r="B220" s="2"/>
      <c r="C220" s="73"/>
      <c r="D220" s="73"/>
      <c r="E220" s="74"/>
      <c r="F220" s="75"/>
      <c r="G220" s="2"/>
      <c r="H220" s="75"/>
      <c r="I220" s="76"/>
      <c r="J220" s="77"/>
      <c r="K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customHeight="1" x14ac:dyDescent="0.15">
      <c r="A221" s="2"/>
      <c r="B221" s="2"/>
      <c r="C221" s="73"/>
      <c r="D221" s="73"/>
      <c r="E221" s="74"/>
      <c r="F221" s="75"/>
      <c r="G221" s="2"/>
      <c r="H221" s="75"/>
      <c r="I221" s="76"/>
      <c r="J221" s="77"/>
      <c r="K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customHeight="1" x14ac:dyDescent="0.15">
      <c r="A222" s="2"/>
      <c r="B222" s="2"/>
      <c r="C222" s="73"/>
      <c r="D222" s="73"/>
      <c r="E222" s="74"/>
      <c r="F222" s="75"/>
      <c r="G222" s="2"/>
      <c r="H222" s="75"/>
      <c r="I222" s="76"/>
      <c r="J222" s="77"/>
      <c r="K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customHeight="1" x14ac:dyDescent="0.15">
      <c r="A223" s="2"/>
      <c r="B223" s="2"/>
      <c r="C223" s="73"/>
      <c r="D223" s="73"/>
      <c r="E223" s="74"/>
      <c r="F223" s="75"/>
      <c r="G223" s="2"/>
      <c r="H223" s="75"/>
      <c r="I223" s="76"/>
      <c r="J223" s="77"/>
      <c r="K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customHeight="1" x14ac:dyDescent="0.15">
      <c r="A224" s="2"/>
      <c r="B224" s="2"/>
      <c r="C224" s="73"/>
      <c r="D224" s="73"/>
      <c r="E224" s="74"/>
      <c r="F224" s="75"/>
      <c r="G224" s="2"/>
      <c r="H224" s="75"/>
      <c r="I224" s="76"/>
      <c r="J224" s="77"/>
      <c r="K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customHeight="1" x14ac:dyDescent="0.15">
      <c r="A225" s="2"/>
      <c r="B225" s="2"/>
      <c r="C225" s="73"/>
      <c r="D225" s="73"/>
      <c r="E225" s="74"/>
      <c r="F225" s="75"/>
      <c r="G225" s="2"/>
      <c r="H225" s="75"/>
      <c r="I225" s="76"/>
      <c r="J225" s="77"/>
      <c r="K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customHeight="1" x14ac:dyDescent="0.15">
      <c r="A226" s="2"/>
      <c r="B226" s="2"/>
      <c r="C226" s="73"/>
      <c r="D226" s="73"/>
      <c r="E226" s="74"/>
      <c r="F226" s="75"/>
      <c r="G226" s="2"/>
      <c r="H226" s="75"/>
      <c r="I226" s="76"/>
      <c r="J226" s="77"/>
      <c r="K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customHeight="1" x14ac:dyDescent="0.15">
      <c r="A227" s="2"/>
      <c r="B227" s="2"/>
      <c r="C227" s="73"/>
      <c r="D227" s="73"/>
      <c r="E227" s="74"/>
      <c r="F227" s="75"/>
      <c r="G227" s="2"/>
      <c r="H227" s="75"/>
      <c r="I227" s="76"/>
      <c r="J227" s="77"/>
      <c r="K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customHeight="1" x14ac:dyDescent="0.15">
      <c r="A228" s="2"/>
      <c r="B228" s="2"/>
      <c r="C228" s="73"/>
      <c r="D228" s="73"/>
      <c r="E228" s="74"/>
      <c r="F228" s="75"/>
      <c r="G228" s="2"/>
      <c r="H228" s="75"/>
      <c r="I228" s="76"/>
      <c r="J228" s="77"/>
      <c r="K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customHeight="1" x14ac:dyDescent="0.15">
      <c r="A229" s="2"/>
      <c r="B229" s="2"/>
      <c r="C229" s="73"/>
      <c r="D229" s="73"/>
      <c r="E229" s="74"/>
      <c r="F229" s="75"/>
      <c r="G229" s="2"/>
      <c r="H229" s="75"/>
      <c r="I229" s="76"/>
      <c r="J229" s="77"/>
      <c r="K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customHeight="1" x14ac:dyDescent="0.15">
      <c r="A230" s="2"/>
      <c r="B230" s="2"/>
      <c r="C230" s="73"/>
      <c r="D230" s="73"/>
      <c r="E230" s="74"/>
      <c r="F230" s="75"/>
      <c r="G230" s="2"/>
      <c r="H230" s="75"/>
      <c r="I230" s="76"/>
      <c r="J230" s="77"/>
      <c r="K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customHeight="1" x14ac:dyDescent="0.15">
      <c r="A231" s="2"/>
      <c r="B231" s="2"/>
      <c r="C231" s="73"/>
      <c r="D231" s="73"/>
      <c r="E231" s="74"/>
      <c r="F231" s="75"/>
      <c r="G231" s="2"/>
      <c r="H231" s="75"/>
      <c r="I231" s="76"/>
      <c r="J231" s="77"/>
      <c r="K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customHeight="1" x14ac:dyDescent="0.15">
      <c r="A232" s="2"/>
      <c r="B232" s="2"/>
      <c r="C232" s="73"/>
      <c r="D232" s="73"/>
      <c r="E232" s="74"/>
      <c r="F232" s="75"/>
      <c r="G232" s="2"/>
      <c r="H232" s="75"/>
      <c r="I232" s="76"/>
      <c r="J232" s="77"/>
      <c r="K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customHeight="1" x14ac:dyDescent="0.15">
      <c r="A233" s="2"/>
      <c r="B233" s="2"/>
      <c r="C233" s="73"/>
      <c r="D233" s="73"/>
      <c r="E233" s="74"/>
      <c r="F233" s="75"/>
      <c r="G233" s="2"/>
      <c r="H233" s="75"/>
      <c r="I233" s="76"/>
      <c r="J233" s="77"/>
      <c r="K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customHeight="1" x14ac:dyDescent="0.15">
      <c r="A234" s="2"/>
      <c r="B234" s="2"/>
      <c r="C234" s="73"/>
      <c r="D234" s="73"/>
      <c r="E234" s="74"/>
      <c r="F234" s="75"/>
      <c r="G234" s="2"/>
      <c r="H234" s="75"/>
      <c r="I234" s="76"/>
      <c r="J234" s="77"/>
      <c r="K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customHeight="1" x14ac:dyDescent="0.15">
      <c r="A235" s="2"/>
      <c r="B235" s="2"/>
      <c r="C235" s="73"/>
      <c r="D235" s="73"/>
      <c r="E235" s="74"/>
      <c r="F235" s="75"/>
      <c r="G235" s="2"/>
      <c r="H235" s="75"/>
      <c r="I235" s="76"/>
      <c r="J235" s="77"/>
      <c r="K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customHeight="1" x14ac:dyDescent="0.15">
      <c r="A236" s="2"/>
      <c r="B236" s="2"/>
      <c r="C236" s="73"/>
      <c r="D236" s="73"/>
      <c r="E236" s="74"/>
      <c r="F236" s="75"/>
      <c r="G236" s="2"/>
      <c r="H236" s="75"/>
      <c r="I236" s="76"/>
      <c r="J236" s="77"/>
      <c r="K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customHeight="1" x14ac:dyDescent="0.15">
      <c r="A237" s="2"/>
      <c r="B237" s="2"/>
      <c r="C237" s="73"/>
      <c r="D237" s="73"/>
      <c r="E237" s="74"/>
      <c r="F237" s="75"/>
      <c r="G237" s="2"/>
      <c r="H237" s="75"/>
      <c r="I237" s="76"/>
      <c r="J237" s="77"/>
      <c r="K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customHeight="1" x14ac:dyDescent="0.15">
      <c r="A238" s="2"/>
      <c r="B238" s="2"/>
      <c r="C238" s="73"/>
      <c r="D238" s="73"/>
      <c r="E238" s="74"/>
      <c r="F238" s="75"/>
      <c r="G238" s="2"/>
      <c r="H238" s="75"/>
      <c r="I238" s="76"/>
      <c r="J238" s="77"/>
      <c r="K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customHeight="1" x14ac:dyDescent="0.15">
      <c r="A239" s="2"/>
      <c r="B239" s="2"/>
      <c r="C239" s="73"/>
      <c r="D239" s="73"/>
      <c r="E239" s="74"/>
      <c r="F239" s="75"/>
      <c r="G239" s="2"/>
      <c r="H239" s="75"/>
      <c r="I239" s="76"/>
      <c r="J239" s="77"/>
      <c r="K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customHeight="1" x14ac:dyDescent="0.15">
      <c r="A240" s="2"/>
      <c r="B240" s="2"/>
      <c r="C240" s="73"/>
      <c r="D240" s="73"/>
      <c r="E240" s="74"/>
      <c r="F240" s="75"/>
      <c r="G240" s="2"/>
      <c r="H240" s="75"/>
      <c r="I240" s="76"/>
      <c r="J240" s="77"/>
      <c r="K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customHeight="1" x14ac:dyDescent="0.15">
      <c r="A241" s="2"/>
      <c r="B241" s="2"/>
      <c r="C241" s="73"/>
      <c r="D241" s="73"/>
      <c r="E241" s="74"/>
      <c r="F241" s="75"/>
      <c r="G241" s="2"/>
      <c r="H241" s="75"/>
      <c r="I241" s="76"/>
      <c r="J241" s="77"/>
      <c r="K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customHeight="1" x14ac:dyDescent="0.15">
      <c r="A242" s="2"/>
      <c r="B242" s="2"/>
      <c r="C242" s="73"/>
      <c r="D242" s="73"/>
      <c r="E242" s="74"/>
      <c r="F242" s="75"/>
      <c r="G242" s="2"/>
      <c r="H242" s="75"/>
      <c r="I242" s="76"/>
      <c r="J242" s="77"/>
      <c r="K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customHeight="1" x14ac:dyDescent="0.15">
      <c r="A243" s="2"/>
      <c r="B243" s="2"/>
      <c r="C243" s="73"/>
      <c r="D243" s="73"/>
      <c r="E243" s="74"/>
      <c r="F243" s="75"/>
      <c r="G243" s="2"/>
      <c r="H243" s="75"/>
      <c r="I243" s="76"/>
      <c r="J243" s="77"/>
      <c r="K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customHeight="1" x14ac:dyDescent="0.15">
      <c r="A244" s="2"/>
      <c r="B244" s="2"/>
      <c r="C244" s="73"/>
      <c r="D244" s="73"/>
      <c r="E244" s="74"/>
      <c r="F244" s="75"/>
      <c r="G244" s="2"/>
      <c r="H244" s="75"/>
      <c r="I244" s="76"/>
      <c r="J244" s="77"/>
      <c r="K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customHeight="1" x14ac:dyDescent="0.15">
      <c r="A245" s="2"/>
      <c r="B245" s="2"/>
      <c r="C245" s="73"/>
      <c r="D245" s="73"/>
      <c r="E245" s="74"/>
      <c r="F245" s="75"/>
      <c r="G245" s="2"/>
      <c r="H245" s="75"/>
      <c r="I245" s="76"/>
      <c r="J245" s="77"/>
      <c r="K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customHeight="1" x14ac:dyDescent="0.15">
      <c r="A246" s="2"/>
      <c r="B246" s="2"/>
      <c r="C246" s="73"/>
      <c r="D246" s="73"/>
      <c r="E246" s="74"/>
      <c r="F246" s="75"/>
      <c r="G246" s="2"/>
      <c r="H246" s="75"/>
      <c r="I246" s="76"/>
      <c r="J246" s="77"/>
      <c r="K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customHeight="1" x14ac:dyDescent="0.15">
      <c r="A247" s="2"/>
      <c r="B247" s="2"/>
      <c r="C247" s="73"/>
      <c r="D247" s="73"/>
      <c r="E247" s="74"/>
      <c r="F247" s="75"/>
      <c r="G247" s="2"/>
      <c r="H247" s="75"/>
      <c r="I247" s="76"/>
      <c r="J247" s="77"/>
      <c r="K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customHeight="1" x14ac:dyDescent="0.15">
      <c r="A248" s="2"/>
      <c r="B248" s="2"/>
      <c r="C248" s="73"/>
      <c r="D248" s="73"/>
      <c r="E248" s="74"/>
      <c r="F248" s="75"/>
      <c r="G248" s="2"/>
      <c r="H248" s="75"/>
      <c r="I248" s="76"/>
      <c r="J248" s="77"/>
      <c r="K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customHeight="1" x14ac:dyDescent="0.15">
      <c r="A249" s="2"/>
      <c r="B249" s="2"/>
      <c r="C249" s="73"/>
      <c r="D249" s="73"/>
      <c r="E249" s="74"/>
      <c r="F249" s="75"/>
      <c r="G249" s="2"/>
      <c r="H249" s="75"/>
      <c r="I249" s="76"/>
      <c r="J249" s="77"/>
      <c r="K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customHeight="1" x14ac:dyDescent="0.15">
      <c r="A250" s="2"/>
      <c r="B250" s="2"/>
      <c r="C250" s="73"/>
      <c r="D250" s="73"/>
      <c r="E250" s="74"/>
      <c r="F250" s="75"/>
      <c r="G250" s="2"/>
      <c r="H250" s="75"/>
      <c r="I250" s="76"/>
      <c r="J250" s="77"/>
      <c r="K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customHeight="1" x14ac:dyDescent="0.15">
      <c r="A251" s="2"/>
      <c r="B251" s="2"/>
      <c r="C251" s="73"/>
      <c r="D251" s="73"/>
      <c r="E251" s="74"/>
      <c r="F251" s="75"/>
      <c r="G251" s="2"/>
      <c r="H251" s="75"/>
      <c r="I251" s="76"/>
      <c r="J251" s="77"/>
      <c r="K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customHeight="1" x14ac:dyDescent="0.15">
      <c r="A252" s="2"/>
      <c r="B252" s="2"/>
      <c r="C252" s="73"/>
      <c r="D252" s="73"/>
      <c r="E252" s="74"/>
      <c r="F252" s="75"/>
      <c r="G252" s="2"/>
      <c r="H252" s="75"/>
      <c r="I252" s="76"/>
      <c r="J252" s="77"/>
      <c r="K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customHeight="1" x14ac:dyDescent="0.15">
      <c r="A253" s="2"/>
      <c r="B253" s="2"/>
      <c r="C253" s="73"/>
      <c r="D253" s="73"/>
      <c r="E253" s="74"/>
      <c r="F253" s="75"/>
      <c r="G253" s="2"/>
      <c r="H253" s="75"/>
      <c r="I253" s="76"/>
      <c r="J253" s="77"/>
      <c r="K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customHeight="1" x14ac:dyDescent="0.15">
      <c r="A254" s="2"/>
      <c r="B254" s="2"/>
      <c r="C254" s="73"/>
      <c r="D254" s="73"/>
      <c r="E254" s="74"/>
      <c r="F254" s="75"/>
      <c r="G254" s="2"/>
      <c r="H254" s="75"/>
      <c r="I254" s="76"/>
      <c r="J254" s="77"/>
      <c r="K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customHeight="1" x14ac:dyDescent="0.15">
      <c r="A255" s="2"/>
      <c r="B255" s="2"/>
      <c r="C255" s="73"/>
      <c r="D255" s="73"/>
      <c r="E255" s="74"/>
      <c r="F255" s="75"/>
      <c r="G255" s="2"/>
      <c r="H255" s="75"/>
      <c r="I255" s="76"/>
      <c r="J255" s="77"/>
      <c r="K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customHeight="1" x14ac:dyDescent="0.15">
      <c r="A256" s="2"/>
      <c r="B256" s="2"/>
      <c r="C256" s="73"/>
      <c r="D256" s="73"/>
      <c r="E256" s="74"/>
      <c r="F256" s="75"/>
      <c r="G256" s="2"/>
      <c r="H256" s="75"/>
      <c r="I256" s="76"/>
      <c r="J256" s="77"/>
      <c r="K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customHeight="1" x14ac:dyDescent="0.15">
      <c r="A257" s="2"/>
      <c r="B257" s="2"/>
      <c r="C257" s="73"/>
      <c r="D257" s="73"/>
      <c r="E257" s="74"/>
      <c r="F257" s="75"/>
      <c r="G257" s="2"/>
      <c r="H257" s="75"/>
      <c r="I257" s="76"/>
      <c r="J257" s="77"/>
      <c r="K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customHeight="1" x14ac:dyDescent="0.15">
      <c r="A258" s="2"/>
      <c r="B258" s="2"/>
      <c r="C258" s="73"/>
      <c r="D258" s="73"/>
      <c r="E258" s="74"/>
      <c r="F258" s="75"/>
      <c r="G258" s="2"/>
      <c r="H258" s="75"/>
      <c r="I258" s="76"/>
      <c r="J258" s="77"/>
      <c r="K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customHeight="1" x14ac:dyDescent="0.15">
      <c r="A259" s="2"/>
      <c r="B259" s="2"/>
      <c r="C259" s="73"/>
      <c r="D259" s="73"/>
      <c r="E259" s="74"/>
      <c r="F259" s="75"/>
      <c r="G259" s="2"/>
      <c r="H259" s="75"/>
      <c r="I259" s="76"/>
      <c r="J259" s="77"/>
      <c r="K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customHeight="1" x14ac:dyDescent="0.15">
      <c r="A260" s="2"/>
      <c r="B260" s="2"/>
      <c r="C260" s="73"/>
      <c r="D260" s="73"/>
      <c r="E260" s="74"/>
      <c r="F260" s="75"/>
      <c r="G260" s="2"/>
      <c r="H260" s="75"/>
      <c r="I260" s="76"/>
      <c r="J260" s="77"/>
      <c r="K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customHeight="1" x14ac:dyDescent="0.15">
      <c r="A261" s="2"/>
      <c r="B261" s="2"/>
      <c r="C261" s="73"/>
      <c r="D261" s="73"/>
      <c r="E261" s="74"/>
      <c r="F261" s="75"/>
      <c r="G261" s="2"/>
      <c r="H261" s="75"/>
      <c r="I261" s="76"/>
      <c r="J261" s="77"/>
      <c r="K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customHeight="1" x14ac:dyDescent="0.15">
      <c r="A262" s="2"/>
      <c r="B262" s="2"/>
      <c r="C262" s="73"/>
      <c r="D262" s="73"/>
      <c r="E262" s="74"/>
      <c r="F262" s="75"/>
      <c r="G262" s="2"/>
      <c r="H262" s="75"/>
      <c r="I262" s="76"/>
      <c r="J262" s="77"/>
      <c r="K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customHeight="1" x14ac:dyDescent="0.15">
      <c r="A263" s="2"/>
      <c r="B263" s="2"/>
      <c r="C263" s="73"/>
      <c r="D263" s="73"/>
      <c r="E263" s="74"/>
      <c r="F263" s="75"/>
      <c r="G263" s="2"/>
      <c r="H263" s="75"/>
      <c r="I263" s="76"/>
      <c r="J263" s="77"/>
      <c r="K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customHeight="1" x14ac:dyDescent="0.15">
      <c r="A264" s="2"/>
      <c r="B264" s="2"/>
      <c r="C264" s="73"/>
      <c r="D264" s="73"/>
      <c r="E264" s="74"/>
      <c r="F264" s="75"/>
      <c r="G264" s="2"/>
      <c r="H264" s="75"/>
      <c r="I264" s="76"/>
      <c r="J264" s="77"/>
      <c r="K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customHeight="1" x14ac:dyDescent="0.15">
      <c r="A265" s="2"/>
      <c r="B265" s="2"/>
      <c r="C265" s="73"/>
      <c r="D265" s="73"/>
      <c r="E265" s="74"/>
      <c r="F265" s="75"/>
      <c r="G265" s="2"/>
      <c r="H265" s="75"/>
      <c r="I265" s="76"/>
      <c r="J265" s="77"/>
      <c r="K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customHeight="1" x14ac:dyDescent="0.15">
      <c r="A266" s="2"/>
      <c r="B266" s="2"/>
      <c r="C266" s="73"/>
      <c r="D266" s="73"/>
      <c r="E266" s="74"/>
      <c r="F266" s="75"/>
      <c r="G266" s="2"/>
      <c r="H266" s="75"/>
      <c r="I266" s="76"/>
      <c r="J266" s="77"/>
      <c r="K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customHeight="1" x14ac:dyDescent="0.15">
      <c r="A267" s="2"/>
      <c r="B267" s="2"/>
      <c r="C267" s="73"/>
      <c r="D267" s="73"/>
      <c r="E267" s="74"/>
      <c r="F267" s="75"/>
      <c r="G267" s="2"/>
      <c r="H267" s="75"/>
      <c r="I267" s="76"/>
      <c r="J267" s="77"/>
      <c r="K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customHeight="1" x14ac:dyDescent="0.15">
      <c r="A268" s="2"/>
      <c r="B268" s="2"/>
      <c r="C268" s="73"/>
      <c r="D268" s="73"/>
      <c r="E268" s="74"/>
      <c r="F268" s="75"/>
      <c r="G268" s="2"/>
      <c r="H268" s="75"/>
      <c r="I268" s="76"/>
      <c r="J268" s="77"/>
      <c r="K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customHeight="1" x14ac:dyDescent="0.15">
      <c r="A269" s="2"/>
      <c r="B269" s="2"/>
      <c r="C269" s="73"/>
      <c r="D269" s="73"/>
      <c r="E269" s="74"/>
      <c r="F269" s="75"/>
      <c r="G269" s="2"/>
      <c r="H269" s="75"/>
      <c r="I269" s="76"/>
      <c r="J269" s="77"/>
      <c r="K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customHeight="1" x14ac:dyDescent="0.15">
      <c r="A270" s="2"/>
      <c r="B270" s="2"/>
      <c r="C270" s="73"/>
      <c r="D270" s="73"/>
      <c r="E270" s="74"/>
      <c r="F270" s="75"/>
      <c r="G270" s="2"/>
      <c r="H270" s="75"/>
      <c r="I270" s="76"/>
      <c r="J270" s="77"/>
      <c r="K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customHeight="1" x14ac:dyDescent="0.15">
      <c r="A271" s="2"/>
      <c r="B271" s="2"/>
      <c r="C271" s="73"/>
      <c r="D271" s="73"/>
      <c r="E271" s="74"/>
      <c r="F271" s="75"/>
      <c r="G271" s="2"/>
      <c r="H271" s="75"/>
      <c r="I271" s="76"/>
      <c r="J271" s="77"/>
      <c r="K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customHeight="1" x14ac:dyDescent="0.15">
      <c r="A272" s="2"/>
      <c r="B272" s="2"/>
      <c r="C272" s="73"/>
      <c r="D272" s="73"/>
      <c r="E272" s="74"/>
      <c r="F272" s="75"/>
      <c r="G272" s="2"/>
      <c r="H272" s="75"/>
      <c r="I272" s="76"/>
      <c r="J272" s="77"/>
      <c r="K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customHeight="1" x14ac:dyDescent="0.15">
      <c r="A273" s="2"/>
      <c r="B273" s="2"/>
      <c r="C273" s="73"/>
      <c r="D273" s="73"/>
      <c r="E273" s="74"/>
      <c r="F273" s="75"/>
      <c r="G273" s="2"/>
      <c r="H273" s="75"/>
      <c r="I273" s="76"/>
      <c r="J273" s="77"/>
      <c r="K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customHeight="1" x14ac:dyDescent="0.15">
      <c r="A274" s="2"/>
      <c r="B274" s="2"/>
      <c r="C274" s="73"/>
      <c r="D274" s="73"/>
      <c r="E274" s="74"/>
      <c r="F274" s="75"/>
      <c r="G274" s="2"/>
      <c r="H274" s="75"/>
      <c r="I274" s="76"/>
      <c r="J274" s="77"/>
      <c r="K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customHeight="1" x14ac:dyDescent="0.15">
      <c r="A275" s="2"/>
      <c r="B275" s="2"/>
      <c r="C275" s="73"/>
      <c r="D275" s="73"/>
      <c r="E275" s="74"/>
      <c r="F275" s="75"/>
      <c r="G275" s="2"/>
      <c r="H275" s="75"/>
      <c r="I275" s="76"/>
      <c r="J275" s="77"/>
      <c r="K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customHeight="1" x14ac:dyDescent="0.15">
      <c r="A276" s="2"/>
      <c r="B276" s="2"/>
      <c r="C276" s="73"/>
      <c r="D276" s="73"/>
      <c r="E276" s="74"/>
      <c r="F276" s="75"/>
      <c r="G276" s="2"/>
      <c r="H276" s="75"/>
      <c r="I276" s="76"/>
      <c r="J276" s="77"/>
      <c r="K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customHeight="1" x14ac:dyDescent="0.15">
      <c r="A277" s="2"/>
      <c r="B277" s="2"/>
      <c r="C277" s="73"/>
      <c r="D277" s="73"/>
      <c r="E277" s="74"/>
      <c r="F277" s="75"/>
      <c r="G277" s="2"/>
      <c r="H277" s="75"/>
      <c r="I277" s="76"/>
      <c r="J277" s="77"/>
      <c r="K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customHeight="1" x14ac:dyDescent="0.15">
      <c r="A278" s="2"/>
      <c r="B278" s="2"/>
      <c r="C278" s="73"/>
      <c r="D278" s="73"/>
      <c r="E278" s="74"/>
      <c r="F278" s="75"/>
      <c r="G278" s="2"/>
      <c r="H278" s="75"/>
      <c r="I278" s="76"/>
      <c r="J278" s="77"/>
      <c r="K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customHeight="1" x14ac:dyDescent="0.15">
      <c r="A279" s="2"/>
      <c r="B279" s="2"/>
      <c r="C279" s="73"/>
      <c r="D279" s="73"/>
      <c r="E279" s="74"/>
      <c r="F279" s="75"/>
      <c r="G279" s="2"/>
      <c r="H279" s="75"/>
      <c r="I279" s="76"/>
      <c r="J279" s="77"/>
      <c r="K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customHeight="1" x14ac:dyDescent="0.15">
      <c r="A280" s="2"/>
      <c r="B280" s="2"/>
      <c r="C280" s="73"/>
      <c r="D280" s="73"/>
      <c r="E280" s="74"/>
      <c r="F280" s="75"/>
      <c r="G280" s="2"/>
      <c r="H280" s="75"/>
      <c r="I280" s="76"/>
      <c r="J280" s="77"/>
      <c r="K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customHeight="1" x14ac:dyDescent="0.15">
      <c r="A281" s="2"/>
      <c r="B281" s="2"/>
      <c r="C281" s="73"/>
      <c r="D281" s="73"/>
      <c r="E281" s="74"/>
      <c r="F281" s="75"/>
      <c r="G281" s="2"/>
      <c r="H281" s="75"/>
      <c r="I281" s="76"/>
      <c r="J281" s="77"/>
      <c r="K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customHeight="1" x14ac:dyDescent="0.15">
      <c r="A282" s="2"/>
      <c r="B282" s="2"/>
      <c r="C282" s="73"/>
      <c r="D282" s="73"/>
      <c r="E282" s="74"/>
      <c r="F282" s="75"/>
      <c r="G282" s="2"/>
      <c r="H282" s="75"/>
      <c r="I282" s="76"/>
      <c r="J282" s="77"/>
      <c r="K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customHeight="1" x14ac:dyDescent="0.15">
      <c r="A283" s="2"/>
      <c r="B283" s="2"/>
      <c r="C283" s="73"/>
      <c r="D283" s="73"/>
      <c r="E283" s="74"/>
      <c r="F283" s="75"/>
      <c r="G283" s="2"/>
      <c r="H283" s="75"/>
      <c r="I283" s="76"/>
      <c r="J283" s="77"/>
      <c r="K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customHeight="1" x14ac:dyDescent="0.15">
      <c r="A284" s="2"/>
      <c r="B284" s="2"/>
      <c r="C284" s="73"/>
      <c r="D284" s="73"/>
      <c r="E284" s="74"/>
      <c r="F284" s="75"/>
      <c r="G284" s="2"/>
      <c r="H284" s="75"/>
      <c r="I284" s="76"/>
      <c r="J284" s="77"/>
      <c r="K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customHeight="1" x14ac:dyDescent="0.15">
      <c r="A285" s="2"/>
      <c r="B285" s="2"/>
      <c r="C285" s="73"/>
      <c r="D285" s="73"/>
      <c r="E285" s="74"/>
      <c r="F285" s="75"/>
      <c r="G285" s="2"/>
      <c r="H285" s="75"/>
      <c r="I285" s="76"/>
      <c r="J285" s="77"/>
      <c r="K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customHeight="1" x14ac:dyDescent="0.15">
      <c r="A286" s="2"/>
      <c r="B286" s="2"/>
      <c r="C286" s="73"/>
      <c r="D286" s="73"/>
      <c r="E286" s="74"/>
      <c r="F286" s="75"/>
      <c r="G286" s="2"/>
      <c r="H286" s="75"/>
      <c r="I286" s="76"/>
      <c r="J286" s="77"/>
      <c r="K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customHeight="1" x14ac:dyDescent="0.15">
      <c r="A287" s="2"/>
      <c r="B287" s="2"/>
      <c r="C287" s="73"/>
      <c r="D287" s="73"/>
      <c r="E287" s="74"/>
      <c r="F287" s="75"/>
      <c r="G287" s="2"/>
      <c r="H287" s="75"/>
      <c r="I287" s="76"/>
      <c r="J287" s="77"/>
      <c r="K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customHeight="1" x14ac:dyDescent="0.15">
      <c r="A288" s="2"/>
      <c r="B288" s="2"/>
      <c r="C288" s="73"/>
      <c r="D288" s="73"/>
      <c r="E288" s="74"/>
      <c r="F288" s="75"/>
      <c r="G288" s="2"/>
      <c r="H288" s="75"/>
      <c r="I288" s="76"/>
      <c r="J288" s="77"/>
      <c r="K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customHeight="1" x14ac:dyDescent="0.15">
      <c r="A289" s="2"/>
      <c r="B289" s="2"/>
      <c r="C289" s="73"/>
      <c r="D289" s="73"/>
      <c r="E289" s="74"/>
      <c r="F289" s="75"/>
      <c r="G289" s="2"/>
      <c r="H289" s="75"/>
      <c r="I289" s="76"/>
      <c r="J289" s="77"/>
      <c r="K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customHeight="1" x14ac:dyDescent="0.15">
      <c r="A290" s="2"/>
      <c r="B290" s="2"/>
      <c r="C290" s="73"/>
      <c r="D290" s="73"/>
      <c r="E290" s="74"/>
      <c r="F290" s="75"/>
      <c r="G290" s="2"/>
      <c r="H290" s="75"/>
      <c r="I290" s="76"/>
      <c r="J290" s="77"/>
      <c r="K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customHeight="1" x14ac:dyDescent="0.15">
      <c r="A291" s="2"/>
      <c r="B291" s="2"/>
      <c r="C291" s="73"/>
      <c r="D291" s="73"/>
      <c r="E291" s="74"/>
      <c r="F291" s="75"/>
      <c r="G291" s="2"/>
      <c r="H291" s="75"/>
      <c r="I291" s="76"/>
      <c r="J291" s="77"/>
      <c r="K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customHeight="1" x14ac:dyDescent="0.15">
      <c r="A292" s="2"/>
      <c r="B292" s="2"/>
      <c r="C292" s="73"/>
      <c r="D292" s="73"/>
      <c r="E292" s="74"/>
      <c r="F292" s="75"/>
      <c r="G292" s="2"/>
      <c r="H292" s="75"/>
      <c r="I292" s="76"/>
      <c r="J292" s="77"/>
      <c r="K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customHeight="1" x14ac:dyDescent="0.15">
      <c r="A293" s="2"/>
      <c r="B293" s="2"/>
      <c r="C293" s="73"/>
      <c r="D293" s="73"/>
      <c r="E293" s="74"/>
      <c r="F293" s="75"/>
      <c r="G293" s="2"/>
      <c r="H293" s="75"/>
      <c r="I293" s="76"/>
      <c r="J293" s="77"/>
      <c r="K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customHeight="1" x14ac:dyDescent="0.15">
      <c r="A294" s="2"/>
      <c r="B294" s="2"/>
      <c r="C294" s="73"/>
      <c r="D294" s="73"/>
      <c r="E294" s="74"/>
      <c r="F294" s="75"/>
      <c r="G294" s="2"/>
      <c r="H294" s="75"/>
      <c r="I294" s="76"/>
      <c r="J294" s="77"/>
      <c r="K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customHeight="1" x14ac:dyDescent="0.15">
      <c r="A295" s="2"/>
      <c r="B295" s="2"/>
      <c r="C295" s="73"/>
      <c r="D295" s="73"/>
      <c r="E295" s="74"/>
      <c r="F295" s="75"/>
      <c r="G295" s="2"/>
      <c r="H295" s="75"/>
      <c r="I295" s="76"/>
      <c r="J295" s="77"/>
      <c r="K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customHeight="1" x14ac:dyDescent="0.15">
      <c r="A296" s="2"/>
      <c r="B296" s="2"/>
      <c r="C296" s="73"/>
      <c r="D296" s="73"/>
      <c r="E296" s="74"/>
      <c r="F296" s="75"/>
      <c r="G296" s="2"/>
      <c r="H296" s="75"/>
      <c r="I296" s="76"/>
      <c r="J296" s="77"/>
      <c r="K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customHeight="1" x14ac:dyDescent="0.15">
      <c r="A297" s="2"/>
      <c r="B297" s="2"/>
      <c r="C297" s="73"/>
      <c r="D297" s="73"/>
      <c r="E297" s="74"/>
      <c r="F297" s="75"/>
      <c r="G297" s="2"/>
      <c r="H297" s="75"/>
      <c r="I297" s="76"/>
      <c r="J297" s="77"/>
      <c r="K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customHeight="1" x14ac:dyDescent="0.15">
      <c r="A298" s="2"/>
      <c r="B298" s="2"/>
      <c r="C298" s="73"/>
      <c r="D298" s="73"/>
      <c r="E298" s="74"/>
      <c r="F298" s="75"/>
      <c r="G298" s="2"/>
      <c r="H298" s="75"/>
      <c r="I298" s="76"/>
      <c r="J298" s="77"/>
      <c r="K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customHeight="1" x14ac:dyDescent="0.15">
      <c r="A299" s="2"/>
      <c r="B299" s="2"/>
      <c r="C299" s="73"/>
      <c r="D299" s="73"/>
      <c r="E299" s="74"/>
      <c r="F299" s="75"/>
      <c r="G299" s="2"/>
      <c r="H299" s="75"/>
      <c r="I299" s="76"/>
      <c r="J299" s="77"/>
      <c r="K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customHeight="1" x14ac:dyDescent="0.15">
      <c r="A300" s="2"/>
      <c r="B300" s="2"/>
      <c r="C300" s="73"/>
      <c r="D300" s="73"/>
      <c r="E300" s="74"/>
      <c r="F300" s="75"/>
      <c r="G300" s="2"/>
      <c r="H300" s="75"/>
      <c r="I300" s="76"/>
      <c r="J300" s="77"/>
      <c r="K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customHeight="1" x14ac:dyDescent="0.15">
      <c r="A301" s="2"/>
      <c r="B301" s="2"/>
      <c r="C301" s="73"/>
      <c r="D301" s="73"/>
      <c r="E301" s="74"/>
      <c r="F301" s="75"/>
      <c r="G301" s="2"/>
      <c r="H301" s="75"/>
      <c r="I301" s="76"/>
      <c r="J301" s="77"/>
      <c r="K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customHeight="1" x14ac:dyDescent="0.15">
      <c r="A302" s="2"/>
      <c r="B302" s="2"/>
      <c r="C302" s="73"/>
      <c r="D302" s="73"/>
      <c r="E302" s="74"/>
      <c r="F302" s="75"/>
      <c r="G302" s="2"/>
      <c r="H302" s="75"/>
      <c r="I302" s="76"/>
      <c r="J302" s="77"/>
      <c r="K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customHeight="1" x14ac:dyDescent="0.15">
      <c r="A303" s="2"/>
      <c r="B303" s="2"/>
      <c r="C303" s="73"/>
      <c r="D303" s="73"/>
      <c r="E303" s="74"/>
      <c r="F303" s="75"/>
      <c r="G303" s="2"/>
      <c r="H303" s="75"/>
      <c r="I303" s="76"/>
      <c r="J303" s="77"/>
      <c r="K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customHeight="1" x14ac:dyDescent="0.15">
      <c r="A304" s="2"/>
      <c r="B304" s="2"/>
      <c r="C304" s="73"/>
      <c r="D304" s="73"/>
      <c r="E304" s="74"/>
      <c r="F304" s="75"/>
      <c r="G304" s="2"/>
      <c r="H304" s="75"/>
      <c r="I304" s="76"/>
      <c r="J304" s="77"/>
      <c r="K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customHeight="1" x14ac:dyDescent="0.15">
      <c r="A305" s="2"/>
      <c r="B305" s="2"/>
      <c r="C305" s="73"/>
      <c r="D305" s="73"/>
      <c r="E305" s="74"/>
      <c r="F305" s="75"/>
      <c r="G305" s="2"/>
      <c r="H305" s="75"/>
      <c r="I305" s="76"/>
      <c r="J305" s="77"/>
      <c r="K305" s="2"/>
      <c r="L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customHeight="1" x14ac:dyDescent="0.15">
      <c r="A306" s="2"/>
      <c r="B306" s="2"/>
      <c r="C306" s="73"/>
      <c r="D306" s="73"/>
      <c r="E306" s="74"/>
      <c r="F306" s="75"/>
      <c r="G306" s="2"/>
      <c r="H306" s="75"/>
      <c r="I306" s="76"/>
      <c r="J306" s="77"/>
      <c r="K306" s="2"/>
      <c r="L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customHeight="1" x14ac:dyDescent="0.15">
      <c r="A307" s="2"/>
      <c r="B307" s="2"/>
      <c r="C307" s="73"/>
      <c r="D307" s="73"/>
      <c r="E307" s="74"/>
      <c r="F307" s="75"/>
      <c r="G307" s="2"/>
      <c r="H307" s="75"/>
      <c r="I307" s="76"/>
      <c r="J307" s="77"/>
      <c r="K307" s="2"/>
      <c r="L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customHeight="1" x14ac:dyDescent="0.15">
      <c r="A308" s="2"/>
      <c r="B308" s="2"/>
      <c r="C308" s="73"/>
      <c r="D308" s="73"/>
      <c r="E308" s="74"/>
      <c r="F308" s="75"/>
      <c r="G308" s="2"/>
      <c r="H308" s="75"/>
      <c r="I308" s="76"/>
      <c r="J308" s="77"/>
      <c r="K308" s="2"/>
      <c r="L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customHeight="1" x14ac:dyDescent="0.15">
      <c r="A309" s="2"/>
      <c r="B309" s="2"/>
      <c r="C309" s="73"/>
      <c r="D309" s="73"/>
      <c r="E309" s="74"/>
      <c r="F309" s="75"/>
      <c r="G309" s="2"/>
      <c r="H309" s="75"/>
      <c r="I309" s="76"/>
      <c r="J309" s="77"/>
      <c r="K309" s="2"/>
      <c r="L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customHeight="1" x14ac:dyDescent="0.15">
      <c r="A310" s="2"/>
      <c r="B310" s="2"/>
      <c r="C310" s="73"/>
      <c r="D310" s="73"/>
      <c r="E310" s="74"/>
      <c r="F310" s="75"/>
      <c r="G310" s="2"/>
      <c r="H310" s="75"/>
      <c r="I310" s="76"/>
      <c r="J310" s="77"/>
      <c r="K310" s="2"/>
      <c r="L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customHeight="1" x14ac:dyDescent="0.15">
      <c r="A311" s="2"/>
      <c r="B311" s="2"/>
      <c r="C311" s="73"/>
      <c r="D311" s="73"/>
      <c r="E311" s="74"/>
      <c r="F311" s="75"/>
      <c r="G311" s="2"/>
      <c r="H311" s="75"/>
      <c r="I311" s="76"/>
      <c r="J311" s="77"/>
      <c r="K311" s="2"/>
      <c r="L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customHeight="1" x14ac:dyDescent="0.15">
      <c r="A312" s="2"/>
      <c r="B312" s="2"/>
      <c r="C312" s="73"/>
      <c r="D312" s="73"/>
      <c r="E312" s="74"/>
      <c r="F312" s="75"/>
      <c r="G312" s="2"/>
      <c r="H312" s="75"/>
      <c r="I312" s="76"/>
      <c r="J312" s="77"/>
      <c r="K312" s="2"/>
      <c r="L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customHeight="1" x14ac:dyDescent="0.15">
      <c r="A313" s="2"/>
      <c r="B313" s="2"/>
      <c r="C313" s="73"/>
      <c r="D313" s="73"/>
      <c r="E313" s="74"/>
      <c r="F313" s="75"/>
      <c r="G313" s="2"/>
      <c r="H313" s="75"/>
      <c r="I313" s="76"/>
      <c r="J313" s="77"/>
      <c r="K313" s="2"/>
      <c r="L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customHeight="1" x14ac:dyDescent="0.15">
      <c r="A314" s="2"/>
      <c r="B314" s="2"/>
      <c r="C314" s="73"/>
      <c r="D314" s="73"/>
      <c r="E314" s="74"/>
      <c r="F314" s="75"/>
      <c r="G314" s="2"/>
      <c r="H314" s="75"/>
      <c r="I314" s="76"/>
      <c r="J314" s="77"/>
      <c r="K314" s="2"/>
      <c r="L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customHeight="1" x14ac:dyDescent="0.15">
      <c r="A315" s="2"/>
      <c r="B315" s="2"/>
      <c r="C315" s="73"/>
      <c r="D315" s="73"/>
      <c r="E315" s="74"/>
      <c r="F315" s="75"/>
      <c r="G315" s="2"/>
      <c r="H315" s="75"/>
      <c r="I315" s="76"/>
      <c r="J315" s="77"/>
      <c r="K315" s="2"/>
      <c r="L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customHeight="1" x14ac:dyDescent="0.15">
      <c r="A316" s="2"/>
      <c r="B316" s="2"/>
      <c r="C316" s="73"/>
      <c r="D316" s="73"/>
      <c r="E316" s="74"/>
      <c r="F316" s="75"/>
      <c r="G316" s="2"/>
      <c r="H316" s="75"/>
      <c r="I316" s="76"/>
      <c r="J316" s="77"/>
      <c r="K316" s="2"/>
      <c r="L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customHeight="1" x14ac:dyDescent="0.15">
      <c r="A317" s="2"/>
      <c r="B317" s="2"/>
      <c r="C317" s="73"/>
      <c r="D317" s="73"/>
      <c r="E317" s="74"/>
      <c r="F317" s="75"/>
      <c r="G317" s="2"/>
      <c r="H317" s="75"/>
      <c r="I317" s="76"/>
      <c r="J317" s="77"/>
      <c r="K317" s="2"/>
      <c r="L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customHeight="1" x14ac:dyDescent="0.15">
      <c r="A318" s="2"/>
      <c r="B318" s="2"/>
      <c r="C318" s="73"/>
      <c r="D318" s="73"/>
      <c r="E318" s="74"/>
      <c r="F318" s="75"/>
      <c r="G318" s="2"/>
      <c r="H318" s="75"/>
      <c r="I318" s="76"/>
      <c r="J318" s="77"/>
      <c r="K318" s="2"/>
      <c r="L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customHeight="1" x14ac:dyDescent="0.15">
      <c r="A319" s="2"/>
      <c r="B319" s="2"/>
      <c r="C319" s="73"/>
      <c r="D319" s="73"/>
      <c r="E319" s="74"/>
      <c r="F319" s="75"/>
      <c r="G319" s="2"/>
      <c r="H319" s="75"/>
      <c r="I319" s="76"/>
      <c r="J319" s="77"/>
      <c r="K319" s="2"/>
      <c r="L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customHeight="1" x14ac:dyDescent="0.15">
      <c r="A320" s="2"/>
      <c r="B320" s="2"/>
      <c r="C320" s="73"/>
      <c r="D320" s="73"/>
      <c r="E320" s="74"/>
      <c r="F320" s="75"/>
      <c r="G320" s="2"/>
      <c r="H320" s="75"/>
      <c r="I320" s="76"/>
      <c r="J320" s="77"/>
      <c r="K320" s="2"/>
      <c r="L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customHeight="1" x14ac:dyDescent="0.15">
      <c r="A321" s="2"/>
      <c r="B321" s="2"/>
      <c r="C321" s="73"/>
      <c r="D321" s="73"/>
      <c r="E321" s="74"/>
      <c r="F321" s="75"/>
      <c r="G321" s="2"/>
      <c r="H321" s="75"/>
      <c r="I321" s="76"/>
      <c r="J321" s="77"/>
      <c r="K321" s="2"/>
      <c r="L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customHeight="1" x14ac:dyDescent="0.15">
      <c r="A322" s="2"/>
      <c r="B322" s="2"/>
      <c r="C322" s="73"/>
      <c r="D322" s="73"/>
      <c r="E322" s="74"/>
      <c r="F322" s="75"/>
      <c r="G322" s="2"/>
      <c r="H322" s="75"/>
      <c r="I322" s="76"/>
      <c r="J322" s="77"/>
      <c r="K322" s="2"/>
      <c r="L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customHeight="1" x14ac:dyDescent="0.15">
      <c r="A323" s="2"/>
      <c r="B323" s="2"/>
      <c r="C323" s="73"/>
      <c r="D323" s="73"/>
      <c r="E323" s="74"/>
      <c r="F323" s="75"/>
      <c r="G323" s="2"/>
      <c r="H323" s="75"/>
      <c r="I323" s="76"/>
      <c r="J323" s="77"/>
      <c r="K323" s="2"/>
      <c r="L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customHeight="1" x14ac:dyDescent="0.15">
      <c r="A324" s="2"/>
      <c r="B324" s="2"/>
      <c r="C324" s="73"/>
      <c r="D324" s="73"/>
      <c r="E324" s="74"/>
      <c r="F324" s="75"/>
      <c r="G324" s="2"/>
      <c r="H324" s="75"/>
      <c r="I324" s="76"/>
      <c r="J324" s="77"/>
      <c r="K324" s="2"/>
      <c r="L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customHeight="1" x14ac:dyDescent="0.15">
      <c r="A325" s="2"/>
      <c r="B325" s="2"/>
      <c r="C325" s="73"/>
      <c r="D325" s="73"/>
      <c r="E325" s="74"/>
      <c r="F325" s="75"/>
      <c r="G325" s="2"/>
      <c r="H325" s="75"/>
      <c r="I325" s="76"/>
      <c r="J325" s="77"/>
      <c r="K325" s="2"/>
      <c r="L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customHeight="1" x14ac:dyDescent="0.15">
      <c r="A326" s="2"/>
      <c r="B326" s="2"/>
      <c r="C326" s="73"/>
      <c r="D326" s="73"/>
      <c r="E326" s="74"/>
      <c r="F326" s="75"/>
      <c r="G326" s="2"/>
      <c r="H326" s="75"/>
      <c r="I326" s="76"/>
      <c r="J326" s="77"/>
      <c r="K326" s="2"/>
      <c r="L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customHeight="1" x14ac:dyDescent="0.15">
      <c r="A327" s="2"/>
      <c r="B327" s="2"/>
      <c r="C327" s="73"/>
      <c r="D327" s="73"/>
      <c r="E327" s="74"/>
      <c r="F327" s="75"/>
      <c r="G327" s="2"/>
      <c r="H327" s="75"/>
      <c r="I327" s="76"/>
      <c r="J327" s="77"/>
      <c r="K327" s="2"/>
      <c r="L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customHeight="1" x14ac:dyDescent="0.15">
      <c r="A328" s="2"/>
      <c r="B328" s="2"/>
      <c r="C328" s="73"/>
      <c r="D328" s="73"/>
      <c r="E328" s="74"/>
      <c r="F328" s="75"/>
      <c r="G328" s="2"/>
      <c r="H328" s="75"/>
      <c r="I328" s="76"/>
      <c r="J328" s="77"/>
      <c r="K328" s="2"/>
      <c r="L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customHeight="1" x14ac:dyDescent="0.15">
      <c r="A329" s="2"/>
      <c r="B329" s="2"/>
      <c r="C329" s="73"/>
      <c r="D329" s="73"/>
      <c r="E329" s="74"/>
      <c r="F329" s="75"/>
      <c r="G329" s="2"/>
      <c r="H329" s="75"/>
      <c r="I329" s="76"/>
      <c r="J329" s="77"/>
      <c r="K329" s="2"/>
      <c r="L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customHeight="1" x14ac:dyDescent="0.15">
      <c r="A330" s="2"/>
      <c r="B330" s="2"/>
      <c r="C330" s="73"/>
      <c r="D330" s="73"/>
      <c r="E330" s="74"/>
      <c r="F330" s="75"/>
      <c r="G330" s="2"/>
      <c r="H330" s="75"/>
      <c r="I330" s="76"/>
      <c r="J330" s="77"/>
      <c r="K330" s="2"/>
      <c r="L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customHeight="1" x14ac:dyDescent="0.15">
      <c r="A331" s="2"/>
      <c r="B331" s="2"/>
      <c r="C331" s="73"/>
      <c r="D331" s="73"/>
      <c r="E331" s="74"/>
      <c r="F331" s="75"/>
      <c r="G331" s="2"/>
      <c r="H331" s="75"/>
      <c r="I331" s="76"/>
      <c r="J331" s="77"/>
      <c r="K331" s="2"/>
      <c r="L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customHeight="1" x14ac:dyDescent="0.15">
      <c r="A332" s="2"/>
      <c r="B332" s="2"/>
      <c r="C332" s="73"/>
      <c r="D332" s="73"/>
      <c r="E332" s="74"/>
      <c r="F332" s="75"/>
      <c r="G332" s="2"/>
      <c r="H332" s="75"/>
      <c r="I332" s="76"/>
      <c r="J332" s="77"/>
      <c r="K332" s="2"/>
      <c r="L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customHeight="1" x14ac:dyDescent="0.15">
      <c r="A333" s="2"/>
      <c r="B333" s="2"/>
      <c r="C333" s="73"/>
      <c r="D333" s="73"/>
      <c r="E333" s="74"/>
      <c r="F333" s="75"/>
      <c r="G333" s="2"/>
      <c r="H333" s="75"/>
      <c r="I333" s="76"/>
      <c r="J333" s="77"/>
      <c r="K333" s="2"/>
      <c r="L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customHeight="1" x14ac:dyDescent="0.15">
      <c r="A334" s="2"/>
      <c r="B334" s="2"/>
      <c r="C334" s="73"/>
      <c r="D334" s="73"/>
      <c r="E334" s="74"/>
      <c r="F334" s="75"/>
      <c r="G334" s="2"/>
      <c r="H334" s="75"/>
      <c r="I334" s="76"/>
      <c r="J334" s="77"/>
      <c r="K334" s="2"/>
      <c r="L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customHeight="1" x14ac:dyDescent="0.15">
      <c r="A335" s="2"/>
      <c r="B335" s="2"/>
      <c r="C335" s="73"/>
      <c r="D335" s="73"/>
      <c r="E335" s="74"/>
      <c r="F335" s="75"/>
      <c r="G335" s="2"/>
      <c r="H335" s="75"/>
      <c r="I335" s="76"/>
      <c r="J335" s="77"/>
      <c r="K335" s="2"/>
      <c r="L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customHeight="1" x14ac:dyDescent="0.15">
      <c r="A336" s="2"/>
      <c r="B336" s="2"/>
      <c r="C336" s="73"/>
      <c r="D336" s="73"/>
      <c r="E336" s="74"/>
      <c r="F336" s="75"/>
      <c r="G336" s="2"/>
      <c r="H336" s="75"/>
      <c r="I336" s="76"/>
      <c r="J336" s="77"/>
      <c r="K336" s="2"/>
      <c r="L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customHeight="1" x14ac:dyDescent="0.15">
      <c r="A337" s="2"/>
      <c r="B337" s="2"/>
      <c r="C337" s="73"/>
      <c r="D337" s="73"/>
      <c r="E337" s="74"/>
      <c r="F337" s="75"/>
      <c r="G337" s="2"/>
      <c r="H337" s="75"/>
      <c r="I337" s="76"/>
      <c r="J337" s="77"/>
      <c r="K337" s="2"/>
      <c r="L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customHeight="1" x14ac:dyDescent="0.15">
      <c r="A338" s="2"/>
      <c r="B338" s="2"/>
      <c r="C338" s="73"/>
      <c r="D338" s="73"/>
      <c r="E338" s="74"/>
      <c r="F338" s="75"/>
      <c r="G338" s="2"/>
      <c r="H338" s="75"/>
      <c r="I338" s="76"/>
      <c r="J338" s="77"/>
      <c r="K338" s="2"/>
      <c r="L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customHeight="1" x14ac:dyDescent="0.15">
      <c r="A339" s="2"/>
      <c r="B339" s="2"/>
      <c r="C339" s="73"/>
      <c r="D339" s="73"/>
      <c r="E339" s="74"/>
      <c r="F339" s="75"/>
      <c r="G339" s="2"/>
      <c r="H339" s="75"/>
      <c r="I339" s="76"/>
      <c r="J339" s="77"/>
      <c r="K339" s="2"/>
      <c r="L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customHeight="1" x14ac:dyDescent="0.15">
      <c r="A340" s="2"/>
      <c r="B340" s="2"/>
      <c r="C340" s="73"/>
      <c r="D340" s="73"/>
      <c r="E340" s="74"/>
      <c r="F340" s="75"/>
      <c r="G340" s="2"/>
      <c r="H340" s="75"/>
      <c r="I340" s="76"/>
      <c r="J340" s="77"/>
      <c r="K340" s="2"/>
      <c r="L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customHeight="1" x14ac:dyDescent="0.15">
      <c r="A341" s="2"/>
      <c r="B341" s="2"/>
      <c r="C341" s="73"/>
      <c r="D341" s="73"/>
      <c r="E341" s="74"/>
      <c r="F341" s="75"/>
      <c r="G341" s="2"/>
      <c r="H341" s="75"/>
      <c r="I341" s="76"/>
      <c r="J341" s="77"/>
      <c r="K341" s="2"/>
      <c r="L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customHeight="1" x14ac:dyDescent="0.15">
      <c r="A342" s="2"/>
      <c r="B342" s="2"/>
      <c r="C342" s="73"/>
      <c r="D342" s="73"/>
      <c r="E342" s="74"/>
      <c r="F342" s="75"/>
      <c r="G342" s="2"/>
      <c r="H342" s="75"/>
      <c r="I342" s="76"/>
      <c r="J342" s="77"/>
      <c r="K342" s="2"/>
      <c r="L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customHeight="1" x14ac:dyDescent="0.15">
      <c r="A343" s="2"/>
      <c r="B343" s="2"/>
      <c r="C343" s="73"/>
      <c r="D343" s="73"/>
      <c r="E343" s="74"/>
      <c r="F343" s="75"/>
      <c r="G343" s="2"/>
      <c r="H343" s="75"/>
      <c r="I343" s="76"/>
      <c r="J343" s="77"/>
      <c r="K343" s="2"/>
      <c r="L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customHeight="1" x14ac:dyDescent="0.15">
      <c r="A344" s="2"/>
      <c r="B344" s="2"/>
      <c r="C344" s="73"/>
      <c r="D344" s="73"/>
      <c r="E344" s="74"/>
      <c r="F344" s="75"/>
      <c r="G344" s="2"/>
      <c r="H344" s="75"/>
      <c r="I344" s="76"/>
      <c r="J344" s="77"/>
      <c r="K344" s="2"/>
      <c r="L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customHeight="1" x14ac:dyDescent="0.15">
      <c r="A345" s="2"/>
      <c r="B345" s="2"/>
      <c r="C345" s="73"/>
      <c r="D345" s="73"/>
      <c r="E345" s="74"/>
      <c r="F345" s="75"/>
      <c r="G345" s="2"/>
      <c r="H345" s="75"/>
      <c r="I345" s="76"/>
      <c r="J345" s="77"/>
      <c r="K345" s="2"/>
      <c r="L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customHeight="1" x14ac:dyDescent="0.15">
      <c r="A346" s="2"/>
      <c r="B346" s="2"/>
      <c r="C346" s="73"/>
      <c r="D346" s="73"/>
      <c r="E346" s="74"/>
      <c r="F346" s="75"/>
      <c r="G346" s="2"/>
      <c r="H346" s="75"/>
      <c r="I346" s="76"/>
      <c r="J346" s="77"/>
      <c r="K346" s="2"/>
      <c r="L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customHeight="1" x14ac:dyDescent="0.15">
      <c r="A347" s="2"/>
      <c r="B347" s="2"/>
      <c r="C347" s="73"/>
      <c r="D347" s="73"/>
      <c r="E347" s="74"/>
      <c r="F347" s="75"/>
      <c r="G347" s="2"/>
      <c r="H347" s="75"/>
      <c r="I347" s="76"/>
      <c r="J347" s="77"/>
      <c r="K347" s="2"/>
      <c r="L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customHeight="1" x14ac:dyDescent="0.15">
      <c r="A348" s="2"/>
      <c r="B348" s="2"/>
      <c r="C348" s="73"/>
      <c r="D348" s="73"/>
      <c r="E348" s="74"/>
      <c r="F348" s="75"/>
      <c r="G348" s="2"/>
      <c r="H348" s="75"/>
      <c r="I348" s="76"/>
      <c r="J348" s="77"/>
      <c r="K348" s="2"/>
      <c r="L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customHeight="1" x14ac:dyDescent="0.15">
      <c r="A349" s="2"/>
      <c r="B349" s="2"/>
      <c r="C349" s="73"/>
      <c r="D349" s="73"/>
      <c r="E349" s="74"/>
      <c r="F349" s="75"/>
      <c r="G349" s="2"/>
      <c r="H349" s="75"/>
      <c r="I349" s="76"/>
      <c r="J349" s="77"/>
      <c r="K349" s="2"/>
      <c r="L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customHeight="1" x14ac:dyDescent="0.15">
      <c r="A350" s="2"/>
      <c r="B350" s="2"/>
      <c r="C350" s="73"/>
      <c r="D350" s="73"/>
      <c r="E350" s="74"/>
      <c r="F350" s="75"/>
      <c r="G350" s="2"/>
      <c r="H350" s="75"/>
      <c r="I350" s="76"/>
      <c r="J350" s="77"/>
      <c r="K350" s="2"/>
      <c r="L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customHeight="1" x14ac:dyDescent="0.15">
      <c r="A351" s="2"/>
      <c r="B351" s="2"/>
      <c r="C351" s="73"/>
      <c r="D351" s="73"/>
      <c r="E351" s="74"/>
      <c r="F351" s="75"/>
      <c r="G351" s="2"/>
      <c r="H351" s="75"/>
      <c r="I351" s="76"/>
      <c r="J351" s="77"/>
      <c r="K351" s="2"/>
      <c r="L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customHeight="1" x14ac:dyDescent="0.15">
      <c r="A352" s="2"/>
      <c r="B352" s="2"/>
      <c r="C352" s="73"/>
      <c r="D352" s="73"/>
      <c r="E352" s="74"/>
      <c r="F352" s="75"/>
      <c r="G352" s="2"/>
      <c r="H352" s="75"/>
      <c r="I352" s="76"/>
      <c r="J352" s="77"/>
      <c r="K352" s="2"/>
      <c r="L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customHeight="1" x14ac:dyDescent="0.15">
      <c r="A353" s="2"/>
      <c r="B353" s="2"/>
      <c r="C353" s="73"/>
      <c r="D353" s="73"/>
      <c r="E353" s="74"/>
      <c r="F353" s="75"/>
      <c r="G353" s="2"/>
      <c r="H353" s="75"/>
      <c r="I353" s="76"/>
      <c r="J353" s="77"/>
      <c r="K353" s="2"/>
      <c r="L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customHeight="1" x14ac:dyDescent="0.15">
      <c r="A354" s="2"/>
      <c r="B354" s="2"/>
      <c r="C354" s="73"/>
      <c r="D354" s="73"/>
      <c r="E354" s="74"/>
      <c r="F354" s="75"/>
      <c r="G354" s="2"/>
      <c r="H354" s="75"/>
      <c r="I354" s="76"/>
      <c r="J354" s="77"/>
      <c r="K354" s="2"/>
      <c r="L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customHeight="1" x14ac:dyDescent="0.15">
      <c r="A355" s="2"/>
      <c r="B355" s="2"/>
      <c r="C355" s="73"/>
      <c r="D355" s="73"/>
      <c r="E355" s="74"/>
      <c r="F355" s="75"/>
      <c r="G355" s="2"/>
      <c r="H355" s="75"/>
      <c r="I355" s="76"/>
      <c r="J355" s="77"/>
      <c r="K355" s="2"/>
      <c r="L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customHeight="1" x14ac:dyDescent="0.15">
      <c r="A356" s="2"/>
      <c r="B356" s="2"/>
      <c r="C356" s="73"/>
      <c r="D356" s="73"/>
      <c r="E356" s="74"/>
      <c r="F356" s="75"/>
      <c r="G356" s="2"/>
      <c r="H356" s="75"/>
      <c r="I356" s="76"/>
      <c r="J356" s="77"/>
      <c r="K356" s="2"/>
      <c r="L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customHeight="1" x14ac:dyDescent="0.15">
      <c r="A357" s="2"/>
      <c r="B357" s="2"/>
      <c r="C357" s="73"/>
      <c r="D357" s="73"/>
      <c r="E357" s="74"/>
      <c r="F357" s="75"/>
      <c r="G357" s="2"/>
      <c r="H357" s="75"/>
      <c r="I357" s="76"/>
      <c r="J357" s="77"/>
      <c r="K357" s="2"/>
      <c r="L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customHeight="1" x14ac:dyDescent="0.15">
      <c r="A358" s="2"/>
      <c r="B358" s="2"/>
      <c r="C358" s="73"/>
      <c r="D358" s="73"/>
      <c r="E358" s="74"/>
      <c r="F358" s="75"/>
      <c r="G358" s="2"/>
      <c r="H358" s="75"/>
      <c r="I358" s="76"/>
      <c r="J358" s="77"/>
      <c r="K358" s="2"/>
      <c r="L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customHeight="1" x14ac:dyDescent="0.15">
      <c r="A359" s="2"/>
      <c r="B359" s="2"/>
      <c r="C359" s="73"/>
      <c r="D359" s="73"/>
      <c r="E359" s="74"/>
      <c r="F359" s="75"/>
      <c r="G359" s="2"/>
      <c r="H359" s="75"/>
      <c r="I359" s="76"/>
      <c r="J359" s="77"/>
      <c r="K359" s="2"/>
      <c r="L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customHeight="1" x14ac:dyDescent="0.15">
      <c r="A360" s="2"/>
      <c r="B360" s="2"/>
      <c r="C360" s="73"/>
      <c r="D360" s="73"/>
      <c r="E360" s="74"/>
      <c r="F360" s="75"/>
      <c r="G360" s="2"/>
      <c r="H360" s="75"/>
      <c r="I360" s="76"/>
      <c r="J360" s="77"/>
      <c r="K360" s="2"/>
      <c r="L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customHeight="1" x14ac:dyDescent="0.15">
      <c r="A361" s="2"/>
      <c r="B361" s="2"/>
      <c r="C361" s="73"/>
      <c r="D361" s="73"/>
      <c r="E361" s="74"/>
      <c r="F361" s="75"/>
      <c r="G361" s="2"/>
      <c r="H361" s="75"/>
      <c r="I361" s="76"/>
      <c r="J361" s="77"/>
      <c r="K361" s="2"/>
      <c r="L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customHeight="1" x14ac:dyDescent="0.15">
      <c r="A362" s="2"/>
      <c r="B362" s="2"/>
      <c r="C362" s="73"/>
      <c r="D362" s="73"/>
      <c r="E362" s="74"/>
      <c r="F362" s="75"/>
      <c r="G362" s="2"/>
      <c r="H362" s="75"/>
      <c r="I362" s="76"/>
      <c r="J362" s="77"/>
      <c r="K362" s="2"/>
      <c r="L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customHeight="1" x14ac:dyDescent="0.15">
      <c r="A363" s="2"/>
      <c r="B363" s="2"/>
      <c r="C363" s="73"/>
      <c r="D363" s="73"/>
      <c r="E363" s="74"/>
      <c r="F363" s="75"/>
      <c r="G363" s="2"/>
      <c r="H363" s="75"/>
      <c r="I363" s="76"/>
      <c r="J363" s="77"/>
      <c r="K363" s="2"/>
      <c r="L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customHeight="1" x14ac:dyDescent="0.15">
      <c r="A364" s="2"/>
      <c r="B364" s="2"/>
      <c r="C364" s="73"/>
      <c r="D364" s="73"/>
      <c r="E364" s="74"/>
      <c r="F364" s="75"/>
      <c r="G364" s="2"/>
      <c r="H364" s="75"/>
      <c r="I364" s="76"/>
      <c r="J364" s="77"/>
      <c r="K364" s="2"/>
      <c r="L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customHeight="1" x14ac:dyDescent="0.15">
      <c r="A365" s="2"/>
      <c r="B365" s="2"/>
      <c r="C365" s="73"/>
      <c r="D365" s="73"/>
      <c r="E365" s="74"/>
      <c r="F365" s="75"/>
      <c r="G365" s="2"/>
      <c r="H365" s="75"/>
      <c r="I365" s="76"/>
      <c r="J365" s="77"/>
      <c r="K365" s="2"/>
      <c r="L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customHeight="1" x14ac:dyDescent="0.15">
      <c r="A366" s="2"/>
      <c r="B366" s="2"/>
      <c r="C366" s="73"/>
      <c r="D366" s="73"/>
      <c r="E366" s="74"/>
      <c r="F366" s="75"/>
      <c r="G366" s="2"/>
      <c r="H366" s="75"/>
      <c r="I366" s="76"/>
      <c r="J366" s="77"/>
      <c r="K366" s="2"/>
      <c r="L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customHeight="1" x14ac:dyDescent="0.15">
      <c r="A367" s="2"/>
      <c r="B367" s="2"/>
      <c r="C367" s="73"/>
      <c r="D367" s="73"/>
      <c r="E367" s="74"/>
      <c r="F367" s="75"/>
      <c r="G367" s="2"/>
      <c r="H367" s="75"/>
      <c r="I367" s="76"/>
      <c r="J367" s="77"/>
      <c r="K367" s="2"/>
      <c r="L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customHeight="1" x14ac:dyDescent="0.15">
      <c r="A368" s="2"/>
      <c r="B368" s="2"/>
      <c r="C368" s="73"/>
      <c r="D368" s="73"/>
      <c r="E368" s="74"/>
      <c r="F368" s="75"/>
      <c r="G368" s="2"/>
      <c r="H368" s="75"/>
      <c r="I368" s="76"/>
      <c r="J368" s="77"/>
      <c r="K368" s="2"/>
      <c r="L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customHeight="1" x14ac:dyDescent="0.15">
      <c r="A369" s="2"/>
      <c r="B369" s="2"/>
      <c r="C369" s="73"/>
      <c r="D369" s="73"/>
      <c r="E369" s="74"/>
      <c r="F369" s="75"/>
      <c r="G369" s="2"/>
      <c r="H369" s="75"/>
      <c r="I369" s="76"/>
      <c r="J369" s="77"/>
      <c r="K369" s="2"/>
      <c r="L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customHeight="1" x14ac:dyDescent="0.15">
      <c r="A370" s="2"/>
      <c r="B370" s="2"/>
      <c r="C370" s="73"/>
      <c r="D370" s="73"/>
      <c r="E370" s="74"/>
      <c r="F370" s="75"/>
      <c r="G370" s="2"/>
      <c r="H370" s="75"/>
      <c r="I370" s="76"/>
      <c r="J370" s="77"/>
      <c r="K370" s="2"/>
      <c r="L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customHeight="1" x14ac:dyDescent="0.15">
      <c r="A371" s="2"/>
      <c r="B371" s="2"/>
      <c r="C371" s="73"/>
      <c r="D371" s="73"/>
      <c r="E371" s="74"/>
      <c r="F371" s="75"/>
      <c r="G371" s="2"/>
      <c r="H371" s="75"/>
      <c r="I371" s="76"/>
      <c r="J371" s="77"/>
      <c r="K371" s="2"/>
      <c r="L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customHeight="1" x14ac:dyDescent="0.15">
      <c r="A372" s="2"/>
      <c r="B372" s="2"/>
      <c r="C372" s="73"/>
      <c r="D372" s="73"/>
      <c r="E372" s="74"/>
      <c r="F372" s="75"/>
      <c r="G372" s="2"/>
      <c r="H372" s="75"/>
      <c r="I372" s="76"/>
      <c r="J372" s="77"/>
      <c r="K372" s="2"/>
      <c r="L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customHeight="1" x14ac:dyDescent="0.15">
      <c r="A373" s="2"/>
      <c r="B373" s="2"/>
      <c r="C373" s="73"/>
      <c r="D373" s="73"/>
      <c r="E373" s="74"/>
      <c r="F373" s="75"/>
      <c r="G373" s="2"/>
      <c r="H373" s="75"/>
      <c r="I373" s="76"/>
      <c r="J373" s="77"/>
      <c r="K373" s="2"/>
      <c r="L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customHeight="1" x14ac:dyDescent="0.15">
      <c r="A374" s="2"/>
      <c r="B374" s="2"/>
      <c r="C374" s="73"/>
      <c r="D374" s="73"/>
      <c r="E374" s="74"/>
      <c r="F374" s="75"/>
      <c r="G374" s="2"/>
      <c r="H374" s="75"/>
      <c r="I374" s="76"/>
      <c r="J374" s="77"/>
      <c r="K374" s="2"/>
      <c r="L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customHeight="1" x14ac:dyDescent="0.15">
      <c r="A375" s="2"/>
      <c r="B375" s="2"/>
      <c r="C375" s="73"/>
      <c r="D375" s="73"/>
      <c r="E375" s="74"/>
      <c r="F375" s="75"/>
      <c r="G375" s="2"/>
      <c r="H375" s="75"/>
      <c r="I375" s="76"/>
      <c r="J375" s="77"/>
      <c r="K375" s="2"/>
      <c r="L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customHeight="1" x14ac:dyDescent="0.15">
      <c r="A376" s="2"/>
      <c r="B376" s="2"/>
      <c r="C376" s="73"/>
      <c r="D376" s="73"/>
      <c r="E376" s="74"/>
      <c r="F376" s="75"/>
      <c r="G376" s="2"/>
      <c r="H376" s="75"/>
      <c r="I376" s="76"/>
      <c r="J376" s="77"/>
      <c r="K376" s="2"/>
      <c r="L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customHeight="1" x14ac:dyDescent="0.15">
      <c r="A377" s="2"/>
      <c r="B377" s="2"/>
      <c r="C377" s="73"/>
      <c r="D377" s="73"/>
      <c r="E377" s="74"/>
      <c r="F377" s="75"/>
      <c r="G377" s="2"/>
      <c r="H377" s="75"/>
      <c r="I377" s="76"/>
      <c r="J377" s="77"/>
      <c r="K377" s="2"/>
      <c r="L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customHeight="1" x14ac:dyDescent="0.15">
      <c r="A378" s="2"/>
      <c r="B378" s="2"/>
      <c r="C378" s="73"/>
      <c r="D378" s="73"/>
      <c r="E378" s="74"/>
      <c r="F378" s="75"/>
      <c r="G378" s="2"/>
      <c r="H378" s="75"/>
      <c r="I378" s="76"/>
      <c r="J378" s="77"/>
      <c r="K378" s="2"/>
      <c r="L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customHeight="1" x14ac:dyDescent="0.15">
      <c r="A379" s="2"/>
      <c r="B379" s="2"/>
      <c r="C379" s="73"/>
      <c r="D379" s="73"/>
      <c r="E379" s="74"/>
      <c r="F379" s="75"/>
      <c r="G379" s="2"/>
      <c r="H379" s="75"/>
      <c r="I379" s="76"/>
      <c r="J379" s="77"/>
      <c r="K379" s="2"/>
      <c r="L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customHeight="1" x14ac:dyDescent="0.15">
      <c r="A380" s="2"/>
      <c r="B380" s="2"/>
      <c r="C380" s="73"/>
      <c r="D380" s="73"/>
      <c r="E380" s="74"/>
      <c r="F380" s="75"/>
      <c r="G380" s="2"/>
      <c r="H380" s="75"/>
      <c r="I380" s="76"/>
      <c r="J380" s="77"/>
      <c r="K380" s="2"/>
      <c r="L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customHeight="1" x14ac:dyDescent="0.15">
      <c r="A381" s="2"/>
      <c r="B381" s="2"/>
      <c r="C381" s="73"/>
      <c r="D381" s="73"/>
      <c r="E381" s="74"/>
      <c r="F381" s="75"/>
      <c r="G381" s="2"/>
      <c r="H381" s="75"/>
      <c r="I381" s="76"/>
      <c r="J381" s="77"/>
      <c r="K381" s="2"/>
      <c r="L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customHeight="1" x14ac:dyDescent="0.15">
      <c r="A382" s="2"/>
      <c r="B382" s="2"/>
      <c r="C382" s="73"/>
      <c r="D382" s="73"/>
      <c r="E382" s="74"/>
      <c r="F382" s="75"/>
      <c r="G382" s="2"/>
      <c r="H382" s="75"/>
      <c r="I382" s="76"/>
      <c r="J382" s="77"/>
      <c r="K382" s="2"/>
      <c r="L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customHeight="1" x14ac:dyDescent="0.15">
      <c r="A383" s="2"/>
      <c r="B383" s="2"/>
      <c r="C383" s="73"/>
      <c r="D383" s="73"/>
      <c r="E383" s="74"/>
      <c r="F383" s="75"/>
      <c r="G383" s="2"/>
      <c r="H383" s="75"/>
      <c r="I383" s="76"/>
      <c r="J383" s="77"/>
      <c r="K383" s="2"/>
      <c r="L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customHeight="1" x14ac:dyDescent="0.15">
      <c r="A384" s="2"/>
      <c r="B384" s="2"/>
      <c r="C384" s="73"/>
      <c r="D384" s="73"/>
      <c r="E384" s="74"/>
      <c r="F384" s="75"/>
      <c r="G384" s="2"/>
      <c r="H384" s="75"/>
      <c r="I384" s="76"/>
      <c r="J384" s="77"/>
      <c r="K384" s="2"/>
      <c r="L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customHeight="1" x14ac:dyDescent="0.15">
      <c r="A385" s="2"/>
      <c r="B385" s="2"/>
      <c r="C385" s="73"/>
      <c r="D385" s="73"/>
      <c r="E385" s="74"/>
      <c r="F385" s="75"/>
      <c r="G385" s="2"/>
      <c r="H385" s="75"/>
      <c r="I385" s="76"/>
      <c r="J385" s="77"/>
      <c r="K385" s="2"/>
      <c r="L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customHeight="1" x14ac:dyDescent="0.15">
      <c r="A386" s="2"/>
      <c r="B386" s="2"/>
      <c r="C386" s="73"/>
      <c r="D386" s="73"/>
      <c r="E386" s="74"/>
      <c r="F386" s="75"/>
      <c r="G386" s="2"/>
      <c r="H386" s="75"/>
      <c r="I386" s="76"/>
      <c r="J386" s="77"/>
      <c r="K386" s="2"/>
      <c r="L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customHeight="1" x14ac:dyDescent="0.15">
      <c r="A387" s="2"/>
      <c r="B387" s="2"/>
      <c r="C387" s="73"/>
      <c r="D387" s="73"/>
      <c r="E387" s="74"/>
      <c r="F387" s="75"/>
      <c r="G387" s="2"/>
      <c r="H387" s="75"/>
      <c r="I387" s="76"/>
      <c r="J387" s="77"/>
      <c r="K387" s="2"/>
      <c r="L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customHeight="1" x14ac:dyDescent="0.15">
      <c r="A388" s="2"/>
      <c r="B388" s="2"/>
      <c r="C388" s="73"/>
      <c r="D388" s="73"/>
      <c r="E388" s="74"/>
      <c r="F388" s="75"/>
      <c r="G388" s="2"/>
      <c r="H388" s="75"/>
      <c r="I388" s="76"/>
      <c r="J388" s="77"/>
      <c r="K388" s="2"/>
      <c r="L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customHeight="1" x14ac:dyDescent="0.15">
      <c r="A389" s="2"/>
      <c r="B389" s="2"/>
      <c r="C389" s="73"/>
      <c r="D389" s="73"/>
      <c r="E389" s="74"/>
      <c r="F389" s="75"/>
      <c r="G389" s="2"/>
      <c r="H389" s="75"/>
      <c r="I389" s="76"/>
      <c r="J389" s="77"/>
      <c r="K389" s="2"/>
      <c r="L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customHeight="1" x14ac:dyDescent="0.15">
      <c r="A390" s="2"/>
      <c r="B390" s="2"/>
      <c r="C390" s="73"/>
      <c r="D390" s="73"/>
      <c r="E390" s="74"/>
      <c r="F390" s="75"/>
      <c r="G390" s="2"/>
      <c r="H390" s="75"/>
      <c r="I390" s="76"/>
      <c r="J390" s="77"/>
      <c r="K390" s="2"/>
      <c r="L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customHeight="1" x14ac:dyDescent="0.15">
      <c r="A391" s="2"/>
      <c r="B391" s="2"/>
      <c r="C391" s="73"/>
      <c r="D391" s="73"/>
      <c r="E391" s="74"/>
      <c r="F391" s="75"/>
      <c r="G391" s="2"/>
      <c r="H391" s="75"/>
      <c r="I391" s="76"/>
      <c r="J391" s="77"/>
      <c r="K391" s="2"/>
      <c r="L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customHeight="1" x14ac:dyDescent="0.15">
      <c r="A392" s="2"/>
      <c r="B392" s="2"/>
      <c r="C392" s="73"/>
      <c r="D392" s="73"/>
      <c r="E392" s="74"/>
      <c r="F392" s="75"/>
      <c r="G392" s="2"/>
      <c r="H392" s="75"/>
      <c r="I392" s="76"/>
      <c r="J392" s="77"/>
      <c r="K392" s="2"/>
      <c r="L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customHeight="1" x14ac:dyDescent="0.15">
      <c r="A393" s="2"/>
      <c r="B393" s="2"/>
      <c r="C393" s="73"/>
      <c r="D393" s="73"/>
      <c r="E393" s="74"/>
      <c r="F393" s="75"/>
      <c r="G393" s="2"/>
      <c r="H393" s="75"/>
      <c r="I393" s="76"/>
      <c r="J393" s="77"/>
      <c r="K393" s="2"/>
      <c r="L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customHeight="1" x14ac:dyDescent="0.15">
      <c r="A394" s="2"/>
      <c r="B394" s="2"/>
      <c r="C394" s="73"/>
      <c r="D394" s="73"/>
      <c r="E394" s="74"/>
      <c r="F394" s="75"/>
      <c r="G394" s="2"/>
      <c r="H394" s="75"/>
      <c r="I394" s="76"/>
      <c r="J394" s="77"/>
      <c r="K394" s="2"/>
      <c r="L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customHeight="1" x14ac:dyDescent="0.15">
      <c r="A395" s="2"/>
      <c r="B395" s="2"/>
      <c r="C395" s="73"/>
      <c r="D395" s="73"/>
      <c r="E395" s="74"/>
      <c r="F395" s="75"/>
      <c r="G395" s="2"/>
      <c r="H395" s="75"/>
      <c r="I395" s="76"/>
      <c r="J395" s="77"/>
      <c r="K395" s="2"/>
      <c r="L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customHeight="1" x14ac:dyDescent="0.15">
      <c r="A396" s="2"/>
      <c r="B396" s="2"/>
      <c r="C396" s="73"/>
      <c r="D396" s="73"/>
      <c r="E396" s="74"/>
      <c r="F396" s="75"/>
      <c r="G396" s="2"/>
      <c r="H396" s="75"/>
      <c r="I396" s="76"/>
      <c r="J396" s="77"/>
      <c r="K396" s="2"/>
      <c r="L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customHeight="1" x14ac:dyDescent="0.15">
      <c r="A397" s="2"/>
      <c r="B397" s="2"/>
      <c r="C397" s="73"/>
      <c r="D397" s="73"/>
      <c r="E397" s="74"/>
      <c r="F397" s="75"/>
      <c r="G397" s="2"/>
      <c r="H397" s="75"/>
      <c r="I397" s="76"/>
      <c r="J397" s="77"/>
      <c r="K397" s="2"/>
      <c r="L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customHeight="1" x14ac:dyDescent="0.15">
      <c r="A398" s="2"/>
      <c r="B398" s="2"/>
      <c r="C398" s="73"/>
      <c r="D398" s="73"/>
      <c r="E398" s="74"/>
      <c r="F398" s="75"/>
      <c r="G398" s="2"/>
      <c r="H398" s="75"/>
      <c r="I398" s="76"/>
      <c r="J398" s="77"/>
      <c r="K398" s="2"/>
      <c r="L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customHeight="1" x14ac:dyDescent="0.15">
      <c r="A399" s="2"/>
      <c r="B399" s="2"/>
      <c r="C399" s="73"/>
      <c r="D399" s="73"/>
      <c r="E399" s="74"/>
      <c r="F399" s="75"/>
      <c r="G399" s="2"/>
      <c r="H399" s="75"/>
      <c r="I399" s="76"/>
      <c r="J399" s="77"/>
      <c r="K399" s="2"/>
      <c r="L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customHeight="1" x14ac:dyDescent="0.15">
      <c r="A400" s="2"/>
      <c r="B400" s="2"/>
      <c r="C400" s="73"/>
      <c r="D400" s="73"/>
      <c r="E400" s="74"/>
      <c r="F400" s="75"/>
      <c r="G400" s="2"/>
      <c r="H400" s="75"/>
      <c r="I400" s="76"/>
      <c r="J400" s="77"/>
      <c r="K400" s="2"/>
      <c r="L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customHeight="1" x14ac:dyDescent="0.15">
      <c r="A401" s="2"/>
      <c r="B401" s="2"/>
      <c r="C401" s="73"/>
      <c r="D401" s="73"/>
      <c r="E401" s="74"/>
      <c r="F401" s="75"/>
      <c r="G401" s="2"/>
      <c r="H401" s="75"/>
      <c r="I401" s="76"/>
      <c r="J401" s="77"/>
      <c r="K401" s="2"/>
      <c r="L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customHeight="1" x14ac:dyDescent="0.15">
      <c r="A402" s="2"/>
      <c r="B402" s="2"/>
      <c r="C402" s="73"/>
      <c r="D402" s="73"/>
      <c r="E402" s="74"/>
      <c r="F402" s="75"/>
      <c r="G402" s="2"/>
      <c r="H402" s="75"/>
      <c r="I402" s="76"/>
      <c r="J402" s="77"/>
      <c r="K402" s="2"/>
      <c r="L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customHeight="1" x14ac:dyDescent="0.15">
      <c r="A403" s="2"/>
      <c r="B403" s="2"/>
      <c r="C403" s="73"/>
      <c r="D403" s="73"/>
      <c r="E403" s="74"/>
      <c r="F403" s="75"/>
      <c r="G403" s="2"/>
      <c r="H403" s="75"/>
      <c r="I403" s="76"/>
      <c r="J403" s="77"/>
      <c r="K403" s="2"/>
      <c r="L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customHeight="1" x14ac:dyDescent="0.15">
      <c r="A404" s="2"/>
      <c r="B404" s="2"/>
      <c r="C404" s="73"/>
      <c r="D404" s="73"/>
      <c r="E404" s="74"/>
      <c r="F404" s="75"/>
      <c r="G404" s="2"/>
      <c r="H404" s="75"/>
      <c r="I404" s="76"/>
      <c r="J404" s="77"/>
      <c r="K404" s="2"/>
      <c r="L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customHeight="1" x14ac:dyDescent="0.15">
      <c r="A405" s="2"/>
      <c r="B405" s="2"/>
      <c r="C405" s="73"/>
      <c r="D405" s="73"/>
      <c r="E405" s="74"/>
      <c r="F405" s="75"/>
      <c r="G405" s="2"/>
      <c r="H405" s="75"/>
      <c r="I405" s="76"/>
      <c r="J405" s="77"/>
      <c r="K405" s="2"/>
      <c r="L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customHeight="1" x14ac:dyDescent="0.15">
      <c r="A406" s="2"/>
      <c r="B406" s="2"/>
      <c r="C406" s="73"/>
      <c r="D406" s="73"/>
      <c r="E406" s="74"/>
      <c r="F406" s="75"/>
      <c r="G406" s="2"/>
      <c r="H406" s="75"/>
      <c r="I406" s="76"/>
      <c r="J406" s="77"/>
      <c r="K406" s="2"/>
      <c r="L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customHeight="1" x14ac:dyDescent="0.15">
      <c r="A407" s="2"/>
      <c r="B407" s="2"/>
      <c r="C407" s="73"/>
      <c r="D407" s="73"/>
      <c r="E407" s="74"/>
      <c r="F407" s="75"/>
      <c r="G407" s="2"/>
      <c r="H407" s="75"/>
      <c r="I407" s="76"/>
      <c r="J407" s="77"/>
      <c r="K407" s="2"/>
      <c r="L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customHeight="1" x14ac:dyDescent="0.15">
      <c r="A408" s="2"/>
      <c r="B408" s="2"/>
      <c r="C408" s="73"/>
      <c r="D408" s="73"/>
      <c r="E408" s="74"/>
      <c r="F408" s="75"/>
      <c r="G408" s="2"/>
      <c r="H408" s="75"/>
      <c r="I408" s="76"/>
      <c r="J408" s="77"/>
      <c r="K408" s="2"/>
      <c r="L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customHeight="1" x14ac:dyDescent="0.15">
      <c r="A409" s="2"/>
      <c r="B409" s="2"/>
      <c r="C409" s="73"/>
      <c r="D409" s="73"/>
      <c r="E409" s="74"/>
      <c r="F409" s="75"/>
      <c r="G409" s="2"/>
      <c r="H409" s="75"/>
      <c r="I409" s="76"/>
      <c r="J409" s="77"/>
      <c r="K409" s="2"/>
      <c r="L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customHeight="1" x14ac:dyDescent="0.15">
      <c r="A410" s="2"/>
      <c r="B410" s="2"/>
      <c r="C410" s="73"/>
      <c r="D410" s="73"/>
      <c r="E410" s="74"/>
      <c r="F410" s="75"/>
      <c r="G410" s="2"/>
      <c r="H410" s="75"/>
      <c r="I410" s="76"/>
      <c r="J410" s="77"/>
      <c r="K410" s="2"/>
      <c r="L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customHeight="1" x14ac:dyDescent="0.15">
      <c r="A411" s="2"/>
      <c r="B411" s="2"/>
      <c r="C411" s="73"/>
      <c r="D411" s="73"/>
      <c r="E411" s="74"/>
      <c r="F411" s="75"/>
      <c r="G411" s="2"/>
      <c r="H411" s="75"/>
      <c r="I411" s="76"/>
      <c r="J411" s="77"/>
      <c r="K411" s="2"/>
      <c r="L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customHeight="1" x14ac:dyDescent="0.15">
      <c r="A412" s="2"/>
      <c r="B412" s="2"/>
      <c r="C412" s="73"/>
      <c r="D412" s="73"/>
      <c r="E412" s="74"/>
      <c r="F412" s="75"/>
      <c r="G412" s="2"/>
      <c r="H412" s="75"/>
      <c r="I412" s="76"/>
      <c r="J412" s="77"/>
      <c r="K412" s="2"/>
      <c r="L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customHeight="1" x14ac:dyDescent="0.15">
      <c r="A413" s="2"/>
      <c r="B413" s="2"/>
      <c r="C413" s="73"/>
      <c r="D413" s="73"/>
      <c r="E413" s="74"/>
      <c r="F413" s="75"/>
      <c r="G413" s="2"/>
      <c r="H413" s="75"/>
      <c r="I413" s="76"/>
      <c r="J413" s="77"/>
      <c r="K413" s="2"/>
      <c r="L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customHeight="1" x14ac:dyDescent="0.15">
      <c r="A414" s="2"/>
      <c r="B414" s="2"/>
      <c r="C414" s="73"/>
      <c r="D414" s="73"/>
      <c r="E414" s="74"/>
      <c r="F414" s="75"/>
      <c r="G414" s="2"/>
      <c r="H414" s="75"/>
      <c r="I414" s="76"/>
      <c r="J414" s="77"/>
      <c r="K414" s="2"/>
      <c r="L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customHeight="1" x14ac:dyDescent="0.15">
      <c r="A415" s="2"/>
      <c r="B415" s="2"/>
      <c r="C415" s="73"/>
      <c r="D415" s="73"/>
      <c r="E415" s="74"/>
      <c r="F415" s="75"/>
      <c r="G415" s="2"/>
      <c r="H415" s="75"/>
      <c r="I415" s="76"/>
      <c r="J415" s="77"/>
      <c r="K415" s="2"/>
      <c r="L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customHeight="1" x14ac:dyDescent="0.15">
      <c r="A416" s="2"/>
      <c r="B416" s="2"/>
      <c r="C416" s="73"/>
      <c r="D416" s="73"/>
      <c r="E416" s="74"/>
      <c r="F416" s="75"/>
      <c r="G416" s="2"/>
      <c r="H416" s="75"/>
      <c r="I416" s="76"/>
      <c r="J416" s="77"/>
      <c r="K416" s="2"/>
      <c r="L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customHeight="1" x14ac:dyDescent="0.15">
      <c r="A417" s="2"/>
      <c r="B417" s="2"/>
      <c r="C417" s="73"/>
      <c r="D417" s="73"/>
      <c r="E417" s="74"/>
      <c r="F417" s="75"/>
      <c r="G417" s="2"/>
      <c r="H417" s="75"/>
      <c r="I417" s="76"/>
      <c r="J417" s="77"/>
      <c r="K417" s="2"/>
      <c r="L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customHeight="1" x14ac:dyDescent="0.15">
      <c r="A418" s="2"/>
      <c r="B418" s="2"/>
      <c r="C418" s="73"/>
      <c r="D418" s="73"/>
      <c r="E418" s="74"/>
      <c r="F418" s="75"/>
      <c r="G418" s="2"/>
      <c r="H418" s="75"/>
      <c r="I418" s="76"/>
      <c r="J418" s="77"/>
      <c r="K418" s="2"/>
      <c r="L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customHeight="1" x14ac:dyDescent="0.15">
      <c r="A419" s="2"/>
      <c r="B419" s="2"/>
      <c r="C419" s="73"/>
      <c r="D419" s="73"/>
      <c r="E419" s="74"/>
      <c r="F419" s="75"/>
      <c r="G419" s="2"/>
      <c r="H419" s="75"/>
      <c r="I419" s="76"/>
      <c r="J419" s="77"/>
      <c r="K419" s="2"/>
      <c r="L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customHeight="1" x14ac:dyDescent="0.15">
      <c r="A420" s="2"/>
      <c r="B420" s="2"/>
      <c r="C420" s="73"/>
      <c r="D420" s="73"/>
      <c r="E420" s="74"/>
      <c r="F420" s="75"/>
      <c r="G420" s="2"/>
      <c r="H420" s="75"/>
      <c r="I420" s="76"/>
      <c r="J420" s="77"/>
      <c r="K420" s="2"/>
      <c r="L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customHeight="1" x14ac:dyDescent="0.15">
      <c r="A421" s="2"/>
      <c r="B421" s="2"/>
      <c r="C421" s="73"/>
      <c r="D421" s="73"/>
      <c r="E421" s="74"/>
      <c r="F421" s="75"/>
      <c r="G421" s="2"/>
      <c r="H421" s="75"/>
      <c r="I421" s="76"/>
      <c r="J421" s="77"/>
      <c r="K421" s="2"/>
      <c r="L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customHeight="1" x14ac:dyDescent="0.15">
      <c r="A422" s="2"/>
      <c r="B422" s="2"/>
      <c r="C422" s="73"/>
      <c r="D422" s="73"/>
      <c r="E422" s="74"/>
      <c r="F422" s="75"/>
      <c r="G422" s="2"/>
      <c r="H422" s="75"/>
      <c r="I422" s="76"/>
      <c r="J422" s="77"/>
      <c r="K422" s="2"/>
      <c r="L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customHeight="1" x14ac:dyDescent="0.15">
      <c r="A423" s="2"/>
      <c r="B423" s="2"/>
      <c r="C423" s="73"/>
      <c r="D423" s="73"/>
      <c r="E423" s="74"/>
      <c r="F423" s="75"/>
      <c r="G423" s="2"/>
      <c r="H423" s="75"/>
      <c r="I423" s="76"/>
      <c r="J423" s="77"/>
      <c r="K423" s="2"/>
      <c r="L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customHeight="1" x14ac:dyDescent="0.15">
      <c r="A424" s="2"/>
      <c r="B424" s="2"/>
      <c r="C424" s="73"/>
      <c r="D424" s="73"/>
      <c r="E424" s="74"/>
      <c r="F424" s="75"/>
      <c r="G424" s="2"/>
      <c r="H424" s="75"/>
      <c r="I424" s="76"/>
      <c r="J424" s="77"/>
      <c r="K424" s="2"/>
      <c r="L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customHeight="1" x14ac:dyDescent="0.15">
      <c r="A425" s="2"/>
      <c r="B425" s="2"/>
      <c r="C425" s="73"/>
      <c r="D425" s="73"/>
      <c r="E425" s="74"/>
      <c r="F425" s="75"/>
      <c r="G425" s="2"/>
      <c r="H425" s="75"/>
      <c r="I425" s="76"/>
      <c r="J425" s="77"/>
      <c r="K425" s="2"/>
      <c r="L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customHeight="1" x14ac:dyDescent="0.15">
      <c r="A426" s="2"/>
      <c r="B426" s="2"/>
      <c r="C426" s="73"/>
      <c r="D426" s="73"/>
      <c r="E426" s="74"/>
      <c r="F426" s="75"/>
      <c r="G426" s="2"/>
      <c r="H426" s="75"/>
      <c r="I426" s="76"/>
      <c r="J426" s="77"/>
      <c r="K426" s="2"/>
      <c r="L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customHeight="1" x14ac:dyDescent="0.15">
      <c r="A427" s="2"/>
      <c r="B427" s="2"/>
      <c r="C427" s="73"/>
      <c r="D427" s="73"/>
      <c r="E427" s="74"/>
      <c r="F427" s="75"/>
      <c r="G427" s="2"/>
      <c r="H427" s="75"/>
      <c r="I427" s="76"/>
      <c r="J427" s="77"/>
      <c r="K427" s="2"/>
      <c r="L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customHeight="1" x14ac:dyDescent="0.15">
      <c r="A428" s="2"/>
      <c r="B428" s="2"/>
      <c r="C428" s="73"/>
      <c r="D428" s="73"/>
      <c r="E428" s="74"/>
      <c r="F428" s="75"/>
      <c r="G428" s="2"/>
      <c r="H428" s="75"/>
      <c r="I428" s="76"/>
      <c r="J428" s="77"/>
      <c r="K428" s="2"/>
      <c r="L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customHeight="1" x14ac:dyDescent="0.15">
      <c r="A429" s="2"/>
      <c r="B429" s="2"/>
      <c r="C429" s="73"/>
      <c r="D429" s="73"/>
      <c r="E429" s="74"/>
      <c r="F429" s="75"/>
      <c r="G429" s="2"/>
      <c r="H429" s="75"/>
      <c r="I429" s="76"/>
      <c r="J429" s="77"/>
      <c r="K429" s="2"/>
      <c r="L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customHeight="1" x14ac:dyDescent="0.15">
      <c r="A430" s="2"/>
      <c r="B430" s="2"/>
      <c r="C430" s="73"/>
      <c r="D430" s="73"/>
      <c r="E430" s="74"/>
      <c r="F430" s="75"/>
      <c r="G430" s="2"/>
      <c r="H430" s="75"/>
      <c r="I430" s="76"/>
      <c r="J430" s="77"/>
      <c r="K430" s="2"/>
      <c r="L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customHeight="1" x14ac:dyDescent="0.15">
      <c r="A431" s="2"/>
      <c r="B431" s="2"/>
      <c r="C431" s="73"/>
      <c r="D431" s="73"/>
      <c r="E431" s="74"/>
      <c r="F431" s="75"/>
      <c r="G431" s="2"/>
      <c r="H431" s="75"/>
      <c r="I431" s="76"/>
      <c r="J431" s="77"/>
      <c r="K431" s="2"/>
      <c r="L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customHeight="1" x14ac:dyDescent="0.15">
      <c r="A432" s="2"/>
      <c r="B432" s="2"/>
      <c r="C432" s="73"/>
      <c r="D432" s="73"/>
      <c r="E432" s="74"/>
      <c r="F432" s="75"/>
      <c r="G432" s="2"/>
      <c r="H432" s="75"/>
      <c r="I432" s="76"/>
      <c r="J432" s="77"/>
      <c r="K432" s="2"/>
      <c r="L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customHeight="1" x14ac:dyDescent="0.15">
      <c r="A433" s="2"/>
      <c r="B433" s="2"/>
      <c r="C433" s="73"/>
      <c r="D433" s="73"/>
      <c r="E433" s="74"/>
      <c r="F433" s="75"/>
      <c r="G433" s="2"/>
      <c r="H433" s="75"/>
      <c r="I433" s="76"/>
      <c r="J433" s="77"/>
      <c r="K433" s="2"/>
      <c r="L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customHeight="1" x14ac:dyDescent="0.15">
      <c r="A434" s="2"/>
      <c r="B434" s="2"/>
      <c r="C434" s="73"/>
      <c r="D434" s="73"/>
      <c r="E434" s="74"/>
      <c r="F434" s="75"/>
      <c r="G434" s="2"/>
      <c r="H434" s="75"/>
      <c r="I434" s="76"/>
      <c r="J434" s="77"/>
      <c r="K434" s="2"/>
      <c r="L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customHeight="1" x14ac:dyDescent="0.15">
      <c r="A435" s="2"/>
      <c r="B435" s="2"/>
      <c r="C435" s="73"/>
      <c r="D435" s="73"/>
      <c r="E435" s="74"/>
      <c r="F435" s="75"/>
      <c r="G435" s="2"/>
      <c r="H435" s="75"/>
      <c r="I435" s="76"/>
      <c r="J435" s="77"/>
      <c r="K435" s="2"/>
      <c r="L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customHeight="1" x14ac:dyDescent="0.15">
      <c r="A436" s="2"/>
      <c r="B436" s="2"/>
      <c r="C436" s="73"/>
      <c r="D436" s="73"/>
      <c r="E436" s="74"/>
      <c r="F436" s="75"/>
      <c r="G436" s="2"/>
      <c r="H436" s="75"/>
      <c r="I436" s="76"/>
      <c r="J436" s="77"/>
      <c r="K436" s="2"/>
      <c r="L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customHeight="1" x14ac:dyDescent="0.15">
      <c r="A437" s="2"/>
      <c r="B437" s="2"/>
      <c r="C437" s="73"/>
      <c r="D437" s="73"/>
      <c r="E437" s="74"/>
      <c r="F437" s="75"/>
      <c r="G437" s="2"/>
      <c r="H437" s="75"/>
      <c r="I437" s="76"/>
      <c r="J437" s="77"/>
      <c r="K437" s="2"/>
      <c r="L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customHeight="1" x14ac:dyDescent="0.15">
      <c r="A438" s="2"/>
      <c r="B438" s="2"/>
      <c r="C438" s="73"/>
      <c r="D438" s="73"/>
      <c r="E438" s="74"/>
      <c r="F438" s="75"/>
      <c r="G438" s="2"/>
      <c r="H438" s="75"/>
      <c r="I438" s="76"/>
      <c r="J438" s="77"/>
      <c r="K438" s="2"/>
      <c r="L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customHeight="1" x14ac:dyDescent="0.15">
      <c r="A439" s="2"/>
      <c r="B439" s="2"/>
      <c r="C439" s="73"/>
      <c r="D439" s="73"/>
      <c r="E439" s="74"/>
      <c r="F439" s="75"/>
      <c r="G439" s="2"/>
      <c r="H439" s="75"/>
      <c r="I439" s="76"/>
      <c r="J439" s="77"/>
      <c r="K439" s="2"/>
      <c r="L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customHeight="1" x14ac:dyDescent="0.15">
      <c r="A440" s="2"/>
      <c r="B440" s="2"/>
      <c r="C440" s="73"/>
      <c r="D440" s="73"/>
      <c r="E440" s="74"/>
      <c r="F440" s="75"/>
      <c r="G440" s="2"/>
      <c r="H440" s="75"/>
      <c r="I440" s="76"/>
      <c r="J440" s="77"/>
      <c r="K440" s="2"/>
      <c r="L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customHeight="1" x14ac:dyDescent="0.15">
      <c r="A441" s="2"/>
      <c r="B441" s="2"/>
      <c r="C441" s="73"/>
      <c r="D441" s="73"/>
      <c r="E441" s="74"/>
      <c r="F441" s="75"/>
      <c r="G441" s="2"/>
      <c r="H441" s="75"/>
      <c r="I441" s="76"/>
      <c r="J441" s="77"/>
      <c r="K441" s="2"/>
      <c r="L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customHeight="1" x14ac:dyDescent="0.15">
      <c r="A442" s="2"/>
      <c r="B442" s="2"/>
      <c r="C442" s="73"/>
      <c r="D442" s="73"/>
      <c r="E442" s="74"/>
      <c r="F442" s="75"/>
      <c r="G442" s="2"/>
      <c r="H442" s="75"/>
      <c r="I442" s="76"/>
      <c r="J442" s="77"/>
      <c r="K442" s="2"/>
      <c r="L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customHeight="1" x14ac:dyDescent="0.15">
      <c r="A443" s="2"/>
      <c r="B443" s="2"/>
      <c r="C443" s="73"/>
      <c r="D443" s="73"/>
      <c r="E443" s="74"/>
      <c r="F443" s="75"/>
      <c r="G443" s="2"/>
      <c r="H443" s="75"/>
      <c r="I443" s="76"/>
      <c r="J443" s="77"/>
      <c r="K443" s="2"/>
      <c r="L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customHeight="1" x14ac:dyDescent="0.15">
      <c r="A444" s="2"/>
      <c r="B444" s="2"/>
      <c r="C444" s="73"/>
      <c r="D444" s="73"/>
      <c r="E444" s="74"/>
      <c r="F444" s="75"/>
      <c r="G444" s="2"/>
      <c r="H444" s="75"/>
      <c r="I444" s="76"/>
      <c r="J444" s="77"/>
      <c r="K444" s="2"/>
      <c r="L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customHeight="1" x14ac:dyDescent="0.15">
      <c r="A445" s="2"/>
      <c r="B445" s="2"/>
      <c r="C445" s="73"/>
      <c r="D445" s="73"/>
      <c r="E445" s="74"/>
      <c r="F445" s="75"/>
      <c r="G445" s="2"/>
      <c r="H445" s="75"/>
      <c r="I445" s="76"/>
      <c r="J445" s="77"/>
      <c r="K445" s="2"/>
      <c r="L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customHeight="1" x14ac:dyDescent="0.15">
      <c r="A446" s="2"/>
      <c r="B446" s="2"/>
      <c r="C446" s="73"/>
      <c r="D446" s="73"/>
      <c r="E446" s="74"/>
      <c r="F446" s="75"/>
      <c r="G446" s="2"/>
      <c r="H446" s="75"/>
      <c r="I446" s="76"/>
      <c r="J446" s="77"/>
      <c r="K446" s="2"/>
      <c r="L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customHeight="1" x14ac:dyDescent="0.15">
      <c r="A447" s="2"/>
      <c r="B447" s="2"/>
      <c r="C447" s="73"/>
      <c r="D447" s="73"/>
      <c r="E447" s="74"/>
      <c r="F447" s="75"/>
      <c r="G447" s="2"/>
      <c r="H447" s="75"/>
      <c r="I447" s="76"/>
      <c r="J447" s="77"/>
      <c r="K447" s="2"/>
      <c r="L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customHeight="1" x14ac:dyDescent="0.15">
      <c r="A448" s="2"/>
      <c r="B448" s="2"/>
      <c r="C448" s="73"/>
      <c r="D448" s="73"/>
      <c r="E448" s="74"/>
      <c r="F448" s="75"/>
      <c r="G448" s="2"/>
      <c r="H448" s="75"/>
      <c r="I448" s="76"/>
      <c r="J448" s="77"/>
      <c r="K448" s="2"/>
      <c r="L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customHeight="1" x14ac:dyDescent="0.15">
      <c r="A449" s="2"/>
      <c r="B449" s="2"/>
      <c r="C449" s="73"/>
      <c r="D449" s="73"/>
      <c r="E449" s="74"/>
      <c r="F449" s="75"/>
      <c r="G449" s="2"/>
      <c r="H449" s="75"/>
      <c r="I449" s="76"/>
      <c r="J449" s="77"/>
      <c r="K449" s="2"/>
      <c r="L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customHeight="1" x14ac:dyDescent="0.15">
      <c r="A450" s="2"/>
      <c r="B450" s="2"/>
      <c r="C450" s="73"/>
      <c r="D450" s="73"/>
      <c r="E450" s="74"/>
      <c r="F450" s="75"/>
      <c r="G450" s="2"/>
      <c r="H450" s="75"/>
      <c r="I450" s="76"/>
      <c r="J450" s="77"/>
      <c r="K450" s="2"/>
      <c r="L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customHeight="1" x14ac:dyDescent="0.15">
      <c r="A451" s="2"/>
      <c r="B451" s="2"/>
      <c r="C451" s="73"/>
      <c r="D451" s="73"/>
      <c r="E451" s="74"/>
      <c r="F451" s="75"/>
      <c r="G451" s="2"/>
      <c r="H451" s="75"/>
      <c r="I451" s="76"/>
      <c r="J451" s="77"/>
      <c r="K451" s="2"/>
      <c r="L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customHeight="1" x14ac:dyDescent="0.15">
      <c r="A452" s="2"/>
      <c r="B452" s="2"/>
      <c r="C452" s="73"/>
      <c r="D452" s="73"/>
      <c r="E452" s="74"/>
      <c r="F452" s="75"/>
      <c r="G452" s="2"/>
      <c r="H452" s="75"/>
      <c r="I452" s="76"/>
      <c r="J452" s="77"/>
      <c r="K452" s="2"/>
      <c r="L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customHeight="1" x14ac:dyDescent="0.15">
      <c r="A453" s="2"/>
      <c r="B453" s="2"/>
      <c r="C453" s="73"/>
      <c r="D453" s="73"/>
      <c r="E453" s="74"/>
      <c r="F453" s="75"/>
      <c r="G453" s="2"/>
      <c r="H453" s="75"/>
      <c r="I453" s="76"/>
      <c r="J453" s="77"/>
      <c r="K453" s="2"/>
      <c r="L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customHeight="1" x14ac:dyDescent="0.15">
      <c r="A454" s="2"/>
      <c r="B454" s="2"/>
      <c r="C454" s="73"/>
      <c r="D454" s="73"/>
      <c r="E454" s="74"/>
      <c r="F454" s="75"/>
      <c r="G454" s="2"/>
      <c r="H454" s="75"/>
      <c r="I454" s="76"/>
      <c r="J454" s="77"/>
      <c r="K454" s="2"/>
      <c r="L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customHeight="1" x14ac:dyDescent="0.15">
      <c r="A455" s="2"/>
      <c r="B455" s="2"/>
      <c r="C455" s="73"/>
      <c r="D455" s="73"/>
      <c r="E455" s="74"/>
      <c r="F455" s="75"/>
      <c r="G455" s="2"/>
      <c r="H455" s="75"/>
      <c r="I455" s="76"/>
      <c r="J455" s="77"/>
      <c r="K455" s="2"/>
      <c r="L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customHeight="1" x14ac:dyDescent="0.15">
      <c r="A456" s="2"/>
      <c r="B456" s="2"/>
      <c r="C456" s="73"/>
      <c r="D456" s="73"/>
      <c r="E456" s="74"/>
      <c r="F456" s="75"/>
      <c r="G456" s="2"/>
      <c r="H456" s="75"/>
      <c r="I456" s="76"/>
      <c r="J456" s="77"/>
      <c r="K456" s="2"/>
      <c r="L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customHeight="1" x14ac:dyDescent="0.15">
      <c r="A457" s="2"/>
      <c r="B457" s="2"/>
      <c r="C457" s="73"/>
      <c r="D457" s="73"/>
      <c r="E457" s="74"/>
      <c r="F457" s="75"/>
      <c r="G457" s="2"/>
      <c r="H457" s="75"/>
      <c r="I457" s="76"/>
      <c r="J457" s="77"/>
      <c r="K457" s="2"/>
      <c r="L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customHeight="1" x14ac:dyDescent="0.15">
      <c r="A458" s="2"/>
      <c r="B458" s="2"/>
      <c r="C458" s="73"/>
      <c r="D458" s="73"/>
      <c r="E458" s="74"/>
      <c r="F458" s="75"/>
      <c r="G458" s="2"/>
      <c r="H458" s="75"/>
      <c r="I458" s="76"/>
      <c r="J458" s="77"/>
      <c r="K458" s="2"/>
      <c r="L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customHeight="1" x14ac:dyDescent="0.15">
      <c r="A459" s="2"/>
      <c r="B459" s="2"/>
      <c r="C459" s="73"/>
      <c r="D459" s="73"/>
      <c r="E459" s="74"/>
      <c r="F459" s="75"/>
      <c r="G459" s="2"/>
      <c r="H459" s="75"/>
      <c r="I459" s="76"/>
      <c r="J459" s="77"/>
      <c r="K459" s="2"/>
      <c r="L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customHeight="1" x14ac:dyDescent="0.15">
      <c r="A460" s="2"/>
      <c r="B460" s="2"/>
      <c r="C460" s="73"/>
      <c r="D460" s="73"/>
      <c r="E460" s="74"/>
      <c r="F460" s="75"/>
      <c r="G460" s="2"/>
      <c r="H460" s="75"/>
      <c r="I460" s="76"/>
      <c r="J460" s="77"/>
      <c r="K460" s="2"/>
      <c r="L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customHeight="1" x14ac:dyDescent="0.15">
      <c r="A461" s="2"/>
      <c r="B461" s="2"/>
      <c r="C461" s="73"/>
      <c r="D461" s="73"/>
      <c r="E461" s="74"/>
      <c r="F461" s="75"/>
      <c r="G461" s="2"/>
      <c r="H461" s="75"/>
      <c r="I461" s="76"/>
      <c r="J461" s="77"/>
      <c r="K461" s="2"/>
      <c r="L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customHeight="1" x14ac:dyDescent="0.15">
      <c r="A462" s="2"/>
      <c r="B462" s="2"/>
      <c r="C462" s="73"/>
      <c r="D462" s="73"/>
      <c r="E462" s="74"/>
      <c r="F462" s="75"/>
      <c r="G462" s="2"/>
      <c r="H462" s="75"/>
      <c r="I462" s="76"/>
      <c r="J462" s="77"/>
      <c r="K462" s="2"/>
      <c r="L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customHeight="1" x14ac:dyDescent="0.15">
      <c r="A463" s="2"/>
      <c r="B463" s="2"/>
      <c r="C463" s="73"/>
      <c r="D463" s="73"/>
      <c r="E463" s="74"/>
      <c r="F463" s="75"/>
      <c r="G463" s="2"/>
      <c r="H463" s="75"/>
      <c r="I463" s="76"/>
      <c r="J463" s="77"/>
      <c r="K463" s="2"/>
      <c r="L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customHeight="1" x14ac:dyDescent="0.15">
      <c r="A464" s="2"/>
      <c r="B464" s="2"/>
      <c r="C464" s="73"/>
      <c r="D464" s="73"/>
      <c r="E464" s="74"/>
      <c r="F464" s="75"/>
      <c r="G464" s="2"/>
      <c r="H464" s="75"/>
      <c r="I464" s="76"/>
      <c r="J464" s="77"/>
      <c r="K464" s="2"/>
      <c r="L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customHeight="1" x14ac:dyDescent="0.15">
      <c r="A465" s="2"/>
      <c r="B465" s="2"/>
      <c r="C465" s="73"/>
      <c r="D465" s="73"/>
      <c r="E465" s="74"/>
      <c r="F465" s="75"/>
      <c r="G465" s="2"/>
      <c r="H465" s="75"/>
      <c r="I465" s="76"/>
      <c r="J465" s="77"/>
      <c r="K465" s="2"/>
      <c r="L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customHeight="1" x14ac:dyDescent="0.15">
      <c r="A466" s="2"/>
      <c r="B466" s="2"/>
      <c r="C466" s="73"/>
      <c r="D466" s="73"/>
      <c r="E466" s="74"/>
      <c r="F466" s="75"/>
      <c r="G466" s="2"/>
      <c r="H466" s="75"/>
      <c r="I466" s="76"/>
      <c r="J466" s="77"/>
      <c r="K466" s="2"/>
      <c r="L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customHeight="1" x14ac:dyDescent="0.15">
      <c r="A467" s="2"/>
      <c r="B467" s="2"/>
      <c r="C467" s="73"/>
      <c r="D467" s="73"/>
      <c r="E467" s="74"/>
      <c r="F467" s="75"/>
      <c r="G467" s="2"/>
      <c r="H467" s="75"/>
      <c r="I467" s="76"/>
      <c r="J467" s="77"/>
      <c r="K467" s="2"/>
      <c r="L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customHeight="1" x14ac:dyDescent="0.15">
      <c r="A468" s="2"/>
      <c r="B468" s="2"/>
      <c r="C468" s="73"/>
      <c r="D468" s="73"/>
      <c r="E468" s="74"/>
      <c r="F468" s="75"/>
      <c r="G468" s="2"/>
      <c r="H468" s="75"/>
      <c r="I468" s="76"/>
      <c r="J468" s="77"/>
      <c r="K468" s="2"/>
      <c r="L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customHeight="1" x14ac:dyDescent="0.15">
      <c r="A469" s="2"/>
      <c r="B469" s="2"/>
      <c r="C469" s="73"/>
      <c r="D469" s="73"/>
      <c r="E469" s="74"/>
      <c r="F469" s="75"/>
      <c r="G469" s="2"/>
      <c r="H469" s="75"/>
      <c r="I469" s="76"/>
      <c r="J469" s="77"/>
      <c r="K469" s="2"/>
      <c r="L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customHeight="1" x14ac:dyDescent="0.15">
      <c r="A470" s="2"/>
      <c r="B470" s="2"/>
      <c r="C470" s="73"/>
      <c r="D470" s="73"/>
      <c r="E470" s="74"/>
      <c r="F470" s="75"/>
      <c r="G470" s="2"/>
      <c r="H470" s="75"/>
      <c r="I470" s="76"/>
      <c r="J470" s="77"/>
      <c r="K470" s="2"/>
      <c r="L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customHeight="1" x14ac:dyDescent="0.15">
      <c r="A471" s="2"/>
      <c r="B471" s="2"/>
      <c r="C471" s="73"/>
      <c r="D471" s="73"/>
      <c r="E471" s="74"/>
      <c r="F471" s="75"/>
      <c r="G471" s="2"/>
      <c r="H471" s="75"/>
      <c r="I471" s="76"/>
      <c r="J471" s="77"/>
      <c r="K471" s="2"/>
      <c r="L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customHeight="1" x14ac:dyDescent="0.15">
      <c r="A472" s="2"/>
      <c r="B472" s="2"/>
      <c r="C472" s="73"/>
      <c r="D472" s="73"/>
      <c r="E472" s="74"/>
      <c r="F472" s="75"/>
      <c r="G472" s="2"/>
      <c r="H472" s="75"/>
      <c r="I472" s="76"/>
      <c r="J472" s="77"/>
      <c r="K472" s="2"/>
      <c r="L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customHeight="1" x14ac:dyDescent="0.15">
      <c r="A473" s="2"/>
      <c r="B473" s="2"/>
      <c r="C473" s="73"/>
      <c r="D473" s="73"/>
      <c r="E473" s="74"/>
      <c r="F473" s="75"/>
      <c r="G473" s="2"/>
      <c r="H473" s="75"/>
      <c r="I473" s="76"/>
      <c r="J473" s="77"/>
      <c r="K473" s="2"/>
      <c r="L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customHeight="1" x14ac:dyDescent="0.15">
      <c r="A474" s="2"/>
      <c r="B474" s="2"/>
      <c r="C474" s="73"/>
      <c r="D474" s="73"/>
      <c r="E474" s="74"/>
      <c r="F474" s="75"/>
      <c r="G474" s="2"/>
      <c r="H474" s="75"/>
      <c r="I474" s="76"/>
      <c r="J474" s="77"/>
      <c r="K474" s="2"/>
      <c r="L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customHeight="1" x14ac:dyDescent="0.15">
      <c r="A475" s="2"/>
      <c r="B475" s="2"/>
      <c r="C475" s="73"/>
      <c r="D475" s="73"/>
      <c r="E475" s="74"/>
      <c r="F475" s="75"/>
      <c r="G475" s="2"/>
      <c r="H475" s="75"/>
      <c r="I475" s="76"/>
      <c r="J475" s="77"/>
      <c r="K475" s="2"/>
      <c r="L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customHeight="1" x14ac:dyDescent="0.15">
      <c r="A476" s="2"/>
      <c r="B476" s="2"/>
      <c r="C476" s="73"/>
      <c r="D476" s="73"/>
      <c r="E476" s="74"/>
      <c r="F476" s="75"/>
      <c r="G476" s="2"/>
      <c r="H476" s="75"/>
      <c r="I476" s="76"/>
      <c r="J476" s="77"/>
      <c r="K476" s="2"/>
      <c r="L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customHeight="1" x14ac:dyDescent="0.15">
      <c r="A477" s="2"/>
      <c r="B477" s="2"/>
      <c r="C477" s="73"/>
      <c r="D477" s="73"/>
      <c r="E477" s="74"/>
      <c r="F477" s="75"/>
      <c r="G477" s="2"/>
      <c r="H477" s="75"/>
      <c r="I477" s="76"/>
      <c r="J477" s="77"/>
      <c r="K477" s="2"/>
      <c r="L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customHeight="1" x14ac:dyDescent="0.15">
      <c r="A478" s="2"/>
      <c r="B478" s="2"/>
      <c r="C478" s="73"/>
      <c r="D478" s="73"/>
      <c r="E478" s="74"/>
      <c r="F478" s="75"/>
      <c r="G478" s="2"/>
      <c r="H478" s="75"/>
      <c r="I478" s="76"/>
      <c r="J478" s="77"/>
      <c r="K478" s="2"/>
      <c r="L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customHeight="1" x14ac:dyDescent="0.15">
      <c r="A479" s="2"/>
      <c r="B479" s="2"/>
      <c r="C479" s="73"/>
      <c r="D479" s="73"/>
      <c r="E479" s="74"/>
      <c r="F479" s="75"/>
      <c r="G479" s="2"/>
      <c r="H479" s="75"/>
      <c r="I479" s="76"/>
      <c r="J479" s="77"/>
      <c r="K479" s="2"/>
      <c r="L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customHeight="1" x14ac:dyDescent="0.15">
      <c r="A480" s="2"/>
      <c r="B480" s="2"/>
      <c r="C480" s="73"/>
      <c r="D480" s="73"/>
      <c r="E480" s="74"/>
      <c r="F480" s="75"/>
      <c r="G480" s="2"/>
      <c r="H480" s="75"/>
      <c r="I480" s="76"/>
      <c r="J480" s="77"/>
      <c r="K480" s="2"/>
      <c r="L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customHeight="1" x14ac:dyDescent="0.15">
      <c r="A481" s="2"/>
      <c r="B481" s="2"/>
      <c r="C481" s="73"/>
      <c r="D481" s="73"/>
      <c r="E481" s="74"/>
      <c r="F481" s="75"/>
      <c r="G481" s="2"/>
      <c r="H481" s="75"/>
      <c r="I481" s="76"/>
      <c r="J481" s="77"/>
      <c r="K481" s="2"/>
      <c r="L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customHeight="1" x14ac:dyDescent="0.15">
      <c r="A482" s="2"/>
      <c r="B482" s="2"/>
      <c r="C482" s="73"/>
      <c r="D482" s="73"/>
      <c r="E482" s="74"/>
      <c r="F482" s="75"/>
      <c r="G482" s="2"/>
      <c r="H482" s="75"/>
      <c r="I482" s="76"/>
      <c r="J482" s="77"/>
      <c r="K482" s="2"/>
      <c r="L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customHeight="1" x14ac:dyDescent="0.15">
      <c r="A483" s="2"/>
      <c r="B483" s="2"/>
      <c r="C483" s="73"/>
      <c r="D483" s="73"/>
      <c r="E483" s="74"/>
      <c r="F483" s="75"/>
      <c r="G483" s="2"/>
      <c r="H483" s="75"/>
      <c r="I483" s="76"/>
      <c r="J483" s="77"/>
      <c r="K483" s="2"/>
      <c r="L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customHeight="1" x14ac:dyDescent="0.15">
      <c r="A484" s="2"/>
      <c r="B484" s="2"/>
      <c r="C484" s="73"/>
      <c r="D484" s="73"/>
      <c r="E484" s="74"/>
      <c r="F484" s="75"/>
      <c r="G484" s="2"/>
      <c r="H484" s="75"/>
      <c r="I484" s="76"/>
      <c r="J484" s="77"/>
      <c r="K484" s="2"/>
      <c r="L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customHeight="1" x14ac:dyDescent="0.15">
      <c r="A485" s="2"/>
      <c r="B485" s="2"/>
      <c r="C485" s="73"/>
      <c r="D485" s="73"/>
      <c r="E485" s="74"/>
      <c r="F485" s="75"/>
      <c r="G485" s="2"/>
      <c r="H485" s="75"/>
      <c r="I485" s="76"/>
      <c r="J485" s="77"/>
      <c r="K485" s="2"/>
      <c r="L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customHeight="1" x14ac:dyDescent="0.15">
      <c r="A486" s="2"/>
      <c r="B486" s="2"/>
      <c r="C486" s="73"/>
      <c r="D486" s="73"/>
      <c r="E486" s="74"/>
      <c r="F486" s="75"/>
      <c r="G486" s="2"/>
      <c r="H486" s="75"/>
      <c r="I486" s="76"/>
      <c r="J486" s="77"/>
      <c r="K486" s="2"/>
      <c r="L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customHeight="1" x14ac:dyDescent="0.15">
      <c r="A487" s="2"/>
      <c r="B487" s="2"/>
      <c r="C487" s="73"/>
      <c r="D487" s="73"/>
      <c r="E487" s="74"/>
      <c r="F487" s="75"/>
      <c r="G487" s="2"/>
      <c r="H487" s="75"/>
      <c r="I487" s="76"/>
      <c r="J487" s="77"/>
      <c r="K487" s="2"/>
      <c r="L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customHeight="1" x14ac:dyDescent="0.15">
      <c r="A488" s="2"/>
      <c r="B488" s="2"/>
      <c r="C488" s="73"/>
      <c r="D488" s="73"/>
      <c r="E488" s="74"/>
      <c r="F488" s="75"/>
      <c r="G488" s="2"/>
      <c r="H488" s="75"/>
      <c r="I488" s="76"/>
      <c r="J488" s="77"/>
      <c r="K488" s="2"/>
      <c r="L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customHeight="1" x14ac:dyDescent="0.15">
      <c r="A489" s="2"/>
      <c r="B489" s="2"/>
      <c r="C489" s="73"/>
      <c r="D489" s="73"/>
      <c r="E489" s="74"/>
      <c r="F489" s="75"/>
      <c r="G489" s="2"/>
      <c r="H489" s="75"/>
      <c r="I489" s="76"/>
      <c r="J489" s="77"/>
      <c r="K489" s="2"/>
      <c r="L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customHeight="1" x14ac:dyDescent="0.15">
      <c r="A490" s="2"/>
      <c r="B490" s="2"/>
      <c r="C490" s="73"/>
      <c r="D490" s="73"/>
      <c r="E490" s="74"/>
      <c r="F490" s="75"/>
      <c r="G490" s="2"/>
      <c r="H490" s="75"/>
      <c r="I490" s="76"/>
      <c r="J490" s="77"/>
      <c r="K490" s="2"/>
      <c r="L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customHeight="1" x14ac:dyDescent="0.15">
      <c r="A491" s="2"/>
      <c r="B491" s="2"/>
      <c r="C491" s="73"/>
      <c r="D491" s="73"/>
      <c r="E491" s="74"/>
      <c r="F491" s="75"/>
      <c r="G491" s="2"/>
      <c r="H491" s="75"/>
      <c r="I491" s="76"/>
      <c r="J491" s="77"/>
      <c r="K491" s="2"/>
      <c r="L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customHeight="1" x14ac:dyDescent="0.15">
      <c r="A492" s="2"/>
      <c r="B492" s="2"/>
      <c r="C492" s="73"/>
      <c r="D492" s="73"/>
      <c r="E492" s="74"/>
      <c r="F492" s="75"/>
      <c r="G492" s="2"/>
      <c r="H492" s="75"/>
      <c r="I492" s="76"/>
      <c r="J492" s="77"/>
      <c r="K492" s="2"/>
      <c r="L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customHeight="1" x14ac:dyDescent="0.15">
      <c r="A493" s="2"/>
      <c r="B493" s="2"/>
      <c r="C493" s="73"/>
      <c r="D493" s="73"/>
      <c r="E493" s="74"/>
      <c r="F493" s="75"/>
      <c r="G493" s="2"/>
      <c r="H493" s="75"/>
      <c r="I493" s="76"/>
      <c r="J493" s="77"/>
      <c r="K493" s="2"/>
      <c r="L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customHeight="1" x14ac:dyDescent="0.15">
      <c r="A494" s="2"/>
      <c r="B494" s="2"/>
      <c r="C494" s="73"/>
      <c r="D494" s="73"/>
      <c r="E494" s="74"/>
      <c r="F494" s="75"/>
      <c r="G494" s="2"/>
      <c r="H494" s="75"/>
      <c r="I494" s="76"/>
      <c r="J494" s="77"/>
      <c r="K494" s="2"/>
      <c r="L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customHeight="1" x14ac:dyDescent="0.15">
      <c r="A495" s="2"/>
      <c r="B495" s="2"/>
      <c r="C495" s="73"/>
      <c r="D495" s="73"/>
      <c r="E495" s="74"/>
      <c r="F495" s="75"/>
      <c r="G495" s="2"/>
      <c r="H495" s="75"/>
      <c r="I495" s="76"/>
      <c r="J495" s="77"/>
      <c r="K495" s="2"/>
      <c r="L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customHeight="1" x14ac:dyDescent="0.15">
      <c r="A496" s="2"/>
      <c r="B496" s="2"/>
      <c r="C496" s="73"/>
      <c r="D496" s="73"/>
      <c r="E496" s="74"/>
      <c r="F496" s="75"/>
      <c r="G496" s="2"/>
      <c r="H496" s="75"/>
      <c r="I496" s="76"/>
      <c r="J496" s="77"/>
      <c r="K496" s="2"/>
      <c r="L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customHeight="1" x14ac:dyDescent="0.15">
      <c r="A497" s="2"/>
      <c r="B497" s="2"/>
      <c r="C497" s="73"/>
      <c r="D497" s="73"/>
      <c r="E497" s="74"/>
      <c r="F497" s="75"/>
      <c r="G497" s="2"/>
      <c r="H497" s="75"/>
      <c r="I497" s="76"/>
      <c r="J497" s="77"/>
      <c r="K497" s="2"/>
      <c r="L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customHeight="1" x14ac:dyDescent="0.15">
      <c r="A498" s="2"/>
      <c r="B498" s="2"/>
      <c r="C498" s="73"/>
      <c r="D498" s="73"/>
      <c r="E498" s="74"/>
      <c r="F498" s="75"/>
      <c r="G498" s="2"/>
      <c r="H498" s="75"/>
      <c r="I498" s="76"/>
      <c r="J498" s="77"/>
      <c r="K498" s="2"/>
      <c r="L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customHeight="1" x14ac:dyDescent="0.15">
      <c r="A499" s="2"/>
      <c r="B499" s="2"/>
      <c r="C499" s="73"/>
      <c r="D499" s="73"/>
      <c r="E499" s="74"/>
      <c r="F499" s="75"/>
      <c r="G499" s="2"/>
      <c r="H499" s="75"/>
      <c r="I499" s="76"/>
      <c r="J499" s="77"/>
      <c r="K499" s="2"/>
      <c r="L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customHeight="1" x14ac:dyDescent="0.15">
      <c r="A500" s="2"/>
      <c r="B500" s="2"/>
      <c r="C500" s="73"/>
      <c r="D500" s="73"/>
      <c r="E500" s="74"/>
      <c r="F500" s="75"/>
      <c r="G500" s="2"/>
      <c r="H500" s="75"/>
      <c r="I500" s="76"/>
      <c r="J500" s="77"/>
      <c r="K500" s="2"/>
      <c r="L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customHeight="1" x14ac:dyDescent="0.15">
      <c r="A501" s="2"/>
      <c r="B501" s="2"/>
      <c r="C501" s="73"/>
      <c r="D501" s="73"/>
      <c r="E501" s="74"/>
      <c r="F501" s="75"/>
      <c r="G501" s="2"/>
      <c r="H501" s="75"/>
      <c r="I501" s="76"/>
      <c r="J501" s="77"/>
      <c r="K501" s="2"/>
      <c r="L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customHeight="1" x14ac:dyDescent="0.15">
      <c r="A502" s="2"/>
      <c r="B502" s="2"/>
      <c r="C502" s="73"/>
      <c r="D502" s="73"/>
      <c r="E502" s="74"/>
      <c r="F502" s="75"/>
      <c r="G502" s="2"/>
      <c r="H502" s="75"/>
      <c r="I502" s="76"/>
      <c r="J502" s="77"/>
      <c r="K502" s="2"/>
      <c r="L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customHeight="1" x14ac:dyDescent="0.15">
      <c r="A503" s="2"/>
      <c r="B503" s="2"/>
      <c r="C503" s="73"/>
      <c r="D503" s="73"/>
      <c r="E503" s="74"/>
      <c r="F503" s="75"/>
      <c r="G503" s="2"/>
      <c r="H503" s="75"/>
      <c r="I503" s="76"/>
      <c r="J503" s="77"/>
      <c r="K503" s="2"/>
      <c r="L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customHeight="1" x14ac:dyDescent="0.15">
      <c r="A504" s="2"/>
      <c r="B504" s="2"/>
      <c r="C504" s="73"/>
      <c r="D504" s="73"/>
      <c r="E504" s="74"/>
      <c r="F504" s="75"/>
      <c r="G504" s="2"/>
      <c r="H504" s="75"/>
      <c r="I504" s="76"/>
      <c r="J504" s="77"/>
      <c r="K504" s="2"/>
      <c r="L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customHeight="1" x14ac:dyDescent="0.15">
      <c r="A505" s="2"/>
      <c r="B505" s="2"/>
      <c r="C505" s="73"/>
      <c r="D505" s="73"/>
      <c r="E505" s="74"/>
      <c r="F505" s="75"/>
      <c r="G505" s="2"/>
      <c r="H505" s="75"/>
      <c r="I505" s="76"/>
      <c r="J505" s="77"/>
      <c r="K505" s="2"/>
      <c r="L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customHeight="1" x14ac:dyDescent="0.15">
      <c r="A506" s="2"/>
      <c r="B506" s="2"/>
      <c r="C506" s="73"/>
      <c r="D506" s="73"/>
      <c r="E506" s="74"/>
      <c r="F506" s="75"/>
      <c r="G506" s="2"/>
      <c r="H506" s="75"/>
      <c r="I506" s="76"/>
      <c r="J506" s="77"/>
      <c r="K506" s="2"/>
      <c r="L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customHeight="1" x14ac:dyDescent="0.15">
      <c r="A507" s="2"/>
      <c r="B507" s="2"/>
      <c r="C507" s="73"/>
      <c r="D507" s="73"/>
      <c r="E507" s="74"/>
      <c r="F507" s="75"/>
      <c r="G507" s="2"/>
      <c r="H507" s="75"/>
      <c r="I507" s="76"/>
      <c r="J507" s="77"/>
      <c r="K507" s="2"/>
      <c r="L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customHeight="1" x14ac:dyDescent="0.15">
      <c r="A508" s="2"/>
      <c r="B508" s="2"/>
      <c r="C508" s="73"/>
      <c r="D508" s="73"/>
      <c r="E508" s="74"/>
      <c r="F508" s="75"/>
      <c r="G508" s="2"/>
      <c r="H508" s="75"/>
      <c r="I508" s="76"/>
      <c r="J508" s="77"/>
      <c r="K508" s="2"/>
      <c r="L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customHeight="1" x14ac:dyDescent="0.15">
      <c r="A509" s="2"/>
      <c r="B509" s="2"/>
      <c r="C509" s="73"/>
      <c r="D509" s="73"/>
      <c r="E509" s="74"/>
      <c r="F509" s="75"/>
      <c r="G509" s="2"/>
      <c r="H509" s="75"/>
      <c r="I509" s="76"/>
      <c r="J509" s="77"/>
      <c r="K509" s="2"/>
      <c r="L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customHeight="1" x14ac:dyDescent="0.15">
      <c r="A510" s="2"/>
      <c r="B510" s="2"/>
      <c r="C510" s="73"/>
      <c r="D510" s="73"/>
      <c r="E510" s="74"/>
      <c r="F510" s="75"/>
      <c r="G510" s="2"/>
      <c r="H510" s="75"/>
      <c r="I510" s="76"/>
      <c r="J510" s="77"/>
      <c r="K510" s="2"/>
      <c r="L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customHeight="1" x14ac:dyDescent="0.15">
      <c r="A511" s="2"/>
      <c r="B511" s="2"/>
      <c r="C511" s="73"/>
      <c r="D511" s="73"/>
      <c r="E511" s="74"/>
      <c r="F511" s="75"/>
      <c r="G511" s="2"/>
      <c r="H511" s="75"/>
      <c r="I511" s="76"/>
      <c r="J511" s="77"/>
      <c r="K511" s="2"/>
      <c r="L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customHeight="1" x14ac:dyDescent="0.15">
      <c r="A512" s="2"/>
      <c r="B512" s="2"/>
      <c r="C512" s="73"/>
      <c r="D512" s="73"/>
      <c r="E512" s="74"/>
      <c r="F512" s="75"/>
      <c r="G512" s="2"/>
      <c r="H512" s="75"/>
      <c r="I512" s="76"/>
      <c r="J512" s="77"/>
      <c r="K512" s="2"/>
      <c r="L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customHeight="1" x14ac:dyDescent="0.15">
      <c r="A513" s="2"/>
      <c r="B513" s="2"/>
      <c r="C513" s="73"/>
      <c r="D513" s="73"/>
      <c r="E513" s="74"/>
      <c r="F513" s="75"/>
      <c r="G513" s="2"/>
      <c r="H513" s="75"/>
      <c r="I513" s="76"/>
      <c r="J513" s="77"/>
      <c r="K513" s="2"/>
      <c r="L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customHeight="1" x14ac:dyDescent="0.15">
      <c r="A514" s="2"/>
      <c r="B514" s="2"/>
      <c r="C514" s="73"/>
      <c r="D514" s="73"/>
      <c r="E514" s="74"/>
      <c r="F514" s="75"/>
      <c r="G514" s="2"/>
      <c r="H514" s="75"/>
      <c r="I514" s="76"/>
      <c r="J514" s="77"/>
      <c r="K514" s="2"/>
      <c r="L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customHeight="1" x14ac:dyDescent="0.15">
      <c r="A515" s="2"/>
      <c r="B515" s="2"/>
      <c r="C515" s="73"/>
      <c r="D515" s="73"/>
      <c r="E515" s="74"/>
      <c r="F515" s="75"/>
      <c r="G515" s="2"/>
      <c r="H515" s="75"/>
      <c r="I515" s="76"/>
      <c r="J515" s="77"/>
      <c r="K515" s="2"/>
      <c r="L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customHeight="1" x14ac:dyDescent="0.15">
      <c r="A516" s="2"/>
      <c r="B516" s="2"/>
      <c r="C516" s="73"/>
      <c r="D516" s="73"/>
      <c r="E516" s="74"/>
      <c r="F516" s="75"/>
      <c r="G516" s="2"/>
      <c r="H516" s="75"/>
      <c r="I516" s="76"/>
      <c r="J516" s="77"/>
      <c r="K516" s="2"/>
      <c r="L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customHeight="1" x14ac:dyDescent="0.15">
      <c r="A517" s="2"/>
      <c r="B517" s="2"/>
      <c r="C517" s="73"/>
      <c r="D517" s="73"/>
      <c r="E517" s="74"/>
      <c r="F517" s="75"/>
      <c r="G517" s="2"/>
      <c r="H517" s="75"/>
      <c r="I517" s="76"/>
      <c r="J517" s="77"/>
      <c r="K517" s="2"/>
      <c r="L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customHeight="1" x14ac:dyDescent="0.15">
      <c r="A518" s="2"/>
      <c r="B518" s="2"/>
      <c r="C518" s="73"/>
      <c r="D518" s="73"/>
      <c r="E518" s="74"/>
      <c r="F518" s="75"/>
      <c r="G518" s="2"/>
      <c r="H518" s="75"/>
      <c r="I518" s="76"/>
      <c r="J518" s="77"/>
      <c r="K518" s="2"/>
      <c r="L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customHeight="1" x14ac:dyDescent="0.15">
      <c r="A519" s="2"/>
      <c r="B519" s="2"/>
      <c r="C519" s="73"/>
      <c r="D519" s="73"/>
      <c r="E519" s="74"/>
      <c r="F519" s="75"/>
      <c r="G519" s="2"/>
      <c r="H519" s="75"/>
      <c r="I519" s="76"/>
      <c r="J519" s="77"/>
      <c r="K519" s="2"/>
      <c r="L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customHeight="1" x14ac:dyDescent="0.15">
      <c r="A520" s="2"/>
      <c r="B520" s="2"/>
      <c r="C520" s="73"/>
      <c r="D520" s="73"/>
      <c r="E520" s="74"/>
      <c r="F520" s="75"/>
      <c r="G520" s="2"/>
      <c r="H520" s="75"/>
      <c r="I520" s="76"/>
      <c r="J520" s="77"/>
      <c r="K520" s="2"/>
      <c r="L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customHeight="1" x14ac:dyDescent="0.15">
      <c r="A521" s="2"/>
      <c r="B521" s="2"/>
      <c r="C521" s="73"/>
      <c r="D521" s="73"/>
      <c r="E521" s="74"/>
      <c r="F521" s="75"/>
      <c r="G521" s="2"/>
      <c r="H521" s="75"/>
      <c r="I521" s="76"/>
      <c r="J521" s="77"/>
      <c r="K521" s="2"/>
      <c r="L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customHeight="1" x14ac:dyDescent="0.15">
      <c r="A522" s="2"/>
      <c r="B522" s="2"/>
      <c r="C522" s="73"/>
      <c r="D522" s="73"/>
      <c r="E522" s="74"/>
      <c r="F522" s="75"/>
      <c r="G522" s="2"/>
      <c r="H522" s="75"/>
      <c r="I522" s="76"/>
      <c r="J522" s="77"/>
      <c r="K522" s="2"/>
      <c r="L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customHeight="1" x14ac:dyDescent="0.15">
      <c r="A523" s="2"/>
      <c r="B523" s="2"/>
      <c r="C523" s="73"/>
      <c r="D523" s="73"/>
      <c r="E523" s="74"/>
      <c r="F523" s="75"/>
      <c r="G523" s="2"/>
      <c r="H523" s="75"/>
      <c r="I523" s="76"/>
      <c r="J523" s="77"/>
      <c r="K523" s="2"/>
      <c r="L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customHeight="1" x14ac:dyDescent="0.15">
      <c r="A524" s="2"/>
      <c r="B524" s="2"/>
      <c r="C524" s="73"/>
      <c r="D524" s="73"/>
      <c r="E524" s="74"/>
      <c r="F524" s="75"/>
      <c r="G524" s="2"/>
      <c r="H524" s="75"/>
      <c r="I524" s="76"/>
      <c r="J524" s="77"/>
      <c r="K524" s="2"/>
      <c r="L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customHeight="1" x14ac:dyDescent="0.15">
      <c r="A525" s="2"/>
      <c r="B525" s="2"/>
      <c r="C525" s="73"/>
      <c r="D525" s="73"/>
      <c r="E525" s="74"/>
      <c r="F525" s="75"/>
      <c r="G525" s="2"/>
      <c r="H525" s="75"/>
      <c r="I525" s="76"/>
      <c r="J525" s="77"/>
      <c r="K525" s="2"/>
      <c r="L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customHeight="1" x14ac:dyDescent="0.15">
      <c r="A526" s="2"/>
      <c r="B526" s="2"/>
      <c r="C526" s="73"/>
      <c r="D526" s="73"/>
      <c r="E526" s="74"/>
      <c r="F526" s="75"/>
      <c r="G526" s="2"/>
      <c r="H526" s="75"/>
      <c r="I526" s="76"/>
      <c r="J526" s="77"/>
      <c r="K526" s="2"/>
      <c r="L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customHeight="1" x14ac:dyDescent="0.15">
      <c r="A527" s="2"/>
      <c r="B527" s="2"/>
      <c r="C527" s="73"/>
      <c r="D527" s="73"/>
      <c r="E527" s="74"/>
      <c r="F527" s="75"/>
      <c r="G527" s="2"/>
      <c r="H527" s="75"/>
      <c r="I527" s="76"/>
      <c r="J527" s="77"/>
      <c r="K527" s="2"/>
      <c r="L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customHeight="1" x14ac:dyDescent="0.15">
      <c r="A528" s="2"/>
      <c r="B528" s="2"/>
      <c r="C528" s="73"/>
      <c r="D528" s="73"/>
      <c r="E528" s="74"/>
      <c r="F528" s="75"/>
      <c r="G528" s="2"/>
      <c r="H528" s="75"/>
      <c r="I528" s="76"/>
      <c r="J528" s="77"/>
      <c r="K528" s="2"/>
      <c r="L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customHeight="1" x14ac:dyDescent="0.15">
      <c r="A529" s="2"/>
      <c r="B529" s="2"/>
      <c r="C529" s="73"/>
      <c r="D529" s="73"/>
      <c r="E529" s="74"/>
      <c r="F529" s="75"/>
      <c r="G529" s="2"/>
      <c r="H529" s="75"/>
      <c r="I529" s="76"/>
      <c r="J529" s="77"/>
      <c r="K529" s="2"/>
      <c r="L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customHeight="1" x14ac:dyDescent="0.15">
      <c r="A530" s="2"/>
      <c r="B530" s="2"/>
      <c r="C530" s="73"/>
      <c r="D530" s="73"/>
      <c r="E530" s="74"/>
      <c r="F530" s="75"/>
      <c r="G530" s="2"/>
      <c r="H530" s="75"/>
      <c r="I530" s="76"/>
      <c r="J530" s="77"/>
      <c r="K530" s="2"/>
      <c r="L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customHeight="1" x14ac:dyDescent="0.15">
      <c r="A531" s="2"/>
      <c r="B531" s="2"/>
      <c r="C531" s="73"/>
      <c r="D531" s="73"/>
      <c r="E531" s="74"/>
      <c r="F531" s="75"/>
      <c r="G531" s="2"/>
      <c r="H531" s="75"/>
      <c r="I531" s="76"/>
      <c r="J531" s="77"/>
      <c r="K531" s="2"/>
      <c r="L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customHeight="1" x14ac:dyDescent="0.15">
      <c r="A532" s="2"/>
      <c r="B532" s="2"/>
      <c r="C532" s="73"/>
      <c r="D532" s="73"/>
      <c r="E532" s="74"/>
      <c r="F532" s="75"/>
      <c r="G532" s="2"/>
      <c r="H532" s="75"/>
      <c r="I532" s="76"/>
      <c r="J532" s="77"/>
      <c r="K532" s="2"/>
      <c r="L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customHeight="1" x14ac:dyDescent="0.15">
      <c r="A533" s="2"/>
      <c r="B533" s="2"/>
      <c r="C533" s="73"/>
      <c r="D533" s="73"/>
      <c r="E533" s="74"/>
      <c r="F533" s="75"/>
      <c r="G533" s="2"/>
      <c r="H533" s="75"/>
      <c r="I533" s="76"/>
      <c r="J533" s="77"/>
      <c r="K533" s="2"/>
      <c r="L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customHeight="1" x14ac:dyDescent="0.15">
      <c r="A534" s="2"/>
      <c r="B534" s="2"/>
      <c r="C534" s="73"/>
      <c r="D534" s="73"/>
      <c r="E534" s="74"/>
      <c r="F534" s="75"/>
      <c r="G534" s="2"/>
      <c r="H534" s="75"/>
      <c r="I534" s="76"/>
      <c r="J534" s="77"/>
      <c r="K534" s="2"/>
      <c r="L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customHeight="1" x14ac:dyDescent="0.15">
      <c r="A535" s="2"/>
      <c r="B535" s="2"/>
      <c r="C535" s="73"/>
      <c r="D535" s="73"/>
      <c r="E535" s="74"/>
      <c r="F535" s="75"/>
      <c r="G535" s="2"/>
      <c r="H535" s="75"/>
      <c r="I535" s="76"/>
      <c r="J535" s="77"/>
      <c r="K535" s="2"/>
      <c r="L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customHeight="1" x14ac:dyDescent="0.15">
      <c r="A536" s="2"/>
      <c r="B536" s="2"/>
      <c r="C536" s="73"/>
      <c r="D536" s="73"/>
      <c r="E536" s="74"/>
      <c r="F536" s="75"/>
      <c r="G536" s="2"/>
      <c r="H536" s="75"/>
      <c r="I536" s="76"/>
      <c r="J536" s="77"/>
      <c r="K536" s="2"/>
      <c r="L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customHeight="1" x14ac:dyDescent="0.15">
      <c r="A537" s="2"/>
      <c r="B537" s="2"/>
      <c r="C537" s="73"/>
      <c r="D537" s="73"/>
      <c r="E537" s="74"/>
      <c r="F537" s="75"/>
      <c r="G537" s="2"/>
      <c r="H537" s="75"/>
      <c r="I537" s="76"/>
      <c r="J537" s="77"/>
      <c r="K537" s="2"/>
      <c r="L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customHeight="1" x14ac:dyDescent="0.15">
      <c r="A538" s="2"/>
      <c r="B538" s="2"/>
      <c r="C538" s="73"/>
      <c r="D538" s="73"/>
      <c r="E538" s="74"/>
      <c r="F538" s="75"/>
      <c r="G538" s="2"/>
      <c r="H538" s="75"/>
      <c r="I538" s="76"/>
      <c r="J538" s="77"/>
      <c r="K538" s="2"/>
      <c r="L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customHeight="1" x14ac:dyDescent="0.15">
      <c r="A539" s="2"/>
      <c r="B539" s="2"/>
      <c r="C539" s="73"/>
      <c r="D539" s="73"/>
      <c r="E539" s="74"/>
      <c r="F539" s="75"/>
      <c r="G539" s="2"/>
      <c r="H539" s="75"/>
      <c r="I539" s="76"/>
      <c r="J539" s="77"/>
      <c r="K539" s="2"/>
      <c r="L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customHeight="1" x14ac:dyDescent="0.15">
      <c r="A540" s="2"/>
      <c r="B540" s="2"/>
      <c r="C540" s="73"/>
      <c r="D540" s="73"/>
      <c r="E540" s="74"/>
      <c r="F540" s="75"/>
      <c r="G540" s="2"/>
      <c r="H540" s="75"/>
      <c r="I540" s="76"/>
      <c r="J540" s="77"/>
      <c r="K540" s="2"/>
      <c r="L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customHeight="1" x14ac:dyDescent="0.15">
      <c r="A541" s="2"/>
      <c r="B541" s="2"/>
      <c r="C541" s="73"/>
      <c r="D541" s="73"/>
      <c r="E541" s="74"/>
      <c r="F541" s="75"/>
      <c r="G541" s="2"/>
      <c r="H541" s="75"/>
      <c r="I541" s="76"/>
      <c r="J541" s="77"/>
      <c r="K541" s="2"/>
      <c r="L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customHeight="1" x14ac:dyDescent="0.15">
      <c r="A542" s="2"/>
      <c r="B542" s="2"/>
      <c r="C542" s="73"/>
      <c r="D542" s="73"/>
      <c r="E542" s="74"/>
      <c r="F542" s="75"/>
      <c r="G542" s="2"/>
      <c r="H542" s="75"/>
      <c r="I542" s="76"/>
      <c r="J542" s="77"/>
      <c r="K542" s="2"/>
      <c r="L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customHeight="1" x14ac:dyDescent="0.15">
      <c r="A543" s="2"/>
      <c r="B543" s="2"/>
      <c r="C543" s="73"/>
      <c r="D543" s="73"/>
      <c r="E543" s="74"/>
      <c r="F543" s="75"/>
      <c r="G543" s="2"/>
      <c r="H543" s="75"/>
      <c r="I543" s="76"/>
      <c r="J543" s="77"/>
      <c r="K543" s="2"/>
      <c r="L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customHeight="1" x14ac:dyDescent="0.15">
      <c r="A544" s="2"/>
      <c r="B544" s="2"/>
      <c r="C544" s="73"/>
      <c r="D544" s="73"/>
      <c r="E544" s="74"/>
      <c r="F544" s="75"/>
      <c r="G544" s="2"/>
      <c r="H544" s="75"/>
      <c r="I544" s="76"/>
      <c r="J544" s="77"/>
      <c r="K544" s="2"/>
      <c r="L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customHeight="1" x14ac:dyDescent="0.15">
      <c r="A545" s="2"/>
      <c r="B545" s="2"/>
      <c r="C545" s="73"/>
      <c r="D545" s="73"/>
      <c r="E545" s="74"/>
      <c r="F545" s="75"/>
      <c r="G545" s="2"/>
      <c r="H545" s="75"/>
      <c r="I545" s="76"/>
      <c r="J545" s="77"/>
      <c r="K545" s="2"/>
      <c r="L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customHeight="1" x14ac:dyDescent="0.15">
      <c r="A546" s="2"/>
      <c r="B546" s="2"/>
      <c r="C546" s="73"/>
      <c r="D546" s="73"/>
      <c r="E546" s="74"/>
      <c r="F546" s="75"/>
      <c r="G546" s="2"/>
      <c r="H546" s="75"/>
      <c r="I546" s="76"/>
      <c r="J546" s="77"/>
      <c r="K546" s="2"/>
      <c r="L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customHeight="1" x14ac:dyDescent="0.15">
      <c r="A547" s="2"/>
      <c r="B547" s="2"/>
      <c r="C547" s="73"/>
      <c r="D547" s="73"/>
      <c r="E547" s="74"/>
      <c r="F547" s="75"/>
      <c r="G547" s="2"/>
      <c r="H547" s="75"/>
      <c r="I547" s="76"/>
      <c r="J547" s="77"/>
      <c r="K547" s="2"/>
      <c r="L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customHeight="1" x14ac:dyDescent="0.15">
      <c r="A548" s="2"/>
      <c r="B548" s="2"/>
      <c r="C548" s="73"/>
      <c r="D548" s="73"/>
      <c r="E548" s="74"/>
      <c r="F548" s="75"/>
      <c r="G548" s="2"/>
      <c r="H548" s="75"/>
      <c r="I548" s="76"/>
      <c r="J548" s="77"/>
      <c r="K548" s="2"/>
      <c r="L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customHeight="1" x14ac:dyDescent="0.15">
      <c r="A549" s="2"/>
      <c r="B549" s="2"/>
      <c r="C549" s="73"/>
      <c r="D549" s="73"/>
      <c r="E549" s="74"/>
      <c r="F549" s="75"/>
      <c r="G549" s="2"/>
      <c r="H549" s="75"/>
      <c r="I549" s="76"/>
      <c r="J549" s="77"/>
      <c r="K549" s="2"/>
      <c r="L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customHeight="1" x14ac:dyDescent="0.15">
      <c r="A550" s="2"/>
      <c r="B550" s="2"/>
      <c r="C550" s="73"/>
      <c r="D550" s="73"/>
      <c r="E550" s="74"/>
      <c r="F550" s="75"/>
      <c r="G550" s="2"/>
      <c r="H550" s="75"/>
      <c r="I550" s="76"/>
      <c r="J550" s="77"/>
      <c r="K550" s="2"/>
      <c r="L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customHeight="1" x14ac:dyDescent="0.15">
      <c r="A551" s="2"/>
      <c r="B551" s="2"/>
      <c r="C551" s="73"/>
      <c r="D551" s="73"/>
      <c r="E551" s="74"/>
      <c r="F551" s="75"/>
      <c r="G551" s="2"/>
      <c r="H551" s="75"/>
      <c r="I551" s="76"/>
      <c r="J551" s="77"/>
      <c r="K551" s="2"/>
      <c r="L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customHeight="1" x14ac:dyDescent="0.15">
      <c r="A552" s="2"/>
      <c r="B552" s="2"/>
      <c r="C552" s="73"/>
      <c r="D552" s="73"/>
      <c r="E552" s="74"/>
      <c r="F552" s="75"/>
      <c r="G552" s="2"/>
      <c r="H552" s="75"/>
      <c r="I552" s="76"/>
      <c r="J552" s="77"/>
      <c r="K552" s="2"/>
      <c r="L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customHeight="1" x14ac:dyDescent="0.15">
      <c r="A553" s="2"/>
      <c r="B553" s="2"/>
      <c r="C553" s="73"/>
      <c r="D553" s="73"/>
      <c r="E553" s="74"/>
      <c r="F553" s="75"/>
      <c r="G553" s="2"/>
      <c r="H553" s="75"/>
      <c r="I553" s="76"/>
      <c r="J553" s="77"/>
      <c r="K553" s="2"/>
      <c r="L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customHeight="1" x14ac:dyDescent="0.15">
      <c r="A554" s="2"/>
      <c r="B554" s="2"/>
      <c r="C554" s="73"/>
      <c r="D554" s="73"/>
      <c r="E554" s="74"/>
      <c r="F554" s="75"/>
      <c r="G554" s="2"/>
      <c r="H554" s="75"/>
      <c r="I554" s="76"/>
      <c r="J554" s="77"/>
      <c r="K554" s="2"/>
      <c r="L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customHeight="1" x14ac:dyDescent="0.15">
      <c r="A555" s="2"/>
      <c r="B555" s="2"/>
      <c r="C555" s="73"/>
      <c r="D555" s="73"/>
      <c r="E555" s="74"/>
      <c r="F555" s="75"/>
      <c r="G555" s="2"/>
      <c r="H555" s="75"/>
      <c r="I555" s="76"/>
      <c r="J555" s="77"/>
      <c r="K555" s="2"/>
      <c r="L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customHeight="1" x14ac:dyDescent="0.15">
      <c r="A556" s="2"/>
      <c r="B556" s="2"/>
      <c r="C556" s="73"/>
      <c r="D556" s="73"/>
      <c r="E556" s="74"/>
      <c r="F556" s="75"/>
      <c r="G556" s="2"/>
      <c r="H556" s="75"/>
      <c r="I556" s="76"/>
      <c r="J556" s="77"/>
      <c r="K556" s="2"/>
      <c r="L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customHeight="1" x14ac:dyDescent="0.15">
      <c r="A557" s="2"/>
      <c r="B557" s="2"/>
      <c r="C557" s="73"/>
      <c r="D557" s="73"/>
      <c r="E557" s="74"/>
      <c r="F557" s="75"/>
      <c r="G557" s="2"/>
      <c r="H557" s="75"/>
      <c r="I557" s="76"/>
      <c r="J557" s="77"/>
      <c r="K557" s="2"/>
      <c r="L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customHeight="1" x14ac:dyDescent="0.15">
      <c r="A558" s="2"/>
      <c r="B558" s="2"/>
      <c r="C558" s="73"/>
      <c r="D558" s="73"/>
      <c r="E558" s="74"/>
      <c r="F558" s="75"/>
      <c r="G558" s="2"/>
      <c r="H558" s="75"/>
      <c r="I558" s="76"/>
      <c r="J558" s="77"/>
      <c r="K558" s="2"/>
      <c r="L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customHeight="1" x14ac:dyDescent="0.15">
      <c r="A559" s="2"/>
      <c r="B559" s="2"/>
      <c r="C559" s="73"/>
      <c r="D559" s="73"/>
      <c r="E559" s="74"/>
      <c r="F559" s="75"/>
      <c r="G559" s="2"/>
      <c r="H559" s="75"/>
      <c r="I559" s="76"/>
      <c r="J559" s="77"/>
      <c r="K559" s="2"/>
      <c r="L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customHeight="1" x14ac:dyDescent="0.15">
      <c r="A560" s="2"/>
      <c r="B560" s="2"/>
      <c r="C560" s="73"/>
      <c r="D560" s="73"/>
      <c r="E560" s="74"/>
      <c r="F560" s="75"/>
      <c r="G560" s="2"/>
      <c r="H560" s="75"/>
      <c r="I560" s="76"/>
      <c r="J560" s="77"/>
      <c r="K560" s="2"/>
      <c r="L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customHeight="1" x14ac:dyDescent="0.15">
      <c r="A561" s="2"/>
      <c r="B561" s="2"/>
      <c r="C561" s="73"/>
      <c r="D561" s="73"/>
      <c r="E561" s="74"/>
      <c r="F561" s="75"/>
      <c r="G561" s="2"/>
      <c r="H561" s="75"/>
      <c r="I561" s="76"/>
      <c r="J561" s="77"/>
      <c r="K561" s="2"/>
      <c r="L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customHeight="1" x14ac:dyDescent="0.15">
      <c r="A562" s="2"/>
      <c r="B562" s="2"/>
      <c r="C562" s="73"/>
      <c r="D562" s="73"/>
      <c r="E562" s="74"/>
      <c r="F562" s="75"/>
      <c r="G562" s="2"/>
      <c r="H562" s="75"/>
      <c r="I562" s="76"/>
      <c r="J562" s="77"/>
      <c r="K562" s="2"/>
      <c r="L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customHeight="1" x14ac:dyDescent="0.15">
      <c r="A563" s="2"/>
      <c r="B563" s="2"/>
      <c r="C563" s="73"/>
      <c r="D563" s="73"/>
      <c r="E563" s="74"/>
      <c r="F563" s="75"/>
      <c r="G563" s="2"/>
      <c r="H563" s="75"/>
      <c r="I563" s="76"/>
      <c r="J563" s="77"/>
      <c r="K563" s="2"/>
      <c r="L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customHeight="1" x14ac:dyDescent="0.15">
      <c r="A564" s="2"/>
      <c r="B564" s="2"/>
      <c r="C564" s="73"/>
      <c r="D564" s="73"/>
      <c r="E564" s="74"/>
      <c r="F564" s="75"/>
      <c r="G564" s="2"/>
      <c r="H564" s="75"/>
      <c r="I564" s="76"/>
      <c r="J564" s="77"/>
      <c r="K564" s="2"/>
      <c r="L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customHeight="1" x14ac:dyDescent="0.15">
      <c r="A565" s="2"/>
      <c r="B565" s="2"/>
      <c r="C565" s="73"/>
      <c r="D565" s="73"/>
      <c r="E565" s="74"/>
      <c r="F565" s="75"/>
      <c r="G565" s="2"/>
      <c r="H565" s="75"/>
      <c r="I565" s="76"/>
      <c r="J565" s="77"/>
      <c r="K565" s="2"/>
      <c r="L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customHeight="1" x14ac:dyDescent="0.15">
      <c r="A566" s="2"/>
      <c r="B566" s="2"/>
      <c r="C566" s="73"/>
      <c r="D566" s="73"/>
      <c r="E566" s="74"/>
      <c r="F566" s="75"/>
      <c r="G566" s="2"/>
      <c r="H566" s="75"/>
      <c r="I566" s="76"/>
      <c r="J566" s="77"/>
      <c r="K566" s="2"/>
      <c r="L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customHeight="1" x14ac:dyDescent="0.15">
      <c r="A567" s="2"/>
      <c r="B567" s="2"/>
      <c r="C567" s="73"/>
      <c r="D567" s="73"/>
      <c r="E567" s="74"/>
      <c r="F567" s="75"/>
      <c r="G567" s="2"/>
      <c r="H567" s="75"/>
      <c r="I567" s="76"/>
      <c r="J567" s="77"/>
      <c r="K567" s="2"/>
      <c r="L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customHeight="1" x14ac:dyDescent="0.15">
      <c r="A568" s="2"/>
      <c r="B568" s="2"/>
      <c r="C568" s="73"/>
      <c r="D568" s="73"/>
      <c r="E568" s="74"/>
      <c r="F568" s="75"/>
      <c r="G568" s="2"/>
      <c r="H568" s="75"/>
      <c r="I568" s="76"/>
      <c r="J568" s="77"/>
      <c r="K568" s="2"/>
      <c r="L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customHeight="1" x14ac:dyDescent="0.15">
      <c r="A569" s="2"/>
      <c r="B569" s="2"/>
      <c r="C569" s="73"/>
      <c r="D569" s="73"/>
      <c r="E569" s="74"/>
      <c r="F569" s="75"/>
      <c r="G569" s="2"/>
      <c r="H569" s="75"/>
      <c r="I569" s="76"/>
      <c r="J569" s="77"/>
      <c r="K569" s="2"/>
      <c r="L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customHeight="1" x14ac:dyDescent="0.15">
      <c r="A570" s="2"/>
      <c r="B570" s="2"/>
      <c r="C570" s="73"/>
      <c r="D570" s="73"/>
      <c r="E570" s="74"/>
      <c r="F570" s="75"/>
      <c r="G570" s="2"/>
      <c r="H570" s="75"/>
      <c r="I570" s="76"/>
      <c r="J570" s="77"/>
      <c r="K570" s="2"/>
      <c r="L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customHeight="1" x14ac:dyDescent="0.15">
      <c r="A571" s="2"/>
      <c r="B571" s="2"/>
      <c r="C571" s="73"/>
      <c r="D571" s="73"/>
      <c r="E571" s="74"/>
      <c r="F571" s="75"/>
      <c r="G571" s="2"/>
      <c r="H571" s="75"/>
      <c r="I571" s="76"/>
      <c r="J571" s="77"/>
      <c r="K571" s="2"/>
      <c r="L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customHeight="1" x14ac:dyDescent="0.15">
      <c r="A572" s="2"/>
      <c r="B572" s="2"/>
      <c r="C572" s="73"/>
      <c r="D572" s="73"/>
      <c r="E572" s="74"/>
      <c r="F572" s="75"/>
      <c r="G572" s="2"/>
      <c r="H572" s="75"/>
      <c r="I572" s="76"/>
      <c r="J572" s="77"/>
      <c r="K572" s="2"/>
      <c r="L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customHeight="1" x14ac:dyDescent="0.15">
      <c r="A573" s="2"/>
      <c r="B573" s="2"/>
      <c r="C573" s="73"/>
      <c r="D573" s="73"/>
      <c r="E573" s="74"/>
      <c r="F573" s="75"/>
      <c r="G573" s="2"/>
      <c r="H573" s="75"/>
      <c r="I573" s="76"/>
      <c r="J573" s="77"/>
      <c r="K573" s="2"/>
      <c r="L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customHeight="1" x14ac:dyDescent="0.15">
      <c r="A574" s="2"/>
      <c r="B574" s="2"/>
      <c r="C574" s="73"/>
      <c r="D574" s="73"/>
      <c r="E574" s="74"/>
      <c r="F574" s="75"/>
      <c r="G574" s="2"/>
      <c r="H574" s="75"/>
      <c r="I574" s="76"/>
      <c r="J574" s="77"/>
      <c r="K574" s="2"/>
      <c r="L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customHeight="1" x14ac:dyDescent="0.15">
      <c r="A575" s="2"/>
      <c r="B575" s="2"/>
      <c r="C575" s="73"/>
      <c r="D575" s="73"/>
      <c r="E575" s="74"/>
      <c r="F575" s="75"/>
      <c r="G575" s="2"/>
      <c r="H575" s="75"/>
      <c r="I575" s="76"/>
      <c r="J575" s="77"/>
      <c r="K575" s="2"/>
      <c r="L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customHeight="1" x14ac:dyDescent="0.15">
      <c r="A576" s="2"/>
      <c r="B576" s="2"/>
      <c r="C576" s="73"/>
      <c r="D576" s="73"/>
      <c r="E576" s="74"/>
      <c r="F576" s="75"/>
      <c r="G576" s="2"/>
      <c r="H576" s="75"/>
      <c r="I576" s="76"/>
      <c r="J576" s="77"/>
      <c r="K576" s="2"/>
      <c r="L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customHeight="1" x14ac:dyDescent="0.15">
      <c r="A577" s="2"/>
      <c r="B577" s="2"/>
      <c r="C577" s="73"/>
      <c r="D577" s="73"/>
      <c r="E577" s="74"/>
      <c r="F577" s="75"/>
      <c r="G577" s="2"/>
      <c r="H577" s="75"/>
      <c r="I577" s="76"/>
      <c r="J577" s="77"/>
      <c r="K577" s="2"/>
      <c r="L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customHeight="1" x14ac:dyDescent="0.15">
      <c r="A578" s="2"/>
      <c r="B578" s="2"/>
      <c r="C578" s="73"/>
      <c r="D578" s="73"/>
      <c r="E578" s="74"/>
      <c r="F578" s="75"/>
      <c r="G578" s="2"/>
      <c r="H578" s="75"/>
      <c r="I578" s="76"/>
      <c r="J578" s="77"/>
      <c r="K578" s="2"/>
      <c r="L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customHeight="1" x14ac:dyDescent="0.15">
      <c r="A579" s="2"/>
      <c r="B579" s="2"/>
      <c r="C579" s="73"/>
      <c r="D579" s="73"/>
      <c r="E579" s="74"/>
      <c r="F579" s="75"/>
      <c r="G579" s="2"/>
      <c r="H579" s="75"/>
      <c r="I579" s="76"/>
      <c r="J579" s="77"/>
      <c r="K579" s="2"/>
      <c r="L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customHeight="1" x14ac:dyDescent="0.15">
      <c r="A580" s="2"/>
      <c r="B580" s="2"/>
      <c r="C580" s="73"/>
      <c r="D580" s="73"/>
      <c r="E580" s="74"/>
      <c r="F580" s="75"/>
      <c r="G580" s="2"/>
      <c r="H580" s="75"/>
      <c r="I580" s="76"/>
      <c r="J580" s="77"/>
      <c r="K580" s="2"/>
      <c r="L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customHeight="1" x14ac:dyDescent="0.15">
      <c r="A581" s="2"/>
      <c r="B581" s="2"/>
      <c r="C581" s="73"/>
      <c r="D581" s="73"/>
      <c r="E581" s="74"/>
      <c r="F581" s="75"/>
      <c r="G581" s="2"/>
      <c r="H581" s="75"/>
      <c r="I581" s="76"/>
      <c r="J581" s="77"/>
      <c r="K581" s="2"/>
      <c r="L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customHeight="1" x14ac:dyDescent="0.15">
      <c r="A582" s="2"/>
      <c r="B582" s="2"/>
      <c r="C582" s="73"/>
      <c r="D582" s="73"/>
      <c r="E582" s="74"/>
      <c r="F582" s="75"/>
      <c r="G582" s="2"/>
      <c r="H582" s="75"/>
      <c r="I582" s="76"/>
      <c r="J582" s="77"/>
      <c r="K582" s="2"/>
      <c r="L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customHeight="1" x14ac:dyDescent="0.15">
      <c r="A583" s="2"/>
      <c r="B583" s="2"/>
      <c r="C583" s="73"/>
      <c r="D583" s="73"/>
      <c r="E583" s="74"/>
      <c r="F583" s="75"/>
      <c r="G583" s="2"/>
      <c r="H583" s="75"/>
      <c r="I583" s="76"/>
      <c r="J583" s="77"/>
      <c r="K583" s="2"/>
      <c r="L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customHeight="1" x14ac:dyDescent="0.15">
      <c r="A584" s="2"/>
      <c r="B584" s="2"/>
      <c r="C584" s="73"/>
      <c r="D584" s="73"/>
      <c r="E584" s="74"/>
      <c r="F584" s="75"/>
      <c r="G584" s="2"/>
      <c r="H584" s="75"/>
      <c r="I584" s="76"/>
      <c r="J584" s="77"/>
      <c r="K584" s="2"/>
      <c r="L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customHeight="1" x14ac:dyDescent="0.15">
      <c r="A585" s="2"/>
      <c r="B585" s="2"/>
      <c r="C585" s="73"/>
      <c r="D585" s="73"/>
      <c r="E585" s="74"/>
      <c r="F585" s="75"/>
      <c r="G585" s="2"/>
      <c r="H585" s="75"/>
      <c r="I585" s="76"/>
      <c r="J585" s="77"/>
      <c r="K585" s="2"/>
      <c r="L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customHeight="1" x14ac:dyDescent="0.15">
      <c r="A586" s="2"/>
      <c r="B586" s="2"/>
      <c r="C586" s="73"/>
      <c r="D586" s="73"/>
      <c r="E586" s="74"/>
      <c r="F586" s="75"/>
      <c r="G586" s="2"/>
      <c r="H586" s="75"/>
      <c r="I586" s="76"/>
      <c r="J586" s="77"/>
      <c r="K586" s="2"/>
      <c r="L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customHeight="1" x14ac:dyDescent="0.15">
      <c r="A587" s="2"/>
      <c r="B587" s="2"/>
      <c r="C587" s="73"/>
      <c r="D587" s="73"/>
      <c r="E587" s="74"/>
      <c r="F587" s="75"/>
      <c r="G587" s="2"/>
      <c r="H587" s="75"/>
      <c r="I587" s="76"/>
      <c r="J587" s="77"/>
      <c r="K587" s="2"/>
      <c r="L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customHeight="1" x14ac:dyDescent="0.15">
      <c r="A588" s="2"/>
      <c r="B588" s="2"/>
      <c r="C588" s="73"/>
      <c r="D588" s="73"/>
      <c r="E588" s="74"/>
      <c r="F588" s="75"/>
      <c r="G588" s="2"/>
      <c r="H588" s="75"/>
      <c r="I588" s="76"/>
      <c r="J588" s="77"/>
      <c r="K588" s="2"/>
      <c r="L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customHeight="1" x14ac:dyDescent="0.15">
      <c r="A589" s="2"/>
      <c r="B589" s="2"/>
      <c r="C589" s="73"/>
      <c r="D589" s="73"/>
      <c r="E589" s="74"/>
      <c r="F589" s="75"/>
      <c r="G589" s="2"/>
      <c r="H589" s="75"/>
      <c r="I589" s="76"/>
      <c r="J589" s="77"/>
      <c r="K589" s="2"/>
      <c r="L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customHeight="1" x14ac:dyDescent="0.15">
      <c r="A590" s="2"/>
      <c r="B590" s="2"/>
      <c r="C590" s="73"/>
      <c r="D590" s="73"/>
      <c r="E590" s="74"/>
      <c r="F590" s="75"/>
      <c r="G590" s="2"/>
      <c r="H590" s="75"/>
      <c r="I590" s="76"/>
      <c r="J590" s="77"/>
      <c r="K590" s="2"/>
      <c r="L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customHeight="1" x14ac:dyDescent="0.15">
      <c r="A591" s="2"/>
      <c r="B591" s="2"/>
      <c r="C591" s="73"/>
      <c r="D591" s="73"/>
      <c r="E591" s="74"/>
      <c r="F591" s="75"/>
      <c r="G591" s="2"/>
      <c r="H591" s="75"/>
      <c r="I591" s="76"/>
      <c r="J591" s="77"/>
      <c r="K591" s="2"/>
      <c r="L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customHeight="1" x14ac:dyDescent="0.15">
      <c r="A592" s="2"/>
      <c r="B592" s="2"/>
      <c r="C592" s="73"/>
      <c r="D592" s="73"/>
      <c r="E592" s="74"/>
      <c r="F592" s="75"/>
      <c r="G592" s="2"/>
      <c r="H592" s="75"/>
      <c r="I592" s="76"/>
      <c r="J592" s="77"/>
      <c r="K592" s="2"/>
      <c r="L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customHeight="1" x14ac:dyDescent="0.15">
      <c r="A593" s="2"/>
      <c r="B593" s="2"/>
      <c r="C593" s="73"/>
      <c r="D593" s="73"/>
      <c r="E593" s="74"/>
      <c r="F593" s="75"/>
      <c r="G593" s="2"/>
      <c r="H593" s="75"/>
      <c r="I593" s="76"/>
      <c r="J593" s="77"/>
      <c r="K593" s="2"/>
      <c r="L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customHeight="1" x14ac:dyDescent="0.15">
      <c r="A594" s="2"/>
      <c r="B594" s="2"/>
      <c r="C594" s="73"/>
      <c r="D594" s="73"/>
      <c r="E594" s="74"/>
      <c r="F594" s="75"/>
      <c r="G594" s="2"/>
      <c r="H594" s="75"/>
      <c r="I594" s="76"/>
      <c r="J594" s="77"/>
      <c r="K594" s="2"/>
      <c r="L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customHeight="1" x14ac:dyDescent="0.15">
      <c r="A595" s="2"/>
      <c r="B595" s="2"/>
      <c r="C595" s="73"/>
      <c r="D595" s="73"/>
      <c r="E595" s="74"/>
      <c r="F595" s="75"/>
      <c r="G595" s="2"/>
      <c r="H595" s="75"/>
      <c r="I595" s="76"/>
      <c r="J595" s="77"/>
      <c r="K595" s="2"/>
      <c r="L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customHeight="1" x14ac:dyDescent="0.15">
      <c r="A596" s="2"/>
      <c r="B596" s="2"/>
      <c r="C596" s="73"/>
      <c r="D596" s="73"/>
      <c r="E596" s="74"/>
      <c r="F596" s="75"/>
      <c r="G596" s="2"/>
      <c r="H596" s="75"/>
      <c r="I596" s="76"/>
      <c r="J596" s="77"/>
      <c r="K596" s="2"/>
      <c r="L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customHeight="1" x14ac:dyDescent="0.15">
      <c r="A597" s="2"/>
      <c r="B597" s="2"/>
      <c r="C597" s="73"/>
      <c r="D597" s="73"/>
      <c r="E597" s="74"/>
      <c r="F597" s="75"/>
      <c r="G597" s="2"/>
      <c r="H597" s="75"/>
      <c r="I597" s="76"/>
      <c r="J597" s="77"/>
      <c r="K597" s="2"/>
      <c r="L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customHeight="1" x14ac:dyDescent="0.15">
      <c r="A598" s="2"/>
      <c r="B598" s="2"/>
      <c r="C598" s="73"/>
      <c r="D598" s="73"/>
      <c r="E598" s="74"/>
      <c r="F598" s="75"/>
      <c r="G598" s="2"/>
      <c r="H598" s="75"/>
      <c r="I598" s="76"/>
      <c r="J598" s="77"/>
      <c r="K598" s="2"/>
      <c r="L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customHeight="1" x14ac:dyDescent="0.15">
      <c r="A599" s="2"/>
      <c r="B599" s="2"/>
      <c r="C599" s="73"/>
      <c r="D599" s="73"/>
      <c r="E599" s="74"/>
      <c r="F599" s="75"/>
      <c r="G599" s="2"/>
      <c r="H599" s="75"/>
      <c r="I599" s="76"/>
      <c r="J599" s="77"/>
      <c r="K599" s="2"/>
      <c r="L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customHeight="1" x14ac:dyDescent="0.15">
      <c r="A600" s="2"/>
      <c r="B600" s="2"/>
      <c r="C600" s="73"/>
      <c r="D600" s="73"/>
      <c r="E600" s="74"/>
      <c r="F600" s="75"/>
      <c r="G600" s="2"/>
      <c r="H600" s="75"/>
      <c r="I600" s="76"/>
      <c r="J600" s="77"/>
      <c r="K600" s="2"/>
      <c r="L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customHeight="1" x14ac:dyDescent="0.15">
      <c r="A601" s="2"/>
      <c r="B601" s="2"/>
      <c r="C601" s="73"/>
      <c r="D601" s="73"/>
      <c r="E601" s="74"/>
      <c r="F601" s="75"/>
      <c r="G601" s="2"/>
      <c r="H601" s="75"/>
      <c r="I601" s="76"/>
      <c r="J601" s="77"/>
      <c r="K601" s="2"/>
      <c r="L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customHeight="1" x14ac:dyDescent="0.15">
      <c r="A602" s="2"/>
      <c r="B602" s="2"/>
      <c r="C602" s="73"/>
      <c r="D602" s="73"/>
      <c r="E602" s="74"/>
      <c r="F602" s="75"/>
      <c r="G602" s="2"/>
      <c r="H602" s="75"/>
      <c r="I602" s="76"/>
      <c r="J602" s="77"/>
      <c r="K602" s="2"/>
      <c r="L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customHeight="1" x14ac:dyDescent="0.15">
      <c r="A603" s="2"/>
      <c r="B603" s="2"/>
      <c r="C603" s="73"/>
      <c r="D603" s="73"/>
      <c r="E603" s="74"/>
      <c r="F603" s="75"/>
      <c r="G603" s="2"/>
      <c r="H603" s="75"/>
      <c r="I603" s="76"/>
      <c r="J603" s="77"/>
      <c r="K603" s="2"/>
      <c r="L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customHeight="1" x14ac:dyDescent="0.15">
      <c r="A604" s="2"/>
      <c r="B604" s="2"/>
      <c r="C604" s="73"/>
      <c r="D604" s="73"/>
      <c r="E604" s="74"/>
      <c r="F604" s="75"/>
      <c r="G604" s="2"/>
      <c r="H604" s="75"/>
      <c r="I604" s="76"/>
      <c r="J604" s="77"/>
      <c r="K604" s="2"/>
      <c r="L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customHeight="1" x14ac:dyDescent="0.15">
      <c r="A605" s="2"/>
      <c r="B605" s="2"/>
      <c r="C605" s="73"/>
      <c r="D605" s="73"/>
      <c r="E605" s="74"/>
      <c r="F605" s="75"/>
      <c r="G605" s="2"/>
      <c r="H605" s="75"/>
      <c r="I605" s="76"/>
      <c r="J605" s="77"/>
      <c r="K605" s="2"/>
      <c r="L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customHeight="1" x14ac:dyDescent="0.15">
      <c r="A606" s="2"/>
      <c r="B606" s="2"/>
      <c r="C606" s="73"/>
      <c r="D606" s="73"/>
      <c r="E606" s="74"/>
      <c r="F606" s="75"/>
      <c r="G606" s="2"/>
      <c r="H606" s="75"/>
      <c r="I606" s="76"/>
      <c r="J606" s="77"/>
      <c r="K606" s="2"/>
      <c r="L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customHeight="1" x14ac:dyDescent="0.15">
      <c r="A607" s="2"/>
      <c r="B607" s="2"/>
      <c r="C607" s="73"/>
      <c r="D607" s="73"/>
      <c r="E607" s="74"/>
      <c r="F607" s="75"/>
      <c r="G607" s="2"/>
      <c r="H607" s="75"/>
      <c r="I607" s="76"/>
      <c r="J607" s="77"/>
      <c r="K607" s="2"/>
      <c r="L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customHeight="1" x14ac:dyDescent="0.15">
      <c r="A608" s="2"/>
      <c r="B608" s="2"/>
      <c r="C608" s="73"/>
      <c r="D608" s="73"/>
      <c r="E608" s="74"/>
      <c r="F608" s="75"/>
      <c r="G608" s="2"/>
      <c r="H608" s="75"/>
      <c r="I608" s="76"/>
      <c r="J608" s="77"/>
      <c r="K608" s="2"/>
      <c r="L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customHeight="1" x14ac:dyDescent="0.15">
      <c r="A609" s="2"/>
      <c r="B609" s="2"/>
      <c r="C609" s="73"/>
      <c r="D609" s="73"/>
      <c r="E609" s="74"/>
      <c r="F609" s="75"/>
      <c r="G609" s="2"/>
      <c r="H609" s="75"/>
      <c r="I609" s="76"/>
      <c r="J609" s="77"/>
      <c r="K609" s="2"/>
      <c r="L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customHeight="1" x14ac:dyDescent="0.15">
      <c r="A610" s="2"/>
      <c r="B610" s="2"/>
      <c r="C610" s="73"/>
      <c r="D610" s="73"/>
      <c r="E610" s="74"/>
      <c r="F610" s="75"/>
      <c r="G610" s="2"/>
      <c r="H610" s="75"/>
      <c r="I610" s="76"/>
      <c r="J610" s="77"/>
      <c r="K610" s="2"/>
      <c r="L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customHeight="1" x14ac:dyDescent="0.15">
      <c r="A611" s="2"/>
      <c r="B611" s="2"/>
      <c r="C611" s="73"/>
      <c r="D611" s="73"/>
      <c r="E611" s="74"/>
      <c r="F611" s="75"/>
      <c r="G611" s="2"/>
      <c r="H611" s="75"/>
      <c r="I611" s="76"/>
      <c r="J611" s="77"/>
      <c r="K611" s="2"/>
      <c r="L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customHeight="1" x14ac:dyDescent="0.15">
      <c r="A612" s="2"/>
      <c r="B612" s="2"/>
      <c r="C612" s="73"/>
      <c r="D612" s="73"/>
      <c r="E612" s="74"/>
      <c r="F612" s="75"/>
      <c r="G612" s="2"/>
      <c r="H612" s="75"/>
      <c r="I612" s="76"/>
      <c r="J612" s="77"/>
      <c r="K612" s="2"/>
      <c r="L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customHeight="1" x14ac:dyDescent="0.15">
      <c r="A613" s="2"/>
      <c r="B613" s="2"/>
      <c r="C613" s="73"/>
      <c r="D613" s="73"/>
      <c r="E613" s="74"/>
      <c r="F613" s="75"/>
      <c r="G613" s="2"/>
      <c r="H613" s="75"/>
      <c r="I613" s="76"/>
      <c r="J613" s="77"/>
      <c r="K613" s="2"/>
      <c r="L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customHeight="1" x14ac:dyDescent="0.15">
      <c r="A614" s="2"/>
      <c r="B614" s="2"/>
      <c r="C614" s="73"/>
      <c r="D614" s="73"/>
      <c r="E614" s="74"/>
      <c r="F614" s="75"/>
      <c r="G614" s="2"/>
      <c r="H614" s="75"/>
      <c r="I614" s="76"/>
      <c r="J614" s="77"/>
      <c r="K614" s="2"/>
      <c r="L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customHeight="1" x14ac:dyDescent="0.15">
      <c r="A615" s="2"/>
      <c r="B615" s="2"/>
      <c r="C615" s="73"/>
      <c r="D615" s="73"/>
      <c r="E615" s="74"/>
      <c r="F615" s="75"/>
      <c r="G615" s="2"/>
      <c r="H615" s="75"/>
      <c r="I615" s="76"/>
      <c r="J615" s="77"/>
      <c r="K615" s="2"/>
      <c r="L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customHeight="1" x14ac:dyDescent="0.15">
      <c r="A616" s="2"/>
      <c r="B616" s="2"/>
      <c r="C616" s="73"/>
      <c r="D616" s="73"/>
      <c r="E616" s="74"/>
      <c r="F616" s="75"/>
      <c r="G616" s="2"/>
      <c r="H616" s="75"/>
      <c r="I616" s="76"/>
      <c r="J616" s="77"/>
      <c r="K616" s="2"/>
      <c r="L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customHeight="1" x14ac:dyDescent="0.15">
      <c r="A617" s="2"/>
      <c r="B617" s="2"/>
      <c r="C617" s="73"/>
      <c r="D617" s="73"/>
      <c r="E617" s="74"/>
      <c r="F617" s="75"/>
      <c r="G617" s="2"/>
      <c r="H617" s="75"/>
      <c r="I617" s="76"/>
      <c r="J617" s="77"/>
      <c r="K617" s="2"/>
      <c r="L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customHeight="1" x14ac:dyDescent="0.15">
      <c r="A618" s="2"/>
      <c r="B618" s="2"/>
      <c r="C618" s="73"/>
      <c r="D618" s="73"/>
      <c r="E618" s="74"/>
      <c r="F618" s="75"/>
      <c r="G618" s="2"/>
      <c r="H618" s="75"/>
      <c r="I618" s="76"/>
      <c r="J618" s="77"/>
      <c r="K618" s="2"/>
      <c r="L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customHeight="1" x14ac:dyDescent="0.15">
      <c r="A619" s="2"/>
      <c r="B619" s="2"/>
      <c r="C619" s="73"/>
      <c r="D619" s="73"/>
      <c r="E619" s="74"/>
      <c r="F619" s="75"/>
      <c r="G619" s="2"/>
      <c r="H619" s="75"/>
      <c r="I619" s="76"/>
      <c r="J619" s="77"/>
      <c r="K619" s="2"/>
      <c r="L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customHeight="1" x14ac:dyDescent="0.15">
      <c r="A620" s="2"/>
      <c r="B620" s="2"/>
      <c r="C620" s="73"/>
      <c r="D620" s="73"/>
      <c r="E620" s="74"/>
      <c r="F620" s="75"/>
      <c r="G620" s="2"/>
      <c r="H620" s="75"/>
      <c r="I620" s="76"/>
      <c r="J620" s="77"/>
      <c r="K620" s="2"/>
      <c r="L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customHeight="1" x14ac:dyDescent="0.15">
      <c r="A621" s="2"/>
      <c r="B621" s="2"/>
      <c r="C621" s="73"/>
      <c r="D621" s="73"/>
      <c r="E621" s="74"/>
      <c r="F621" s="75"/>
      <c r="G621" s="2"/>
      <c r="H621" s="75"/>
      <c r="I621" s="76"/>
      <c r="J621" s="77"/>
      <c r="K621" s="2"/>
      <c r="L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customHeight="1" x14ac:dyDescent="0.15">
      <c r="A622" s="2"/>
      <c r="B622" s="2"/>
      <c r="C622" s="73"/>
      <c r="D622" s="73"/>
      <c r="E622" s="74"/>
      <c r="F622" s="75"/>
      <c r="G622" s="2"/>
      <c r="H622" s="75"/>
      <c r="I622" s="76"/>
      <c r="J622" s="77"/>
      <c r="K622" s="2"/>
      <c r="L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customHeight="1" x14ac:dyDescent="0.15">
      <c r="A623" s="2"/>
      <c r="B623" s="2"/>
      <c r="C623" s="73"/>
      <c r="D623" s="73"/>
      <c r="E623" s="74"/>
      <c r="F623" s="75"/>
      <c r="G623" s="2"/>
      <c r="H623" s="75"/>
      <c r="I623" s="76"/>
      <c r="J623" s="77"/>
      <c r="K623" s="2"/>
      <c r="L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customHeight="1" x14ac:dyDescent="0.15">
      <c r="A624" s="2"/>
      <c r="B624" s="2"/>
      <c r="C624" s="73"/>
      <c r="D624" s="73"/>
      <c r="E624" s="74"/>
      <c r="F624" s="75"/>
      <c r="G624" s="2"/>
      <c r="H624" s="75"/>
      <c r="I624" s="76"/>
      <c r="J624" s="77"/>
      <c r="K624" s="2"/>
      <c r="L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customHeight="1" x14ac:dyDescent="0.15">
      <c r="A625" s="2"/>
      <c r="B625" s="2"/>
      <c r="C625" s="73"/>
      <c r="D625" s="73"/>
      <c r="E625" s="74"/>
      <c r="F625" s="75"/>
      <c r="G625" s="2"/>
      <c r="H625" s="75"/>
      <c r="I625" s="76"/>
      <c r="J625" s="77"/>
      <c r="K625" s="2"/>
      <c r="L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customHeight="1" x14ac:dyDescent="0.15">
      <c r="A626" s="2"/>
      <c r="B626" s="2"/>
      <c r="C626" s="73"/>
      <c r="D626" s="73"/>
      <c r="E626" s="74"/>
      <c r="F626" s="75"/>
      <c r="G626" s="2"/>
      <c r="H626" s="75"/>
      <c r="I626" s="76"/>
      <c r="J626" s="77"/>
      <c r="K626" s="2"/>
      <c r="L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customHeight="1" x14ac:dyDescent="0.15">
      <c r="A627" s="2"/>
      <c r="B627" s="2"/>
      <c r="C627" s="73"/>
      <c r="D627" s="73"/>
      <c r="E627" s="74"/>
      <c r="F627" s="75"/>
      <c r="G627" s="2"/>
      <c r="H627" s="75"/>
      <c r="I627" s="76"/>
      <c r="J627" s="77"/>
      <c r="K627" s="2"/>
      <c r="L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customHeight="1" x14ac:dyDescent="0.15">
      <c r="A628" s="2"/>
      <c r="B628" s="2"/>
      <c r="C628" s="73"/>
      <c r="D628" s="73"/>
      <c r="E628" s="74"/>
      <c r="F628" s="75"/>
      <c r="G628" s="2"/>
      <c r="H628" s="75"/>
      <c r="I628" s="76"/>
      <c r="J628" s="77"/>
      <c r="K628" s="2"/>
      <c r="L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customHeight="1" x14ac:dyDescent="0.15">
      <c r="A629" s="2"/>
      <c r="B629" s="2"/>
      <c r="C629" s="73"/>
      <c r="D629" s="73"/>
      <c r="E629" s="74"/>
      <c r="F629" s="75"/>
      <c r="G629" s="2"/>
      <c r="H629" s="75"/>
      <c r="I629" s="76"/>
      <c r="J629" s="77"/>
      <c r="K629" s="2"/>
      <c r="L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customHeight="1" x14ac:dyDescent="0.15">
      <c r="A630" s="2"/>
      <c r="B630" s="2"/>
      <c r="C630" s="73"/>
      <c r="D630" s="73"/>
      <c r="E630" s="74"/>
      <c r="F630" s="75"/>
      <c r="G630" s="2"/>
      <c r="H630" s="75"/>
      <c r="I630" s="76"/>
      <c r="J630" s="77"/>
      <c r="K630" s="2"/>
      <c r="L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customHeight="1" x14ac:dyDescent="0.15">
      <c r="A631" s="2"/>
      <c r="B631" s="2"/>
      <c r="C631" s="73"/>
      <c r="D631" s="73"/>
      <c r="E631" s="74"/>
      <c r="F631" s="75"/>
      <c r="G631" s="2"/>
      <c r="H631" s="75"/>
      <c r="I631" s="76"/>
      <c r="J631" s="77"/>
      <c r="K631" s="2"/>
      <c r="L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customHeight="1" x14ac:dyDescent="0.15">
      <c r="A632" s="2"/>
      <c r="B632" s="2"/>
      <c r="C632" s="73"/>
      <c r="D632" s="73"/>
      <c r="E632" s="74"/>
      <c r="F632" s="75"/>
      <c r="G632" s="2"/>
      <c r="H632" s="75"/>
      <c r="I632" s="76"/>
      <c r="J632" s="77"/>
      <c r="K632" s="2"/>
      <c r="L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customHeight="1" x14ac:dyDescent="0.15">
      <c r="A633" s="2"/>
      <c r="B633" s="2"/>
      <c r="C633" s="73"/>
      <c r="D633" s="73"/>
      <c r="E633" s="74"/>
      <c r="F633" s="75"/>
      <c r="G633" s="2"/>
      <c r="H633" s="75"/>
      <c r="I633" s="76"/>
      <c r="J633" s="77"/>
      <c r="K633" s="2"/>
      <c r="L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customHeight="1" x14ac:dyDescent="0.15">
      <c r="A634" s="2"/>
      <c r="B634" s="2"/>
      <c r="C634" s="73"/>
      <c r="D634" s="73"/>
      <c r="E634" s="74"/>
      <c r="F634" s="75"/>
      <c r="G634" s="2"/>
      <c r="H634" s="75"/>
      <c r="I634" s="76"/>
      <c r="J634" s="77"/>
      <c r="K634" s="2"/>
      <c r="L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customHeight="1" x14ac:dyDescent="0.15">
      <c r="A635" s="2"/>
      <c r="B635" s="2"/>
      <c r="C635" s="73"/>
      <c r="D635" s="73"/>
      <c r="E635" s="74"/>
      <c r="F635" s="75"/>
      <c r="G635" s="2"/>
      <c r="H635" s="75"/>
      <c r="I635" s="76"/>
      <c r="J635" s="77"/>
      <c r="K635" s="2"/>
      <c r="L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" customHeight="1" x14ac:dyDescent="0.15">
      <c r="A636" s="2"/>
      <c r="B636" s="2"/>
      <c r="C636" s="73"/>
      <c r="D636" s="73"/>
      <c r="E636" s="74"/>
      <c r="F636" s="75"/>
      <c r="G636" s="2"/>
      <c r="H636" s="75"/>
      <c r="I636" s="76"/>
      <c r="J636" s="77"/>
      <c r="K636" s="2"/>
      <c r="L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" customHeight="1" x14ac:dyDescent="0.15">
      <c r="A637" s="2"/>
      <c r="B637" s="2"/>
      <c r="C637" s="73"/>
      <c r="D637" s="73"/>
      <c r="E637" s="74"/>
      <c r="F637" s="75"/>
      <c r="G637" s="2"/>
      <c r="H637" s="75"/>
      <c r="I637" s="76"/>
      <c r="J637" s="77"/>
      <c r="K637" s="2"/>
      <c r="L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" customHeight="1" x14ac:dyDescent="0.15">
      <c r="A638" s="2"/>
      <c r="B638" s="2"/>
      <c r="C638" s="73"/>
      <c r="D638" s="73"/>
      <c r="E638" s="74"/>
      <c r="F638" s="75"/>
      <c r="G638" s="2"/>
      <c r="H638" s="75"/>
      <c r="I638" s="76"/>
      <c r="J638" s="77"/>
      <c r="K638" s="2"/>
      <c r="L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" customHeight="1" x14ac:dyDescent="0.15">
      <c r="A639" s="2"/>
      <c r="B639" s="2"/>
      <c r="C639" s="73"/>
      <c r="D639" s="73"/>
      <c r="E639" s="74"/>
      <c r="F639" s="75"/>
      <c r="G639" s="2"/>
      <c r="H639" s="75"/>
      <c r="I639" s="76"/>
      <c r="J639" s="77"/>
      <c r="K639" s="2"/>
      <c r="L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" customHeight="1" x14ac:dyDescent="0.15">
      <c r="A640" s="2"/>
      <c r="B640" s="2"/>
      <c r="C640" s="73"/>
      <c r="D640" s="73"/>
      <c r="E640" s="74"/>
      <c r="F640" s="75"/>
      <c r="G640" s="2"/>
      <c r="H640" s="75"/>
      <c r="I640" s="76"/>
      <c r="J640" s="77"/>
      <c r="K640" s="2"/>
      <c r="L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" customHeight="1" x14ac:dyDescent="0.15">
      <c r="A641" s="2"/>
      <c r="B641" s="2"/>
      <c r="C641" s="73"/>
      <c r="D641" s="73"/>
      <c r="E641" s="74"/>
      <c r="F641" s="75"/>
      <c r="G641" s="2"/>
      <c r="H641" s="75"/>
      <c r="I641" s="76"/>
      <c r="J641" s="77"/>
      <c r="K641" s="2"/>
      <c r="L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" customHeight="1" x14ac:dyDescent="0.15">
      <c r="A642" s="2"/>
      <c r="B642" s="2"/>
      <c r="C642" s="73"/>
      <c r="D642" s="73"/>
      <c r="E642" s="74"/>
      <c r="F642" s="75"/>
      <c r="G642" s="2"/>
      <c r="H642" s="75"/>
      <c r="I642" s="76"/>
      <c r="J642" s="77"/>
      <c r="K642" s="2"/>
      <c r="L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" customHeight="1" x14ac:dyDescent="0.15">
      <c r="A643" s="2"/>
      <c r="B643" s="2"/>
      <c r="C643" s="73"/>
      <c r="D643" s="73"/>
      <c r="E643" s="74"/>
      <c r="F643" s="75"/>
      <c r="G643" s="2"/>
      <c r="H643" s="75"/>
      <c r="I643" s="76"/>
      <c r="J643" s="77"/>
      <c r="K643" s="2"/>
      <c r="L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" customHeight="1" x14ac:dyDescent="0.15">
      <c r="A644" s="2"/>
      <c r="B644" s="2"/>
      <c r="C644" s="73"/>
      <c r="D644" s="73"/>
      <c r="E644" s="74"/>
      <c r="F644" s="75"/>
      <c r="G644" s="2"/>
      <c r="H644" s="75"/>
      <c r="I644" s="76"/>
      <c r="J644" s="77"/>
      <c r="K644" s="2"/>
      <c r="L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" customHeight="1" x14ac:dyDescent="0.15">
      <c r="A645" s="2"/>
      <c r="B645" s="2"/>
      <c r="C645" s="73"/>
      <c r="D645" s="73"/>
      <c r="E645" s="74"/>
      <c r="F645" s="75"/>
      <c r="G645" s="2"/>
      <c r="H645" s="75"/>
      <c r="I645" s="76"/>
      <c r="J645" s="77"/>
      <c r="K645" s="2"/>
      <c r="L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" customHeight="1" x14ac:dyDescent="0.15">
      <c r="A646" s="2"/>
      <c r="B646" s="2"/>
      <c r="C646" s="73"/>
      <c r="D646" s="73"/>
      <c r="E646" s="74"/>
      <c r="F646" s="75"/>
      <c r="G646" s="2"/>
      <c r="H646" s="75"/>
      <c r="I646" s="76"/>
      <c r="J646" s="77"/>
      <c r="K646" s="2"/>
      <c r="L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" customHeight="1" x14ac:dyDescent="0.15">
      <c r="A647" s="2"/>
      <c r="B647" s="2"/>
      <c r="C647" s="73"/>
      <c r="D647" s="73"/>
      <c r="E647" s="74"/>
      <c r="F647" s="75"/>
      <c r="G647" s="2"/>
      <c r="H647" s="75"/>
      <c r="I647" s="76"/>
      <c r="J647" s="77"/>
      <c r="K647" s="2"/>
      <c r="L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" customHeight="1" x14ac:dyDescent="0.15">
      <c r="A648" s="2"/>
      <c r="B648" s="2"/>
      <c r="C648" s="73"/>
      <c r="D648" s="73"/>
      <c r="E648" s="74"/>
      <c r="F648" s="75"/>
      <c r="G648" s="2"/>
      <c r="H648" s="75"/>
      <c r="I648" s="76"/>
      <c r="J648" s="77"/>
      <c r="K648" s="2"/>
      <c r="L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" customHeight="1" x14ac:dyDescent="0.15">
      <c r="A649" s="2"/>
      <c r="B649" s="2"/>
      <c r="C649" s="73"/>
      <c r="D649" s="73"/>
      <c r="E649" s="74"/>
      <c r="F649" s="75"/>
      <c r="G649" s="2"/>
      <c r="H649" s="75"/>
      <c r="I649" s="76"/>
      <c r="J649" s="77"/>
      <c r="K649" s="2"/>
      <c r="L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" customHeight="1" x14ac:dyDescent="0.15">
      <c r="A650" s="2"/>
      <c r="B650" s="2"/>
      <c r="C650" s="73"/>
      <c r="D650" s="73"/>
      <c r="E650" s="74"/>
      <c r="F650" s="75"/>
      <c r="G650" s="2"/>
      <c r="H650" s="75"/>
      <c r="I650" s="76"/>
      <c r="J650" s="77"/>
      <c r="K650" s="2"/>
      <c r="L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" customHeight="1" x14ac:dyDescent="0.15">
      <c r="A651" s="2"/>
      <c r="B651" s="2"/>
      <c r="C651" s="73"/>
      <c r="D651" s="73"/>
      <c r="E651" s="74"/>
      <c r="F651" s="75"/>
      <c r="G651" s="2"/>
      <c r="H651" s="75"/>
      <c r="I651" s="76"/>
      <c r="J651" s="77"/>
      <c r="K651" s="2"/>
      <c r="L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" customHeight="1" x14ac:dyDescent="0.15">
      <c r="A652" s="2"/>
      <c r="B652" s="2"/>
      <c r="C652" s="73"/>
      <c r="D652" s="73"/>
      <c r="E652" s="74"/>
      <c r="F652" s="75"/>
      <c r="G652" s="2"/>
      <c r="H652" s="75"/>
      <c r="I652" s="76"/>
      <c r="J652" s="77"/>
      <c r="K652" s="2"/>
      <c r="L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" customHeight="1" x14ac:dyDescent="0.15">
      <c r="A653" s="2"/>
      <c r="B653" s="2"/>
      <c r="C653" s="73"/>
      <c r="D653" s="73"/>
      <c r="E653" s="74"/>
      <c r="F653" s="75"/>
      <c r="G653" s="2"/>
      <c r="H653" s="75"/>
      <c r="I653" s="76"/>
      <c r="J653" s="77"/>
      <c r="K653" s="2"/>
      <c r="L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" customHeight="1" x14ac:dyDescent="0.15">
      <c r="A654" s="2"/>
      <c r="B654" s="2"/>
      <c r="C654" s="73"/>
      <c r="D654" s="73"/>
      <c r="E654" s="74"/>
      <c r="F654" s="75"/>
      <c r="G654" s="2"/>
      <c r="H654" s="75"/>
      <c r="I654" s="76"/>
      <c r="J654" s="77"/>
      <c r="K654" s="2"/>
      <c r="L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" customHeight="1" x14ac:dyDescent="0.15">
      <c r="A655" s="2"/>
      <c r="B655" s="2"/>
      <c r="C655" s="73"/>
      <c r="D655" s="73"/>
      <c r="E655" s="74"/>
      <c r="F655" s="75"/>
      <c r="G655" s="2"/>
      <c r="H655" s="75"/>
      <c r="I655" s="76"/>
      <c r="J655" s="77"/>
      <c r="K655" s="2"/>
      <c r="L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" customHeight="1" x14ac:dyDescent="0.15">
      <c r="A656" s="2"/>
      <c r="B656" s="2"/>
      <c r="C656" s="73"/>
      <c r="D656" s="73"/>
      <c r="E656" s="74"/>
      <c r="F656" s="75"/>
      <c r="G656" s="2"/>
      <c r="H656" s="75"/>
      <c r="I656" s="76"/>
      <c r="J656" s="77"/>
      <c r="K656" s="2"/>
      <c r="L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" customHeight="1" x14ac:dyDescent="0.15">
      <c r="A657" s="2"/>
      <c r="B657" s="2"/>
      <c r="C657" s="73"/>
      <c r="D657" s="73"/>
      <c r="E657" s="74"/>
      <c r="F657" s="75"/>
      <c r="G657" s="2"/>
      <c r="H657" s="75"/>
      <c r="I657" s="76"/>
      <c r="J657" s="77"/>
      <c r="K657" s="2"/>
      <c r="L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" customHeight="1" x14ac:dyDescent="0.15">
      <c r="A658" s="2"/>
      <c r="B658" s="2"/>
      <c r="C658" s="73"/>
      <c r="D658" s="73"/>
      <c r="E658" s="74"/>
      <c r="F658" s="75"/>
      <c r="G658" s="2"/>
      <c r="H658" s="75"/>
      <c r="I658" s="76"/>
      <c r="J658" s="77"/>
      <c r="K658" s="2"/>
      <c r="L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" customHeight="1" x14ac:dyDescent="0.15">
      <c r="A659" s="2"/>
      <c r="B659" s="2"/>
      <c r="C659" s="73"/>
      <c r="D659" s="73"/>
      <c r="E659" s="74"/>
      <c r="F659" s="75"/>
      <c r="G659" s="2"/>
      <c r="H659" s="75"/>
      <c r="I659" s="76"/>
      <c r="J659" s="77"/>
      <c r="K659" s="2"/>
      <c r="L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" customHeight="1" x14ac:dyDescent="0.15">
      <c r="A660" s="2"/>
      <c r="B660" s="2"/>
      <c r="C660" s="73"/>
      <c r="D660" s="73"/>
      <c r="E660" s="74"/>
      <c r="F660" s="75"/>
      <c r="G660" s="2"/>
      <c r="H660" s="75"/>
      <c r="I660" s="76"/>
      <c r="J660" s="77"/>
      <c r="K660" s="2"/>
      <c r="L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" customHeight="1" x14ac:dyDescent="0.15">
      <c r="A661" s="2"/>
      <c r="B661" s="2"/>
      <c r="C661" s="73"/>
      <c r="D661" s="73"/>
      <c r="E661" s="74"/>
      <c r="F661" s="75"/>
      <c r="G661" s="2"/>
      <c r="H661" s="75"/>
      <c r="I661" s="76"/>
      <c r="J661" s="77"/>
      <c r="K661" s="2"/>
      <c r="L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" customHeight="1" x14ac:dyDescent="0.15">
      <c r="A662" s="2"/>
      <c r="B662" s="2"/>
      <c r="C662" s="73"/>
      <c r="D662" s="73"/>
      <c r="E662" s="74"/>
      <c r="F662" s="75"/>
      <c r="G662" s="2"/>
      <c r="H662" s="75"/>
      <c r="I662" s="76"/>
      <c r="J662" s="77"/>
      <c r="K662" s="2"/>
      <c r="L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" customHeight="1" x14ac:dyDescent="0.15">
      <c r="A663" s="2"/>
      <c r="B663" s="2"/>
      <c r="C663" s="73"/>
      <c r="D663" s="73"/>
      <c r="E663" s="74"/>
      <c r="F663" s="75"/>
      <c r="G663" s="2"/>
      <c r="H663" s="75"/>
      <c r="I663" s="76"/>
      <c r="J663" s="77"/>
      <c r="K663" s="2"/>
      <c r="L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" customHeight="1" x14ac:dyDescent="0.15">
      <c r="A664" s="2"/>
      <c r="B664" s="2"/>
      <c r="C664" s="73"/>
      <c r="D664" s="73"/>
      <c r="E664" s="74"/>
      <c r="F664" s="75"/>
      <c r="G664" s="2"/>
      <c r="H664" s="75"/>
      <c r="I664" s="76"/>
      <c r="J664" s="77"/>
      <c r="K664" s="2"/>
      <c r="L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" customHeight="1" x14ac:dyDescent="0.15">
      <c r="A665" s="2"/>
      <c r="B665" s="2"/>
      <c r="C665" s="73"/>
      <c r="D665" s="73"/>
      <c r="E665" s="74"/>
      <c r="F665" s="75"/>
      <c r="G665" s="2"/>
      <c r="H665" s="75"/>
      <c r="I665" s="76"/>
      <c r="J665" s="77"/>
      <c r="K665" s="2"/>
      <c r="L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" customHeight="1" x14ac:dyDescent="0.15">
      <c r="A666" s="2"/>
      <c r="B666" s="2"/>
      <c r="C666" s="73"/>
      <c r="D666" s="73"/>
      <c r="E666" s="74"/>
      <c r="F666" s="75"/>
      <c r="G666" s="2"/>
      <c r="H666" s="75"/>
      <c r="I666" s="76"/>
      <c r="J666" s="77"/>
      <c r="K666" s="2"/>
      <c r="L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" customHeight="1" x14ac:dyDescent="0.15">
      <c r="A667" s="2"/>
      <c r="B667" s="2"/>
      <c r="C667" s="73"/>
      <c r="D667" s="73"/>
      <c r="E667" s="74"/>
      <c r="F667" s="75"/>
      <c r="G667" s="2"/>
      <c r="H667" s="75"/>
      <c r="I667" s="76"/>
      <c r="J667" s="77"/>
      <c r="K667" s="2"/>
      <c r="L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" customHeight="1" x14ac:dyDescent="0.15">
      <c r="A668" s="2"/>
      <c r="B668" s="2"/>
      <c r="C668" s="73"/>
      <c r="D668" s="73"/>
      <c r="E668" s="74"/>
      <c r="F668" s="75"/>
      <c r="G668" s="2"/>
      <c r="H668" s="75"/>
      <c r="I668" s="76"/>
      <c r="J668" s="77"/>
      <c r="K668" s="2"/>
      <c r="L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" customHeight="1" x14ac:dyDescent="0.15">
      <c r="A669" s="2"/>
      <c r="B669" s="2"/>
      <c r="C669" s="73"/>
      <c r="D669" s="73"/>
      <c r="E669" s="74"/>
      <c r="F669" s="75"/>
      <c r="G669" s="2"/>
      <c r="H669" s="75"/>
      <c r="I669" s="76"/>
      <c r="J669" s="77"/>
      <c r="K669" s="2"/>
      <c r="L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" customHeight="1" x14ac:dyDescent="0.15">
      <c r="A670" s="2"/>
      <c r="B670" s="2"/>
      <c r="C670" s="73"/>
      <c r="D670" s="73"/>
      <c r="E670" s="74"/>
      <c r="F670" s="75"/>
      <c r="G670" s="2"/>
      <c r="H670" s="75"/>
      <c r="I670" s="76"/>
      <c r="J670" s="77"/>
      <c r="K670" s="2"/>
      <c r="L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" customHeight="1" x14ac:dyDescent="0.15">
      <c r="A671" s="2"/>
      <c r="B671" s="2"/>
      <c r="C671" s="73"/>
      <c r="D671" s="73"/>
      <c r="E671" s="74"/>
      <c r="F671" s="75"/>
      <c r="G671" s="2"/>
      <c r="H671" s="75"/>
      <c r="I671" s="76"/>
      <c r="J671" s="77"/>
      <c r="K671" s="2"/>
      <c r="L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" customHeight="1" x14ac:dyDescent="0.15">
      <c r="A672" s="2"/>
      <c r="B672" s="2"/>
      <c r="C672" s="73"/>
      <c r="D672" s="73"/>
      <c r="E672" s="74"/>
      <c r="F672" s="75"/>
      <c r="G672" s="2"/>
      <c r="H672" s="75"/>
      <c r="I672" s="76"/>
      <c r="J672" s="77"/>
      <c r="K672" s="2"/>
      <c r="L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" customHeight="1" x14ac:dyDescent="0.15">
      <c r="A673" s="2"/>
      <c r="B673" s="2"/>
      <c r="C673" s="73"/>
      <c r="D673" s="73"/>
      <c r="E673" s="74"/>
      <c r="F673" s="75"/>
      <c r="G673" s="2"/>
      <c r="H673" s="75"/>
      <c r="I673" s="76"/>
      <c r="J673" s="77"/>
      <c r="K673" s="2"/>
      <c r="L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" customHeight="1" x14ac:dyDescent="0.15">
      <c r="A674" s="2"/>
      <c r="B674" s="2"/>
      <c r="C674" s="73"/>
      <c r="D674" s="73"/>
      <c r="E674" s="74"/>
      <c r="F674" s="75"/>
      <c r="G674" s="2"/>
      <c r="H674" s="75"/>
      <c r="I674" s="76"/>
      <c r="J674" s="77"/>
      <c r="K674" s="2"/>
      <c r="L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" customHeight="1" x14ac:dyDescent="0.15">
      <c r="A675" s="2"/>
      <c r="B675" s="2"/>
      <c r="C675" s="73"/>
      <c r="D675" s="73"/>
      <c r="E675" s="74"/>
      <c r="F675" s="75"/>
      <c r="G675" s="2"/>
      <c r="H675" s="75"/>
      <c r="I675" s="76"/>
      <c r="J675" s="77"/>
      <c r="K675" s="2"/>
      <c r="L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" customHeight="1" x14ac:dyDescent="0.15">
      <c r="A676" s="2"/>
      <c r="B676" s="2"/>
      <c r="C676" s="73"/>
      <c r="D676" s="73"/>
      <c r="E676" s="74"/>
      <c r="F676" s="75"/>
      <c r="G676" s="2"/>
      <c r="H676" s="75"/>
      <c r="I676" s="76"/>
      <c r="J676" s="77"/>
      <c r="K676" s="2"/>
      <c r="L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" customHeight="1" x14ac:dyDescent="0.15">
      <c r="A677" s="2"/>
      <c r="B677" s="2"/>
      <c r="C677" s="73"/>
      <c r="D677" s="73"/>
      <c r="E677" s="74"/>
      <c r="F677" s="75"/>
      <c r="G677" s="2"/>
      <c r="H677" s="75"/>
      <c r="I677" s="76"/>
      <c r="J677" s="77"/>
      <c r="K677" s="2"/>
      <c r="L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" customHeight="1" x14ac:dyDescent="0.15">
      <c r="A678" s="2"/>
      <c r="B678" s="2"/>
      <c r="C678" s="73"/>
      <c r="D678" s="73"/>
      <c r="E678" s="74"/>
      <c r="F678" s="75"/>
      <c r="G678" s="2"/>
      <c r="H678" s="75"/>
      <c r="I678" s="76"/>
      <c r="J678" s="77"/>
      <c r="K678" s="2"/>
      <c r="L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" customHeight="1" x14ac:dyDescent="0.15">
      <c r="A679" s="2"/>
      <c r="B679" s="2"/>
      <c r="C679" s="73"/>
      <c r="D679" s="73"/>
      <c r="E679" s="74"/>
      <c r="F679" s="75"/>
      <c r="G679" s="2"/>
      <c r="H679" s="75"/>
      <c r="I679" s="76"/>
      <c r="J679" s="77"/>
      <c r="K679" s="2"/>
      <c r="L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" customHeight="1" x14ac:dyDescent="0.15">
      <c r="A680" s="2"/>
      <c r="B680" s="2"/>
      <c r="C680" s="73"/>
      <c r="D680" s="73"/>
      <c r="E680" s="74"/>
      <c r="F680" s="75"/>
      <c r="G680" s="2"/>
      <c r="H680" s="75"/>
      <c r="I680" s="76"/>
      <c r="J680" s="77"/>
      <c r="K680" s="2"/>
      <c r="L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" customHeight="1" x14ac:dyDescent="0.15">
      <c r="A681" s="2"/>
      <c r="B681" s="2"/>
      <c r="C681" s="73"/>
      <c r="D681" s="73"/>
      <c r="E681" s="74"/>
      <c r="F681" s="75"/>
      <c r="G681" s="2"/>
      <c r="H681" s="75"/>
      <c r="I681" s="76"/>
      <c r="J681" s="77"/>
      <c r="K681" s="2"/>
      <c r="L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" customHeight="1" x14ac:dyDescent="0.15">
      <c r="A682" s="2"/>
      <c r="B682" s="2"/>
      <c r="C682" s="73"/>
      <c r="D682" s="73"/>
      <c r="E682" s="74"/>
      <c r="F682" s="75"/>
      <c r="G682" s="2"/>
      <c r="H682" s="75"/>
      <c r="I682" s="76"/>
      <c r="J682" s="77"/>
      <c r="K682" s="2"/>
      <c r="L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" customHeight="1" x14ac:dyDescent="0.15">
      <c r="A683" s="2"/>
      <c r="B683" s="2"/>
      <c r="C683" s="73"/>
      <c r="D683" s="73"/>
      <c r="E683" s="74"/>
      <c r="F683" s="75"/>
      <c r="G683" s="2"/>
      <c r="H683" s="75"/>
      <c r="I683" s="76"/>
      <c r="J683" s="77"/>
      <c r="K683" s="2"/>
      <c r="L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" customHeight="1" x14ac:dyDescent="0.15">
      <c r="A684" s="2"/>
      <c r="B684" s="2"/>
      <c r="C684" s="73"/>
      <c r="D684" s="73"/>
      <c r="E684" s="74"/>
      <c r="F684" s="75"/>
      <c r="G684" s="2"/>
      <c r="H684" s="75"/>
      <c r="I684" s="76"/>
      <c r="J684" s="77"/>
      <c r="K684" s="2"/>
      <c r="L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" customHeight="1" x14ac:dyDescent="0.15">
      <c r="A685" s="2"/>
      <c r="B685" s="2"/>
      <c r="C685" s="73"/>
      <c r="D685" s="73"/>
      <c r="E685" s="74"/>
      <c r="F685" s="75"/>
      <c r="G685" s="2"/>
      <c r="H685" s="75"/>
      <c r="I685" s="76"/>
      <c r="J685" s="77"/>
      <c r="K685" s="2"/>
      <c r="L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" customHeight="1" x14ac:dyDescent="0.15">
      <c r="A686" s="2"/>
      <c r="B686" s="2"/>
      <c r="C686" s="73"/>
      <c r="D686" s="73"/>
      <c r="E686" s="74"/>
      <c r="F686" s="75"/>
      <c r="G686" s="2"/>
      <c r="H686" s="75"/>
      <c r="I686" s="76"/>
      <c r="J686" s="77"/>
      <c r="K686" s="2"/>
      <c r="L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" customHeight="1" x14ac:dyDescent="0.15">
      <c r="A687" s="2"/>
      <c r="B687" s="2"/>
      <c r="C687" s="73"/>
      <c r="D687" s="73"/>
      <c r="E687" s="74"/>
      <c r="F687" s="75"/>
      <c r="G687" s="2"/>
      <c r="H687" s="75"/>
      <c r="I687" s="76"/>
      <c r="J687" s="77"/>
      <c r="K687" s="2"/>
      <c r="L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" customHeight="1" x14ac:dyDescent="0.15">
      <c r="A688" s="2"/>
      <c r="B688" s="2"/>
      <c r="C688" s="73"/>
      <c r="D688" s="73"/>
      <c r="E688" s="74"/>
      <c r="F688" s="75"/>
      <c r="G688" s="2"/>
      <c r="H688" s="75"/>
      <c r="I688" s="76"/>
      <c r="J688" s="77"/>
      <c r="K688" s="2"/>
      <c r="L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" customHeight="1" x14ac:dyDescent="0.15">
      <c r="A689" s="2"/>
      <c r="B689" s="2"/>
      <c r="C689" s="73"/>
      <c r="D689" s="73"/>
      <c r="E689" s="74"/>
      <c r="F689" s="75"/>
      <c r="G689" s="2"/>
      <c r="H689" s="75"/>
      <c r="I689" s="76"/>
      <c r="J689" s="77"/>
      <c r="K689" s="2"/>
      <c r="L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" customHeight="1" x14ac:dyDescent="0.15">
      <c r="A690" s="2"/>
      <c r="B690" s="2"/>
      <c r="C690" s="73"/>
      <c r="D690" s="73"/>
      <c r="E690" s="74"/>
      <c r="F690" s="75"/>
      <c r="G690" s="2"/>
      <c r="H690" s="75"/>
      <c r="I690" s="76"/>
      <c r="J690" s="77"/>
      <c r="K690" s="2"/>
      <c r="L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" customHeight="1" x14ac:dyDescent="0.15">
      <c r="A691" s="2"/>
      <c r="B691" s="2"/>
      <c r="C691" s="73"/>
      <c r="D691" s="73"/>
      <c r="E691" s="74"/>
      <c r="F691" s="75"/>
      <c r="G691" s="2"/>
      <c r="H691" s="75"/>
      <c r="I691" s="76"/>
      <c r="J691" s="77"/>
      <c r="K691" s="2"/>
      <c r="L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" customHeight="1" x14ac:dyDescent="0.15">
      <c r="A692" s="2"/>
      <c r="B692" s="2"/>
      <c r="C692" s="73"/>
      <c r="D692" s="73"/>
      <c r="E692" s="74"/>
      <c r="F692" s="75"/>
      <c r="G692" s="2"/>
      <c r="H692" s="75"/>
      <c r="I692" s="76"/>
      <c r="J692" s="77"/>
      <c r="K692" s="2"/>
      <c r="L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" customHeight="1" x14ac:dyDescent="0.15">
      <c r="A693" s="2"/>
      <c r="B693" s="2"/>
      <c r="C693" s="73"/>
      <c r="D693" s="73"/>
      <c r="E693" s="74"/>
      <c r="F693" s="75"/>
      <c r="G693" s="2"/>
      <c r="H693" s="75"/>
      <c r="I693" s="76"/>
      <c r="J693" s="77"/>
      <c r="K693" s="2"/>
      <c r="L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" customHeight="1" x14ac:dyDescent="0.15">
      <c r="A694" s="2"/>
      <c r="B694" s="2"/>
      <c r="C694" s="73"/>
      <c r="D694" s="73"/>
      <c r="E694" s="74"/>
      <c r="F694" s="75"/>
      <c r="G694" s="2"/>
      <c r="H694" s="75"/>
      <c r="I694" s="76"/>
      <c r="J694" s="77"/>
      <c r="K694" s="2"/>
      <c r="L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" customHeight="1" x14ac:dyDescent="0.15">
      <c r="A695" s="2"/>
      <c r="B695" s="2"/>
      <c r="C695" s="73"/>
      <c r="D695" s="73"/>
      <c r="E695" s="74"/>
      <c r="F695" s="75"/>
      <c r="G695" s="2"/>
      <c r="H695" s="75"/>
      <c r="I695" s="76"/>
      <c r="J695" s="77"/>
      <c r="K695" s="2"/>
      <c r="L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" customHeight="1" x14ac:dyDescent="0.15">
      <c r="A696" s="2"/>
      <c r="B696" s="2"/>
      <c r="C696" s="73"/>
      <c r="D696" s="73"/>
      <c r="E696" s="74"/>
      <c r="F696" s="75"/>
      <c r="G696" s="2"/>
      <c r="H696" s="75"/>
      <c r="I696" s="76"/>
      <c r="J696" s="77"/>
      <c r="K696" s="2"/>
      <c r="L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" customHeight="1" x14ac:dyDescent="0.15">
      <c r="A697" s="2"/>
      <c r="B697" s="2"/>
      <c r="C697" s="73"/>
      <c r="D697" s="73"/>
      <c r="E697" s="74"/>
      <c r="F697" s="75"/>
      <c r="G697" s="2"/>
      <c r="H697" s="75"/>
      <c r="I697" s="76"/>
      <c r="J697" s="77"/>
      <c r="K697" s="2"/>
      <c r="L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" customHeight="1" x14ac:dyDescent="0.15">
      <c r="A698" s="2"/>
      <c r="B698" s="2"/>
      <c r="C698" s="73"/>
      <c r="D698" s="73"/>
      <c r="E698" s="74"/>
      <c r="F698" s="75"/>
      <c r="G698" s="2"/>
      <c r="H698" s="75"/>
      <c r="I698" s="76"/>
      <c r="J698" s="77"/>
      <c r="K698" s="2"/>
      <c r="L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" customHeight="1" x14ac:dyDescent="0.15">
      <c r="A699" s="2"/>
      <c r="B699" s="2"/>
      <c r="C699" s="73"/>
      <c r="D699" s="73"/>
      <c r="E699" s="74"/>
      <c r="F699" s="75"/>
      <c r="G699" s="2"/>
      <c r="H699" s="75"/>
      <c r="I699" s="76"/>
      <c r="J699" s="77"/>
      <c r="K699" s="2"/>
      <c r="L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" customHeight="1" x14ac:dyDescent="0.15">
      <c r="A700" s="2"/>
      <c r="B700" s="2"/>
      <c r="C700" s="73"/>
      <c r="D700" s="73"/>
      <c r="E700" s="74"/>
      <c r="F700" s="75"/>
      <c r="G700" s="2"/>
      <c r="H700" s="75"/>
      <c r="I700" s="76"/>
      <c r="J700" s="77"/>
      <c r="K700" s="2"/>
      <c r="L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" customHeight="1" x14ac:dyDescent="0.15">
      <c r="A701" s="2"/>
      <c r="B701" s="2"/>
      <c r="C701" s="73"/>
      <c r="D701" s="73"/>
      <c r="E701" s="74"/>
      <c r="F701" s="75"/>
      <c r="G701" s="2"/>
      <c r="H701" s="75"/>
      <c r="I701" s="76"/>
      <c r="J701" s="77"/>
      <c r="K701" s="2"/>
      <c r="L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" customHeight="1" x14ac:dyDescent="0.15">
      <c r="A702" s="2"/>
      <c r="B702" s="2"/>
      <c r="C702" s="73"/>
      <c r="D702" s="73"/>
      <c r="E702" s="74"/>
      <c r="F702" s="75"/>
      <c r="G702" s="2"/>
      <c r="H702" s="75"/>
      <c r="I702" s="76"/>
      <c r="J702" s="77"/>
      <c r="K702" s="2"/>
      <c r="L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" customHeight="1" x14ac:dyDescent="0.15">
      <c r="A703" s="2"/>
      <c r="B703" s="2"/>
      <c r="C703" s="73"/>
      <c r="D703" s="73"/>
      <c r="E703" s="74"/>
      <c r="F703" s="75"/>
      <c r="G703" s="2"/>
      <c r="H703" s="75"/>
      <c r="I703" s="76"/>
      <c r="J703" s="77"/>
      <c r="K703" s="2"/>
      <c r="L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" customHeight="1" x14ac:dyDescent="0.15">
      <c r="A704" s="2"/>
      <c r="B704" s="2"/>
      <c r="C704" s="73"/>
      <c r="D704" s="73"/>
      <c r="E704" s="74"/>
      <c r="F704" s="75"/>
      <c r="G704" s="2"/>
      <c r="H704" s="75"/>
      <c r="I704" s="76"/>
      <c r="J704" s="77"/>
      <c r="K704" s="2"/>
      <c r="L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" customHeight="1" x14ac:dyDescent="0.15">
      <c r="A705" s="2"/>
      <c r="B705" s="2"/>
      <c r="C705" s="73"/>
      <c r="D705" s="73"/>
      <c r="E705" s="74"/>
      <c r="F705" s="75"/>
      <c r="G705" s="2"/>
      <c r="H705" s="75"/>
      <c r="I705" s="76"/>
      <c r="J705" s="77"/>
      <c r="K705" s="2"/>
      <c r="L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" customHeight="1" x14ac:dyDescent="0.15">
      <c r="A706" s="2"/>
      <c r="B706" s="2"/>
      <c r="C706" s="73"/>
      <c r="D706" s="73"/>
      <c r="E706" s="74"/>
      <c r="F706" s="75"/>
      <c r="G706" s="2"/>
      <c r="H706" s="75"/>
      <c r="I706" s="76"/>
      <c r="J706" s="77"/>
      <c r="K706" s="2"/>
      <c r="L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" customHeight="1" x14ac:dyDescent="0.15">
      <c r="A707" s="2"/>
      <c r="B707" s="2"/>
      <c r="C707" s="73"/>
      <c r="D707" s="73"/>
      <c r="E707" s="74"/>
      <c r="F707" s="75"/>
      <c r="G707" s="2"/>
      <c r="H707" s="75"/>
      <c r="I707" s="76"/>
      <c r="J707" s="77"/>
      <c r="K707" s="2"/>
      <c r="L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" customHeight="1" x14ac:dyDescent="0.15">
      <c r="A708" s="2"/>
      <c r="B708" s="2"/>
      <c r="C708" s="73"/>
      <c r="D708" s="73"/>
      <c r="E708" s="74"/>
      <c r="F708" s="75"/>
      <c r="G708" s="2"/>
      <c r="H708" s="75"/>
      <c r="I708" s="76"/>
      <c r="J708" s="77"/>
      <c r="K708" s="2"/>
      <c r="L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" customHeight="1" x14ac:dyDescent="0.15">
      <c r="A709" s="2"/>
      <c r="B709" s="2"/>
      <c r="C709" s="73"/>
      <c r="D709" s="73"/>
      <c r="E709" s="74"/>
      <c r="F709" s="75"/>
      <c r="G709" s="2"/>
      <c r="H709" s="75"/>
      <c r="I709" s="76"/>
      <c r="J709" s="77"/>
      <c r="K709" s="2"/>
      <c r="L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" customHeight="1" x14ac:dyDescent="0.15">
      <c r="A710" s="2"/>
      <c r="B710" s="2"/>
      <c r="C710" s="73"/>
      <c r="D710" s="73"/>
      <c r="E710" s="74"/>
      <c r="F710" s="75"/>
      <c r="G710" s="2"/>
      <c r="H710" s="75"/>
      <c r="I710" s="76"/>
      <c r="J710" s="77"/>
      <c r="K710" s="2"/>
      <c r="L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" customHeight="1" x14ac:dyDescent="0.15">
      <c r="A711" s="2"/>
      <c r="B711" s="2"/>
      <c r="C711" s="73"/>
      <c r="D711" s="73"/>
      <c r="E711" s="74"/>
      <c r="F711" s="75"/>
      <c r="G711" s="2"/>
      <c r="H711" s="75"/>
      <c r="I711" s="76"/>
      <c r="J711" s="77"/>
      <c r="K711" s="2"/>
      <c r="L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" customHeight="1" x14ac:dyDescent="0.15">
      <c r="A712" s="2"/>
      <c r="B712" s="2"/>
      <c r="C712" s="73"/>
      <c r="D712" s="73"/>
      <c r="E712" s="74"/>
      <c r="F712" s="75"/>
      <c r="G712" s="2"/>
      <c r="H712" s="75"/>
      <c r="I712" s="76"/>
      <c r="J712" s="77"/>
      <c r="K712" s="2"/>
      <c r="L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" customHeight="1" x14ac:dyDescent="0.15">
      <c r="A713" s="2"/>
      <c r="B713" s="2"/>
      <c r="C713" s="73"/>
      <c r="D713" s="73"/>
      <c r="E713" s="74"/>
      <c r="F713" s="75"/>
      <c r="G713" s="2"/>
      <c r="H713" s="75"/>
      <c r="I713" s="76"/>
      <c r="J713" s="77"/>
      <c r="K713" s="2"/>
      <c r="L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" customHeight="1" x14ac:dyDescent="0.15">
      <c r="A714" s="2"/>
      <c r="B714" s="2"/>
      <c r="C714" s="73"/>
      <c r="D714" s="73"/>
      <c r="E714" s="74"/>
      <c r="F714" s="75"/>
      <c r="G714" s="2"/>
      <c r="H714" s="75"/>
      <c r="I714" s="76"/>
      <c r="J714" s="77"/>
      <c r="K714" s="2"/>
      <c r="L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" customHeight="1" x14ac:dyDescent="0.15">
      <c r="A715" s="2"/>
      <c r="B715" s="2"/>
      <c r="C715" s="73"/>
      <c r="D715" s="73"/>
      <c r="E715" s="74"/>
      <c r="F715" s="75"/>
      <c r="G715" s="2"/>
      <c r="H715" s="75"/>
      <c r="I715" s="76"/>
      <c r="J715" s="77"/>
      <c r="K715" s="2"/>
      <c r="L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" customHeight="1" x14ac:dyDescent="0.15">
      <c r="A716" s="2"/>
      <c r="B716" s="2"/>
      <c r="C716" s="73"/>
      <c r="D716" s="73"/>
      <c r="E716" s="74"/>
      <c r="F716" s="75"/>
      <c r="G716" s="2"/>
      <c r="H716" s="75"/>
      <c r="I716" s="76"/>
      <c r="J716" s="77"/>
      <c r="K716" s="2"/>
      <c r="L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" customHeight="1" x14ac:dyDescent="0.15">
      <c r="A717" s="2"/>
      <c r="B717" s="2"/>
      <c r="C717" s="73"/>
      <c r="D717" s="73"/>
      <c r="E717" s="74"/>
      <c r="F717" s="75"/>
      <c r="G717" s="2"/>
      <c r="H717" s="75"/>
      <c r="I717" s="76"/>
      <c r="J717" s="77"/>
      <c r="K717" s="2"/>
      <c r="L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" customHeight="1" x14ac:dyDescent="0.15">
      <c r="A718" s="2"/>
      <c r="B718" s="2"/>
      <c r="C718" s="73"/>
      <c r="D718" s="73"/>
      <c r="E718" s="74"/>
      <c r="F718" s="75"/>
      <c r="G718" s="2"/>
      <c r="H718" s="75"/>
      <c r="I718" s="76"/>
      <c r="J718" s="77"/>
      <c r="K718" s="2"/>
      <c r="L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" customHeight="1" x14ac:dyDescent="0.15">
      <c r="A719" s="2"/>
      <c r="B719" s="2"/>
      <c r="C719" s="73"/>
      <c r="D719" s="73"/>
      <c r="E719" s="74"/>
      <c r="F719" s="75"/>
      <c r="G719" s="2"/>
      <c r="H719" s="75"/>
      <c r="I719" s="76"/>
      <c r="J719" s="77"/>
      <c r="K719" s="2"/>
      <c r="L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" customHeight="1" x14ac:dyDescent="0.15">
      <c r="A720" s="2"/>
      <c r="B720" s="2"/>
      <c r="C720" s="73"/>
      <c r="D720" s="73"/>
      <c r="E720" s="74"/>
      <c r="F720" s="75"/>
      <c r="G720" s="2"/>
      <c r="H720" s="75"/>
      <c r="I720" s="76"/>
      <c r="J720" s="77"/>
      <c r="K720" s="2"/>
      <c r="L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" customHeight="1" x14ac:dyDescent="0.15">
      <c r="A721" s="2"/>
      <c r="B721" s="2"/>
      <c r="C721" s="73"/>
      <c r="D721" s="73"/>
      <c r="E721" s="74"/>
      <c r="F721" s="75"/>
      <c r="G721" s="2"/>
      <c r="H721" s="75"/>
      <c r="I721" s="76"/>
      <c r="J721" s="77"/>
      <c r="K721" s="2"/>
      <c r="L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" customHeight="1" x14ac:dyDescent="0.15">
      <c r="A722" s="2"/>
      <c r="B722" s="2"/>
      <c r="C722" s="73"/>
      <c r="D722" s="73"/>
      <c r="E722" s="74"/>
      <c r="F722" s="75"/>
      <c r="G722" s="2"/>
      <c r="H722" s="75"/>
      <c r="I722" s="76"/>
      <c r="J722" s="77"/>
      <c r="K722" s="2"/>
      <c r="L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" customHeight="1" x14ac:dyDescent="0.15">
      <c r="A723" s="2"/>
      <c r="B723" s="2"/>
      <c r="C723" s="73"/>
      <c r="D723" s="73"/>
      <c r="E723" s="74"/>
      <c r="F723" s="75"/>
      <c r="G723" s="2"/>
      <c r="H723" s="75"/>
      <c r="I723" s="76"/>
      <c r="J723" s="77"/>
      <c r="K723" s="2"/>
      <c r="L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" customHeight="1" x14ac:dyDescent="0.15">
      <c r="A724" s="2"/>
      <c r="B724" s="2"/>
      <c r="C724" s="73"/>
      <c r="D724" s="73"/>
      <c r="E724" s="74"/>
      <c r="F724" s="75"/>
      <c r="G724" s="2"/>
      <c r="H724" s="75"/>
      <c r="I724" s="76"/>
      <c r="J724" s="77"/>
      <c r="K724" s="2"/>
      <c r="L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" customHeight="1" x14ac:dyDescent="0.15">
      <c r="A725" s="2"/>
      <c r="B725" s="2"/>
      <c r="C725" s="73"/>
      <c r="D725" s="73"/>
      <c r="E725" s="74"/>
      <c r="F725" s="75"/>
      <c r="G725" s="2"/>
      <c r="H725" s="75"/>
      <c r="I725" s="76"/>
      <c r="J725" s="77"/>
      <c r="K725" s="2"/>
      <c r="L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" customHeight="1" x14ac:dyDescent="0.15">
      <c r="A726" s="2"/>
      <c r="B726" s="2"/>
      <c r="C726" s="73"/>
      <c r="D726" s="73"/>
      <c r="E726" s="74"/>
      <c r="F726" s="75"/>
      <c r="G726" s="2"/>
      <c r="H726" s="75"/>
      <c r="I726" s="76"/>
      <c r="J726" s="77"/>
      <c r="K726" s="2"/>
      <c r="L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" customHeight="1" x14ac:dyDescent="0.15">
      <c r="A727" s="2"/>
      <c r="B727" s="2"/>
      <c r="C727" s="73"/>
      <c r="D727" s="73"/>
      <c r="E727" s="74"/>
      <c r="F727" s="75"/>
      <c r="G727" s="2"/>
      <c r="H727" s="75"/>
      <c r="I727" s="76"/>
      <c r="J727" s="77"/>
      <c r="K727" s="2"/>
      <c r="L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" customHeight="1" x14ac:dyDescent="0.15">
      <c r="A728" s="2"/>
      <c r="B728" s="2"/>
      <c r="C728" s="73"/>
      <c r="D728" s="73"/>
      <c r="E728" s="74"/>
      <c r="F728" s="75"/>
      <c r="G728" s="2"/>
      <c r="H728" s="75"/>
      <c r="I728" s="76"/>
      <c r="J728" s="77"/>
      <c r="K728" s="2"/>
      <c r="L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" customHeight="1" x14ac:dyDescent="0.15">
      <c r="A729" s="2"/>
      <c r="B729" s="2"/>
      <c r="C729" s="73"/>
      <c r="D729" s="73"/>
      <c r="E729" s="74"/>
      <c r="F729" s="75"/>
      <c r="G729" s="2"/>
      <c r="H729" s="75"/>
      <c r="I729" s="76"/>
      <c r="J729" s="77"/>
      <c r="K729" s="2"/>
      <c r="L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" customHeight="1" x14ac:dyDescent="0.15">
      <c r="A730" s="2"/>
      <c r="B730" s="2"/>
      <c r="C730" s="73"/>
      <c r="D730" s="73"/>
      <c r="E730" s="74"/>
      <c r="F730" s="75"/>
      <c r="G730" s="2"/>
      <c r="H730" s="75"/>
      <c r="I730" s="76"/>
      <c r="J730" s="77"/>
      <c r="K730" s="2"/>
      <c r="L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" customHeight="1" x14ac:dyDescent="0.15">
      <c r="A731" s="2"/>
      <c r="B731" s="2"/>
      <c r="C731" s="73"/>
      <c r="D731" s="73"/>
      <c r="E731" s="74"/>
      <c r="F731" s="75"/>
      <c r="G731" s="2"/>
      <c r="H731" s="75"/>
      <c r="I731" s="76"/>
      <c r="J731" s="77"/>
      <c r="K731" s="2"/>
      <c r="L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" customHeight="1" x14ac:dyDescent="0.15">
      <c r="A732" s="2"/>
      <c r="B732" s="2"/>
      <c r="C732" s="73"/>
      <c r="D732" s="73"/>
      <c r="E732" s="74"/>
      <c r="F732" s="75"/>
      <c r="G732" s="2"/>
      <c r="H732" s="75"/>
      <c r="I732" s="76"/>
      <c r="J732" s="77"/>
      <c r="K732" s="2"/>
      <c r="L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" customHeight="1" x14ac:dyDescent="0.15">
      <c r="A733" s="2"/>
      <c r="B733" s="2"/>
      <c r="C733" s="73"/>
      <c r="D733" s="73"/>
      <c r="E733" s="74"/>
      <c r="F733" s="75"/>
      <c r="G733" s="2"/>
      <c r="H733" s="75"/>
      <c r="I733" s="76"/>
      <c r="J733" s="77"/>
      <c r="K733" s="2"/>
      <c r="L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" customHeight="1" x14ac:dyDescent="0.15">
      <c r="A734" s="2"/>
      <c r="B734" s="2"/>
      <c r="C734" s="73"/>
      <c r="D734" s="73"/>
      <c r="E734" s="74"/>
      <c r="F734" s="75"/>
      <c r="G734" s="2"/>
      <c r="H734" s="75"/>
      <c r="I734" s="76"/>
      <c r="J734" s="77"/>
      <c r="K734" s="2"/>
      <c r="L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" customHeight="1" x14ac:dyDescent="0.15">
      <c r="A735" s="2"/>
      <c r="B735" s="2"/>
      <c r="C735" s="73"/>
      <c r="D735" s="73"/>
      <c r="E735" s="74"/>
      <c r="F735" s="75"/>
      <c r="G735" s="2"/>
      <c r="H735" s="75"/>
      <c r="I735" s="76"/>
      <c r="J735" s="77"/>
      <c r="K735" s="2"/>
      <c r="L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" customHeight="1" x14ac:dyDescent="0.15">
      <c r="A736" s="2"/>
      <c r="B736" s="2"/>
      <c r="C736" s="73"/>
      <c r="D736" s="73"/>
      <c r="E736" s="74"/>
      <c r="F736" s="75"/>
      <c r="G736" s="2"/>
      <c r="H736" s="75"/>
      <c r="I736" s="76"/>
      <c r="J736" s="77"/>
      <c r="K736" s="2"/>
      <c r="L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" customHeight="1" x14ac:dyDescent="0.15">
      <c r="A737" s="2"/>
      <c r="B737" s="2"/>
      <c r="C737" s="73"/>
      <c r="D737" s="73"/>
      <c r="E737" s="74"/>
      <c r="F737" s="75"/>
      <c r="G737" s="2"/>
      <c r="H737" s="75"/>
      <c r="I737" s="76"/>
      <c r="J737" s="77"/>
      <c r="K737" s="2"/>
      <c r="L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" customHeight="1" x14ac:dyDescent="0.15">
      <c r="A738" s="2"/>
      <c r="B738" s="2"/>
      <c r="C738" s="73"/>
      <c r="D738" s="73"/>
      <c r="E738" s="74"/>
      <c r="F738" s="75"/>
      <c r="G738" s="2"/>
      <c r="H738" s="75"/>
      <c r="I738" s="76"/>
      <c r="J738" s="77"/>
      <c r="K738" s="2"/>
      <c r="L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" customHeight="1" x14ac:dyDescent="0.15">
      <c r="A739" s="2"/>
      <c r="B739" s="2"/>
      <c r="C739" s="73"/>
      <c r="D739" s="73"/>
      <c r="E739" s="74"/>
      <c r="F739" s="75"/>
      <c r="G739" s="2"/>
      <c r="H739" s="75"/>
      <c r="I739" s="76"/>
      <c r="J739" s="77"/>
      <c r="K739" s="2"/>
      <c r="L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" customHeight="1" x14ac:dyDescent="0.15">
      <c r="A740" s="2"/>
      <c r="B740" s="2"/>
      <c r="C740" s="73"/>
      <c r="D740" s="73"/>
      <c r="E740" s="74"/>
      <c r="F740" s="75"/>
      <c r="G740" s="2"/>
      <c r="H740" s="75"/>
      <c r="I740" s="76"/>
      <c r="J740" s="77"/>
      <c r="K740" s="2"/>
      <c r="L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" customHeight="1" x14ac:dyDescent="0.15">
      <c r="A741" s="2"/>
      <c r="B741" s="2"/>
      <c r="C741" s="73"/>
      <c r="D741" s="73"/>
      <c r="E741" s="74"/>
      <c r="F741" s="75"/>
      <c r="G741" s="2"/>
      <c r="H741" s="75"/>
      <c r="I741" s="76"/>
      <c r="J741" s="77"/>
      <c r="K741" s="2"/>
      <c r="L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" customHeight="1" x14ac:dyDescent="0.15">
      <c r="A742" s="2"/>
      <c r="B742" s="2"/>
      <c r="C742" s="73"/>
      <c r="D742" s="73"/>
      <c r="E742" s="74"/>
      <c r="F742" s="75"/>
      <c r="G742" s="2"/>
      <c r="H742" s="75"/>
      <c r="I742" s="76"/>
      <c r="J742" s="77"/>
      <c r="K742" s="2"/>
      <c r="L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" customHeight="1" x14ac:dyDescent="0.15">
      <c r="A743" s="2"/>
      <c r="B743" s="2"/>
      <c r="C743" s="73"/>
      <c r="D743" s="73"/>
      <c r="E743" s="74"/>
      <c r="F743" s="75"/>
      <c r="G743" s="2"/>
      <c r="H743" s="75"/>
      <c r="I743" s="76"/>
      <c r="J743" s="77"/>
      <c r="K743" s="2"/>
      <c r="L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" customHeight="1" x14ac:dyDescent="0.15">
      <c r="A744" s="2"/>
      <c r="B744" s="2"/>
      <c r="C744" s="73"/>
      <c r="D744" s="73"/>
      <c r="E744" s="74"/>
      <c r="F744" s="75"/>
      <c r="G744" s="2"/>
      <c r="H744" s="75"/>
      <c r="I744" s="76"/>
      <c r="J744" s="77"/>
      <c r="K744" s="2"/>
      <c r="L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" customHeight="1" x14ac:dyDescent="0.15">
      <c r="A745" s="2"/>
      <c r="B745" s="2"/>
      <c r="C745" s="73"/>
      <c r="D745" s="73"/>
      <c r="E745" s="74"/>
      <c r="F745" s="75"/>
      <c r="G745" s="2"/>
      <c r="H745" s="75"/>
      <c r="I745" s="76"/>
      <c r="J745" s="77"/>
      <c r="K745" s="2"/>
      <c r="L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" customHeight="1" x14ac:dyDescent="0.15">
      <c r="A746" s="2"/>
      <c r="B746" s="2"/>
      <c r="C746" s="73"/>
      <c r="D746" s="73"/>
      <c r="E746" s="74"/>
      <c r="F746" s="75"/>
      <c r="G746" s="2"/>
      <c r="H746" s="75"/>
      <c r="I746" s="76"/>
      <c r="J746" s="77"/>
      <c r="K746" s="2"/>
      <c r="L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" customHeight="1" x14ac:dyDescent="0.15">
      <c r="A747" s="2"/>
      <c r="B747" s="2"/>
      <c r="C747" s="73"/>
      <c r="D747" s="73"/>
      <c r="E747" s="74"/>
      <c r="F747" s="75"/>
      <c r="G747" s="2"/>
      <c r="H747" s="75"/>
      <c r="I747" s="76"/>
      <c r="J747" s="77"/>
      <c r="K747" s="2"/>
      <c r="L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" customHeight="1" x14ac:dyDescent="0.15">
      <c r="A748" s="2"/>
      <c r="B748" s="2"/>
      <c r="C748" s="73"/>
      <c r="D748" s="73"/>
      <c r="E748" s="74"/>
      <c r="F748" s="75"/>
      <c r="G748" s="2"/>
      <c r="H748" s="75"/>
      <c r="I748" s="76"/>
      <c r="J748" s="77"/>
      <c r="K748" s="2"/>
      <c r="L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" customHeight="1" x14ac:dyDescent="0.15">
      <c r="A749" s="2"/>
      <c r="B749" s="2"/>
      <c r="C749" s="73"/>
      <c r="D749" s="73"/>
      <c r="E749" s="74"/>
      <c r="F749" s="75"/>
      <c r="G749" s="2"/>
      <c r="H749" s="75"/>
      <c r="I749" s="76"/>
      <c r="J749" s="77"/>
      <c r="K749" s="2"/>
      <c r="L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" customHeight="1" x14ac:dyDescent="0.15">
      <c r="A750" s="2"/>
      <c r="B750" s="2"/>
      <c r="C750" s="73"/>
      <c r="D750" s="73"/>
      <c r="E750" s="74"/>
      <c r="F750" s="75"/>
      <c r="G750" s="2"/>
      <c r="H750" s="75"/>
      <c r="I750" s="76"/>
      <c r="J750" s="77"/>
      <c r="K750" s="2"/>
      <c r="L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" customHeight="1" x14ac:dyDescent="0.15">
      <c r="A751" s="2"/>
      <c r="B751" s="2"/>
      <c r="C751" s="73"/>
      <c r="D751" s="73"/>
      <c r="E751" s="74"/>
      <c r="F751" s="75"/>
      <c r="G751" s="2"/>
      <c r="H751" s="75"/>
      <c r="I751" s="76"/>
      <c r="J751" s="77"/>
      <c r="K751" s="2"/>
      <c r="L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" customHeight="1" x14ac:dyDescent="0.15">
      <c r="A752" s="2"/>
      <c r="B752" s="2"/>
      <c r="C752" s="73"/>
      <c r="D752" s="73"/>
      <c r="E752" s="74"/>
      <c r="F752" s="75"/>
      <c r="G752" s="2"/>
      <c r="H752" s="75"/>
      <c r="I752" s="76"/>
      <c r="J752" s="77"/>
      <c r="K752" s="2"/>
      <c r="L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" customHeight="1" x14ac:dyDescent="0.15">
      <c r="A753" s="2"/>
      <c r="B753" s="2"/>
      <c r="C753" s="73"/>
      <c r="D753" s="73"/>
      <c r="E753" s="74"/>
      <c r="F753" s="75"/>
      <c r="G753" s="2"/>
      <c r="H753" s="75"/>
      <c r="I753" s="76"/>
      <c r="J753" s="77"/>
      <c r="K753" s="2"/>
      <c r="L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" customHeight="1" x14ac:dyDescent="0.15">
      <c r="A754" s="2"/>
      <c r="B754" s="2"/>
      <c r="C754" s="73"/>
      <c r="D754" s="73"/>
      <c r="E754" s="74"/>
      <c r="F754" s="75"/>
      <c r="G754" s="2"/>
      <c r="H754" s="75"/>
      <c r="I754" s="76"/>
      <c r="J754" s="77"/>
      <c r="K754" s="2"/>
      <c r="L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" customHeight="1" x14ac:dyDescent="0.15">
      <c r="A755" s="2"/>
      <c r="B755" s="2"/>
      <c r="C755" s="73"/>
      <c r="D755" s="73"/>
      <c r="E755" s="74"/>
      <c r="F755" s="75"/>
      <c r="G755" s="2"/>
      <c r="H755" s="75"/>
      <c r="I755" s="76"/>
      <c r="J755" s="77"/>
      <c r="K755" s="2"/>
      <c r="L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" customHeight="1" x14ac:dyDescent="0.15">
      <c r="A756" s="2"/>
      <c r="B756" s="2"/>
      <c r="C756" s="73"/>
      <c r="D756" s="73"/>
      <c r="E756" s="74"/>
      <c r="F756" s="75"/>
      <c r="G756" s="2"/>
      <c r="H756" s="75"/>
      <c r="I756" s="76"/>
      <c r="J756" s="77"/>
      <c r="K756" s="2"/>
      <c r="L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" customHeight="1" x14ac:dyDescent="0.15">
      <c r="A757" s="2"/>
      <c r="B757" s="2"/>
      <c r="C757" s="73"/>
      <c r="D757" s="73"/>
      <c r="E757" s="74"/>
      <c r="F757" s="75"/>
      <c r="G757" s="2"/>
      <c r="H757" s="75"/>
      <c r="I757" s="76"/>
      <c r="J757" s="77"/>
      <c r="K757" s="2"/>
      <c r="L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" customHeight="1" x14ac:dyDescent="0.15">
      <c r="A758" s="2"/>
      <c r="B758" s="2"/>
      <c r="C758" s="73"/>
      <c r="D758" s="73"/>
      <c r="E758" s="74"/>
      <c r="F758" s="75"/>
      <c r="G758" s="2"/>
      <c r="H758" s="75"/>
      <c r="I758" s="76"/>
      <c r="J758" s="77"/>
      <c r="K758" s="2"/>
      <c r="L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" customHeight="1" x14ac:dyDescent="0.15">
      <c r="A759" s="2"/>
      <c r="B759" s="2"/>
      <c r="C759" s="73"/>
      <c r="D759" s="73"/>
      <c r="E759" s="74"/>
      <c r="F759" s="75"/>
      <c r="G759" s="2"/>
      <c r="H759" s="75"/>
      <c r="I759" s="76"/>
      <c r="J759" s="77"/>
      <c r="K759" s="2"/>
      <c r="L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" customHeight="1" x14ac:dyDescent="0.15">
      <c r="A760" s="2"/>
      <c r="B760" s="2"/>
      <c r="C760" s="73"/>
      <c r="D760" s="73"/>
      <c r="E760" s="74"/>
      <c r="F760" s="75"/>
      <c r="G760" s="2"/>
      <c r="H760" s="75"/>
      <c r="I760" s="76"/>
      <c r="J760" s="77"/>
      <c r="K760" s="2"/>
      <c r="L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" customHeight="1" x14ac:dyDescent="0.15">
      <c r="A761" s="2"/>
      <c r="B761" s="2"/>
      <c r="C761" s="73"/>
      <c r="D761" s="73"/>
      <c r="E761" s="74"/>
      <c r="F761" s="75"/>
      <c r="G761" s="2"/>
      <c r="H761" s="75"/>
      <c r="I761" s="76"/>
      <c r="J761" s="77"/>
      <c r="K761" s="2"/>
      <c r="L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" customHeight="1" x14ac:dyDescent="0.15">
      <c r="A762" s="2"/>
      <c r="B762" s="2"/>
      <c r="C762" s="73"/>
      <c r="D762" s="73"/>
      <c r="E762" s="74"/>
      <c r="F762" s="75"/>
      <c r="G762" s="2"/>
      <c r="H762" s="75"/>
      <c r="I762" s="76"/>
      <c r="J762" s="77"/>
      <c r="K762" s="2"/>
      <c r="L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" customHeight="1" x14ac:dyDescent="0.15">
      <c r="A763" s="2"/>
      <c r="B763" s="2"/>
      <c r="C763" s="73"/>
      <c r="D763" s="73"/>
      <c r="E763" s="74"/>
      <c r="F763" s="75"/>
      <c r="G763" s="2"/>
      <c r="H763" s="75"/>
      <c r="I763" s="76"/>
      <c r="J763" s="77"/>
      <c r="K763" s="2"/>
      <c r="L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" customHeight="1" x14ac:dyDescent="0.15">
      <c r="A764" s="2"/>
      <c r="B764" s="2"/>
      <c r="C764" s="73"/>
      <c r="D764" s="73"/>
      <c r="E764" s="74"/>
      <c r="F764" s="75"/>
      <c r="G764" s="2"/>
      <c r="H764" s="75"/>
      <c r="I764" s="76"/>
      <c r="J764" s="77"/>
      <c r="K764" s="2"/>
      <c r="L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" customHeight="1" x14ac:dyDescent="0.15">
      <c r="A765" s="2"/>
      <c r="B765" s="2"/>
      <c r="C765" s="73"/>
      <c r="D765" s="73"/>
      <c r="E765" s="74"/>
      <c r="F765" s="75"/>
      <c r="G765" s="2"/>
      <c r="H765" s="75"/>
      <c r="I765" s="76"/>
      <c r="J765" s="77"/>
      <c r="K765" s="2"/>
      <c r="L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" customHeight="1" x14ac:dyDescent="0.15">
      <c r="A766" s="2"/>
      <c r="B766" s="2"/>
      <c r="C766" s="73"/>
      <c r="D766" s="73"/>
      <c r="E766" s="74"/>
      <c r="F766" s="75"/>
      <c r="G766" s="2"/>
      <c r="H766" s="75"/>
      <c r="I766" s="76"/>
      <c r="J766" s="77"/>
      <c r="K766" s="2"/>
      <c r="L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" customHeight="1" x14ac:dyDescent="0.15">
      <c r="A767" s="2"/>
      <c r="B767" s="2"/>
      <c r="C767" s="73"/>
      <c r="D767" s="73"/>
      <c r="E767" s="74"/>
      <c r="F767" s="75"/>
      <c r="G767" s="2"/>
      <c r="H767" s="75"/>
      <c r="I767" s="76"/>
      <c r="J767" s="77"/>
      <c r="K767" s="2"/>
      <c r="L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" customHeight="1" x14ac:dyDescent="0.15">
      <c r="A768" s="2"/>
      <c r="B768" s="2"/>
      <c r="C768" s="73"/>
      <c r="D768" s="73"/>
      <c r="E768" s="74"/>
      <c r="F768" s="75"/>
      <c r="G768" s="2"/>
      <c r="H768" s="75"/>
      <c r="I768" s="76"/>
      <c r="J768" s="77"/>
      <c r="K768" s="2"/>
      <c r="L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" customHeight="1" x14ac:dyDescent="0.15">
      <c r="A769" s="2"/>
      <c r="B769" s="2"/>
      <c r="C769" s="73"/>
      <c r="D769" s="73"/>
      <c r="E769" s="74"/>
      <c r="F769" s="75"/>
      <c r="G769" s="2"/>
      <c r="H769" s="75"/>
      <c r="I769" s="76"/>
      <c r="J769" s="77"/>
      <c r="K769" s="2"/>
      <c r="L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" customHeight="1" x14ac:dyDescent="0.15">
      <c r="A770" s="2"/>
      <c r="B770" s="2"/>
      <c r="C770" s="73"/>
      <c r="D770" s="73"/>
      <c r="E770" s="74"/>
      <c r="F770" s="75"/>
      <c r="G770" s="2"/>
      <c r="H770" s="75"/>
      <c r="I770" s="76"/>
      <c r="J770" s="77"/>
      <c r="K770" s="2"/>
      <c r="L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" customHeight="1" x14ac:dyDescent="0.15">
      <c r="A771" s="2"/>
      <c r="B771" s="2"/>
      <c r="C771" s="73"/>
      <c r="D771" s="73"/>
      <c r="E771" s="74"/>
      <c r="F771" s="75"/>
      <c r="G771" s="2"/>
      <c r="H771" s="75"/>
      <c r="I771" s="76"/>
      <c r="J771" s="77"/>
      <c r="K771" s="2"/>
      <c r="L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" customHeight="1" x14ac:dyDescent="0.15">
      <c r="A772" s="2"/>
      <c r="B772" s="2"/>
      <c r="C772" s="73"/>
      <c r="D772" s="73"/>
      <c r="E772" s="74"/>
      <c r="F772" s="75"/>
      <c r="G772" s="2"/>
      <c r="H772" s="75"/>
      <c r="I772" s="76"/>
      <c r="J772" s="77"/>
      <c r="K772" s="2"/>
      <c r="L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" customHeight="1" x14ac:dyDescent="0.15">
      <c r="A773" s="2"/>
      <c r="B773" s="2"/>
      <c r="C773" s="73"/>
      <c r="D773" s="73"/>
      <c r="E773" s="74"/>
      <c r="F773" s="75"/>
      <c r="G773" s="2"/>
      <c r="H773" s="75"/>
      <c r="I773" s="76"/>
      <c r="J773" s="77"/>
      <c r="K773" s="2"/>
      <c r="L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" customHeight="1" x14ac:dyDescent="0.15">
      <c r="A774" s="2"/>
      <c r="B774" s="2"/>
      <c r="C774" s="73"/>
      <c r="D774" s="73"/>
      <c r="E774" s="74"/>
      <c r="F774" s="75"/>
      <c r="G774" s="2"/>
      <c r="H774" s="75"/>
      <c r="I774" s="76"/>
      <c r="J774" s="77"/>
      <c r="K774" s="2"/>
      <c r="L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" customHeight="1" x14ac:dyDescent="0.15">
      <c r="A775" s="2"/>
      <c r="B775" s="2"/>
      <c r="C775" s="73"/>
      <c r="D775" s="73"/>
      <c r="E775" s="74"/>
      <c r="F775" s="75"/>
      <c r="G775" s="2"/>
      <c r="H775" s="75"/>
      <c r="I775" s="76"/>
      <c r="J775" s="77"/>
      <c r="K775" s="2"/>
      <c r="L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" customHeight="1" x14ac:dyDescent="0.15">
      <c r="A776" s="2"/>
      <c r="B776" s="2"/>
      <c r="C776" s="73"/>
      <c r="D776" s="73"/>
      <c r="E776" s="74"/>
      <c r="F776" s="75"/>
      <c r="G776" s="2"/>
      <c r="H776" s="75"/>
      <c r="I776" s="76"/>
      <c r="J776" s="77"/>
      <c r="K776" s="2"/>
      <c r="L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" customHeight="1" x14ac:dyDescent="0.15">
      <c r="A777" s="2"/>
      <c r="B777" s="2"/>
      <c r="C777" s="73"/>
      <c r="D777" s="73"/>
      <c r="E777" s="74"/>
      <c r="F777" s="75"/>
      <c r="G777" s="2"/>
      <c r="H777" s="75"/>
      <c r="I777" s="76"/>
      <c r="J777" s="77"/>
      <c r="K777" s="2"/>
      <c r="L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" customHeight="1" x14ac:dyDescent="0.15">
      <c r="A778" s="2"/>
      <c r="B778" s="2"/>
      <c r="C778" s="73"/>
      <c r="D778" s="73"/>
      <c r="E778" s="74"/>
      <c r="F778" s="75"/>
      <c r="G778" s="2"/>
      <c r="H778" s="75"/>
      <c r="I778" s="76"/>
      <c r="J778" s="77"/>
      <c r="K778" s="2"/>
      <c r="L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" customHeight="1" x14ac:dyDescent="0.15">
      <c r="A779" s="2"/>
      <c r="B779" s="2"/>
      <c r="C779" s="73"/>
      <c r="D779" s="73"/>
      <c r="E779" s="74"/>
      <c r="F779" s="75"/>
      <c r="G779" s="2"/>
      <c r="H779" s="75"/>
      <c r="I779" s="76"/>
      <c r="J779" s="77"/>
      <c r="K779" s="2"/>
      <c r="L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" customHeight="1" x14ac:dyDescent="0.15">
      <c r="A780" s="2"/>
      <c r="B780" s="2"/>
      <c r="C780" s="73"/>
      <c r="D780" s="73"/>
      <c r="E780" s="74"/>
      <c r="F780" s="75"/>
      <c r="G780" s="2"/>
      <c r="H780" s="75"/>
      <c r="I780" s="76"/>
      <c r="J780" s="77"/>
      <c r="K780" s="2"/>
      <c r="L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" customHeight="1" x14ac:dyDescent="0.15">
      <c r="A781" s="2"/>
      <c r="B781" s="2"/>
      <c r="C781" s="73"/>
      <c r="D781" s="73"/>
      <c r="E781" s="74"/>
      <c r="F781" s="75"/>
      <c r="G781" s="2"/>
      <c r="H781" s="75"/>
      <c r="I781" s="76"/>
      <c r="J781" s="77"/>
      <c r="K781" s="2"/>
      <c r="L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" customHeight="1" x14ac:dyDescent="0.15">
      <c r="A782" s="2"/>
      <c r="B782" s="2"/>
      <c r="C782" s="73"/>
      <c r="D782" s="73"/>
      <c r="E782" s="74"/>
      <c r="F782" s="75"/>
      <c r="G782" s="2"/>
      <c r="H782" s="75"/>
      <c r="I782" s="76"/>
      <c r="J782" s="77"/>
      <c r="K782" s="2"/>
      <c r="L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" customHeight="1" x14ac:dyDescent="0.15">
      <c r="A783" s="2"/>
      <c r="B783" s="2"/>
      <c r="C783" s="73"/>
      <c r="D783" s="73"/>
      <c r="E783" s="74"/>
      <c r="F783" s="75"/>
      <c r="G783" s="2"/>
      <c r="H783" s="75"/>
      <c r="I783" s="76"/>
      <c r="J783" s="77"/>
      <c r="K783" s="2"/>
      <c r="L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" customHeight="1" x14ac:dyDescent="0.15">
      <c r="A784" s="2"/>
      <c r="B784" s="2"/>
      <c r="C784" s="73"/>
      <c r="D784" s="73"/>
      <c r="E784" s="74"/>
      <c r="F784" s="75"/>
      <c r="G784" s="2"/>
      <c r="H784" s="75"/>
      <c r="I784" s="76"/>
      <c r="J784" s="77"/>
      <c r="K784" s="2"/>
      <c r="L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" customHeight="1" x14ac:dyDescent="0.15">
      <c r="A785" s="2"/>
      <c r="B785" s="2"/>
      <c r="C785" s="73"/>
      <c r="D785" s="73"/>
      <c r="E785" s="74"/>
      <c r="F785" s="75"/>
      <c r="G785" s="2"/>
      <c r="H785" s="75"/>
      <c r="I785" s="76"/>
      <c r="J785" s="77"/>
      <c r="K785" s="2"/>
      <c r="L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" customHeight="1" x14ac:dyDescent="0.15">
      <c r="A786" s="2"/>
      <c r="B786" s="2"/>
      <c r="C786" s="73"/>
      <c r="D786" s="73"/>
      <c r="E786" s="74"/>
      <c r="F786" s="75"/>
      <c r="G786" s="2"/>
      <c r="H786" s="75"/>
      <c r="I786" s="76"/>
      <c r="J786" s="77"/>
      <c r="K786" s="2"/>
      <c r="L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" customHeight="1" x14ac:dyDescent="0.15">
      <c r="A787" s="2"/>
      <c r="B787" s="2"/>
      <c r="C787" s="73"/>
      <c r="D787" s="73"/>
      <c r="E787" s="74"/>
      <c r="F787" s="75"/>
      <c r="G787" s="2"/>
      <c r="H787" s="75"/>
      <c r="I787" s="76"/>
      <c r="J787" s="77"/>
      <c r="K787" s="2"/>
      <c r="L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" customHeight="1" x14ac:dyDescent="0.15">
      <c r="A788" s="2"/>
      <c r="B788" s="2"/>
      <c r="C788" s="73"/>
      <c r="D788" s="73"/>
      <c r="E788" s="74"/>
      <c r="F788" s="75"/>
      <c r="G788" s="2"/>
      <c r="H788" s="75"/>
      <c r="I788" s="76"/>
      <c r="J788" s="77"/>
      <c r="K788" s="2"/>
      <c r="L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" customHeight="1" x14ac:dyDescent="0.15">
      <c r="A789" s="2"/>
      <c r="B789" s="2"/>
      <c r="C789" s="73"/>
      <c r="D789" s="73"/>
      <c r="E789" s="74"/>
      <c r="F789" s="75"/>
      <c r="G789" s="2"/>
      <c r="H789" s="75"/>
      <c r="I789" s="76"/>
      <c r="J789" s="77"/>
      <c r="K789" s="2"/>
      <c r="L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" customHeight="1" x14ac:dyDescent="0.15">
      <c r="A790" s="2"/>
      <c r="B790" s="2"/>
      <c r="C790" s="73"/>
      <c r="D790" s="73"/>
      <c r="E790" s="74"/>
      <c r="F790" s="75"/>
      <c r="G790" s="2"/>
      <c r="H790" s="75"/>
      <c r="I790" s="76"/>
      <c r="J790" s="77"/>
      <c r="K790" s="2"/>
      <c r="L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" customHeight="1" x14ac:dyDescent="0.15">
      <c r="A791" s="2"/>
      <c r="B791" s="2"/>
      <c r="C791" s="73"/>
      <c r="D791" s="73"/>
      <c r="E791" s="74"/>
      <c r="F791" s="75"/>
      <c r="G791" s="2"/>
      <c r="H791" s="75"/>
      <c r="I791" s="76"/>
      <c r="J791" s="77"/>
      <c r="K791" s="2"/>
      <c r="L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" customHeight="1" x14ac:dyDescent="0.15">
      <c r="A792" s="2"/>
      <c r="B792" s="2"/>
      <c r="C792" s="73"/>
      <c r="D792" s="73"/>
      <c r="E792" s="74"/>
      <c r="F792" s="75"/>
      <c r="G792" s="2"/>
      <c r="H792" s="75"/>
      <c r="I792" s="76"/>
      <c r="J792" s="77"/>
      <c r="K792" s="2"/>
      <c r="L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" customHeight="1" x14ac:dyDescent="0.15">
      <c r="A793" s="2"/>
      <c r="B793" s="2"/>
      <c r="C793" s="73"/>
      <c r="D793" s="73"/>
      <c r="E793" s="74"/>
      <c r="F793" s="75"/>
      <c r="G793" s="2"/>
      <c r="H793" s="75"/>
      <c r="I793" s="76"/>
      <c r="J793" s="77"/>
      <c r="K793" s="2"/>
      <c r="L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" customHeight="1" x14ac:dyDescent="0.15">
      <c r="A794" s="2"/>
      <c r="B794" s="2"/>
      <c r="C794" s="73"/>
      <c r="D794" s="73"/>
      <c r="E794" s="74"/>
      <c r="F794" s="75"/>
      <c r="G794" s="2"/>
      <c r="H794" s="75"/>
      <c r="I794" s="76"/>
      <c r="J794" s="77"/>
      <c r="K794" s="2"/>
      <c r="L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" customHeight="1" x14ac:dyDescent="0.15">
      <c r="A795" s="2"/>
      <c r="B795" s="2"/>
      <c r="C795" s="73"/>
      <c r="D795" s="73"/>
      <c r="E795" s="74"/>
      <c r="F795" s="75"/>
      <c r="G795" s="2"/>
      <c r="H795" s="75"/>
      <c r="I795" s="76"/>
      <c r="J795" s="77"/>
      <c r="K795" s="2"/>
      <c r="L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" customHeight="1" x14ac:dyDescent="0.15">
      <c r="A796" s="2"/>
      <c r="B796" s="2"/>
      <c r="C796" s="73"/>
      <c r="D796" s="73"/>
      <c r="E796" s="74"/>
      <c r="F796" s="75"/>
      <c r="G796" s="2"/>
      <c r="H796" s="75"/>
      <c r="I796" s="76"/>
      <c r="J796" s="77"/>
      <c r="K796" s="2"/>
      <c r="L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" customHeight="1" x14ac:dyDescent="0.15">
      <c r="A797" s="2"/>
      <c r="B797" s="2"/>
      <c r="C797" s="73"/>
      <c r="D797" s="73"/>
      <c r="E797" s="74"/>
      <c r="F797" s="75"/>
      <c r="G797" s="2"/>
      <c r="H797" s="75"/>
      <c r="I797" s="76"/>
      <c r="J797" s="77"/>
      <c r="K797" s="2"/>
      <c r="L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" customHeight="1" x14ac:dyDescent="0.15">
      <c r="A798" s="2"/>
      <c r="B798" s="2"/>
      <c r="C798" s="73"/>
      <c r="D798" s="73"/>
      <c r="E798" s="74"/>
      <c r="F798" s="75"/>
      <c r="G798" s="2"/>
      <c r="H798" s="75"/>
      <c r="I798" s="76"/>
      <c r="J798" s="77"/>
      <c r="K798" s="2"/>
      <c r="L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" customHeight="1" x14ac:dyDescent="0.15">
      <c r="A799" s="2"/>
      <c r="B799" s="2"/>
      <c r="C799" s="73"/>
      <c r="D799" s="73"/>
      <c r="E799" s="74"/>
      <c r="F799" s="75"/>
      <c r="G799" s="2"/>
      <c r="H799" s="75"/>
      <c r="I799" s="76"/>
      <c r="J799" s="77"/>
      <c r="K799" s="2"/>
      <c r="L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" customHeight="1" x14ac:dyDescent="0.15">
      <c r="A800" s="2"/>
      <c r="B800" s="2"/>
      <c r="C800" s="73"/>
      <c r="D800" s="73"/>
      <c r="E800" s="74"/>
      <c r="F800" s="75"/>
      <c r="G800" s="2"/>
      <c r="H800" s="75"/>
      <c r="I800" s="76"/>
      <c r="J800" s="77"/>
      <c r="K800" s="2"/>
      <c r="L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" customHeight="1" x14ac:dyDescent="0.15">
      <c r="A801" s="2"/>
      <c r="B801" s="2"/>
      <c r="C801" s="73"/>
      <c r="D801" s="73"/>
      <c r="E801" s="74"/>
      <c r="F801" s="75"/>
      <c r="G801" s="2"/>
      <c r="H801" s="75"/>
      <c r="I801" s="76"/>
      <c r="J801" s="77"/>
      <c r="K801" s="2"/>
      <c r="L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" customHeight="1" x14ac:dyDescent="0.15">
      <c r="A802" s="2"/>
      <c r="B802" s="2"/>
      <c r="C802" s="73"/>
      <c r="D802" s="73"/>
      <c r="E802" s="74"/>
      <c r="F802" s="75"/>
      <c r="G802" s="2"/>
      <c r="H802" s="75"/>
      <c r="I802" s="76"/>
      <c r="J802" s="77"/>
      <c r="K802" s="2"/>
      <c r="L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" customHeight="1" x14ac:dyDescent="0.15">
      <c r="A803" s="2"/>
      <c r="B803" s="2"/>
      <c r="C803" s="73"/>
      <c r="D803" s="73"/>
      <c r="E803" s="74"/>
      <c r="F803" s="75"/>
      <c r="G803" s="2"/>
      <c r="H803" s="75"/>
      <c r="I803" s="76"/>
      <c r="J803" s="77"/>
      <c r="K803" s="2"/>
      <c r="L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" customHeight="1" x14ac:dyDescent="0.15">
      <c r="A804" s="2"/>
      <c r="B804" s="2"/>
      <c r="C804" s="73"/>
      <c r="D804" s="73"/>
      <c r="E804" s="74"/>
      <c r="F804" s="75"/>
      <c r="G804" s="2"/>
      <c r="H804" s="75"/>
      <c r="I804" s="76"/>
      <c r="J804" s="77"/>
      <c r="K804" s="2"/>
      <c r="L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" customHeight="1" x14ac:dyDescent="0.15">
      <c r="A805" s="2"/>
      <c r="B805" s="2"/>
      <c r="C805" s="73"/>
      <c r="D805" s="73"/>
      <c r="E805" s="74"/>
      <c r="F805" s="75"/>
      <c r="G805" s="2"/>
      <c r="H805" s="75"/>
      <c r="I805" s="76"/>
      <c r="J805" s="77"/>
      <c r="K805" s="2"/>
      <c r="L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" customHeight="1" x14ac:dyDescent="0.15">
      <c r="A806" s="2"/>
      <c r="B806" s="2"/>
      <c r="C806" s="73"/>
      <c r="D806" s="73"/>
      <c r="E806" s="74"/>
      <c r="F806" s="75"/>
      <c r="G806" s="2"/>
      <c r="H806" s="75"/>
      <c r="I806" s="76"/>
      <c r="J806" s="77"/>
      <c r="K806" s="2"/>
      <c r="L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" customHeight="1" x14ac:dyDescent="0.15">
      <c r="A807" s="2"/>
      <c r="B807" s="2"/>
      <c r="C807" s="73"/>
      <c r="D807" s="73"/>
      <c r="E807" s="74"/>
      <c r="F807" s="75"/>
      <c r="G807" s="2"/>
      <c r="H807" s="75"/>
      <c r="I807" s="76"/>
      <c r="J807" s="77"/>
      <c r="K807" s="2"/>
      <c r="L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" customHeight="1" x14ac:dyDescent="0.15">
      <c r="A808" s="2"/>
      <c r="B808" s="2"/>
      <c r="C808" s="73"/>
      <c r="D808" s="73"/>
      <c r="E808" s="74"/>
      <c r="F808" s="75"/>
      <c r="G808" s="2"/>
      <c r="H808" s="75"/>
      <c r="I808" s="76"/>
      <c r="J808" s="77"/>
      <c r="K808" s="2"/>
      <c r="L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" customHeight="1" x14ac:dyDescent="0.15">
      <c r="A809" s="2"/>
      <c r="B809" s="2"/>
      <c r="C809" s="73"/>
      <c r="D809" s="73"/>
      <c r="E809" s="74"/>
      <c r="F809" s="75"/>
      <c r="G809" s="2"/>
      <c r="H809" s="75"/>
      <c r="I809" s="76"/>
      <c r="J809" s="77"/>
      <c r="K809" s="2"/>
      <c r="L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" customHeight="1" x14ac:dyDescent="0.15">
      <c r="A810" s="2"/>
      <c r="B810" s="2"/>
      <c r="C810" s="73"/>
      <c r="D810" s="73"/>
      <c r="E810" s="74"/>
      <c r="F810" s="75"/>
      <c r="G810" s="2"/>
      <c r="H810" s="75"/>
      <c r="I810" s="76"/>
      <c r="J810" s="77"/>
      <c r="K810" s="2"/>
      <c r="L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" customHeight="1" x14ac:dyDescent="0.15">
      <c r="A811" s="2"/>
      <c r="B811" s="2"/>
      <c r="C811" s="73"/>
      <c r="D811" s="73"/>
      <c r="E811" s="74"/>
      <c r="F811" s="75"/>
      <c r="G811" s="2"/>
      <c r="H811" s="75"/>
      <c r="I811" s="76"/>
      <c r="J811" s="77"/>
      <c r="K811" s="2"/>
      <c r="L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" customHeight="1" x14ac:dyDescent="0.15">
      <c r="A812" s="2"/>
      <c r="B812" s="2"/>
      <c r="C812" s="73"/>
      <c r="D812" s="73"/>
      <c r="E812" s="74"/>
      <c r="F812" s="75"/>
      <c r="G812" s="2"/>
      <c r="H812" s="75"/>
      <c r="I812" s="76"/>
      <c r="J812" s="77"/>
      <c r="K812" s="2"/>
      <c r="L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" customHeight="1" x14ac:dyDescent="0.15">
      <c r="A813" s="2"/>
      <c r="B813" s="2"/>
      <c r="C813" s="73"/>
      <c r="D813" s="73"/>
      <c r="E813" s="74"/>
      <c r="F813" s="75"/>
      <c r="G813" s="2"/>
      <c r="H813" s="75"/>
      <c r="I813" s="76"/>
      <c r="J813" s="77"/>
      <c r="K813" s="2"/>
      <c r="L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" customHeight="1" x14ac:dyDescent="0.15">
      <c r="A814" s="2"/>
      <c r="B814" s="2"/>
      <c r="C814" s="73"/>
      <c r="D814" s="73"/>
      <c r="E814" s="74"/>
      <c r="F814" s="75"/>
      <c r="G814" s="2"/>
      <c r="H814" s="75"/>
      <c r="I814" s="76"/>
      <c r="J814" s="77"/>
      <c r="K814" s="2"/>
      <c r="L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" customHeight="1" x14ac:dyDescent="0.15">
      <c r="A815" s="2"/>
      <c r="B815" s="2"/>
      <c r="C815" s="73"/>
      <c r="D815" s="73"/>
      <c r="E815" s="74"/>
      <c r="F815" s="75"/>
      <c r="G815" s="2"/>
      <c r="H815" s="75"/>
      <c r="I815" s="76"/>
      <c r="J815" s="77"/>
      <c r="K815" s="2"/>
      <c r="L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" customHeight="1" x14ac:dyDescent="0.15">
      <c r="A816" s="2"/>
      <c r="B816" s="2"/>
      <c r="C816" s="73"/>
      <c r="D816" s="73"/>
      <c r="E816" s="74"/>
      <c r="F816" s="75"/>
      <c r="G816" s="2"/>
      <c r="H816" s="75"/>
      <c r="I816" s="76"/>
      <c r="J816" s="77"/>
      <c r="K816" s="2"/>
      <c r="L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" customHeight="1" x14ac:dyDescent="0.15">
      <c r="A817" s="2"/>
      <c r="B817" s="2"/>
      <c r="C817" s="73"/>
      <c r="D817" s="73"/>
      <c r="E817" s="74"/>
      <c r="F817" s="75"/>
      <c r="G817" s="2"/>
      <c r="H817" s="75"/>
      <c r="I817" s="76"/>
      <c r="J817" s="77"/>
      <c r="K817" s="2"/>
      <c r="L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" customHeight="1" x14ac:dyDescent="0.15">
      <c r="A818" s="2"/>
      <c r="B818" s="2"/>
      <c r="C818" s="73"/>
      <c r="D818" s="73"/>
      <c r="E818" s="74"/>
      <c r="F818" s="75"/>
      <c r="G818" s="2"/>
      <c r="H818" s="75"/>
      <c r="I818" s="76"/>
      <c r="J818" s="77"/>
      <c r="K818" s="2"/>
      <c r="L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" customHeight="1" x14ac:dyDescent="0.15">
      <c r="A819" s="2"/>
      <c r="B819" s="2"/>
      <c r="C819" s="73"/>
      <c r="D819" s="73"/>
      <c r="E819" s="74"/>
      <c r="F819" s="75"/>
      <c r="G819" s="2"/>
      <c r="H819" s="75"/>
      <c r="I819" s="76"/>
      <c r="J819" s="77"/>
      <c r="K819" s="2"/>
      <c r="L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" customHeight="1" x14ac:dyDescent="0.15">
      <c r="A820" s="2"/>
      <c r="B820" s="2"/>
      <c r="C820" s="73"/>
      <c r="D820" s="73"/>
      <c r="E820" s="74"/>
      <c r="F820" s="75"/>
      <c r="G820" s="2"/>
      <c r="H820" s="75"/>
      <c r="I820" s="76"/>
      <c r="J820" s="77"/>
      <c r="K820" s="2"/>
      <c r="L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" customHeight="1" x14ac:dyDescent="0.15">
      <c r="A821" s="2"/>
      <c r="B821" s="2"/>
      <c r="C821" s="73"/>
      <c r="D821" s="73"/>
      <c r="E821" s="74"/>
      <c r="F821" s="75"/>
      <c r="G821" s="2"/>
      <c r="H821" s="75"/>
      <c r="I821" s="76"/>
      <c r="J821" s="77"/>
      <c r="K821" s="2"/>
      <c r="L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" customHeight="1" x14ac:dyDescent="0.15">
      <c r="A822" s="2"/>
      <c r="B822" s="2"/>
      <c r="C822" s="73"/>
      <c r="D822" s="73"/>
      <c r="E822" s="74"/>
      <c r="F822" s="75"/>
      <c r="G822" s="2"/>
      <c r="H822" s="75"/>
      <c r="I822" s="76"/>
      <c r="J822" s="77"/>
      <c r="K822" s="2"/>
      <c r="L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" customHeight="1" x14ac:dyDescent="0.15">
      <c r="A823" s="2"/>
      <c r="B823" s="2"/>
      <c r="C823" s="73"/>
      <c r="D823" s="73"/>
      <c r="E823" s="74"/>
      <c r="F823" s="75"/>
      <c r="G823" s="2"/>
      <c r="H823" s="75"/>
      <c r="I823" s="76"/>
      <c r="J823" s="77"/>
      <c r="K823" s="2"/>
      <c r="L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" customHeight="1" x14ac:dyDescent="0.15">
      <c r="A824" s="2"/>
      <c r="B824" s="2"/>
      <c r="C824" s="73"/>
      <c r="D824" s="73"/>
      <c r="E824" s="74"/>
      <c r="F824" s="75"/>
      <c r="G824" s="2"/>
      <c r="H824" s="75"/>
      <c r="I824" s="76"/>
      <c r="J824" s="77"/>
      <c r="K824" s="2"/>
      <c r="L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" customHeight="1" x14ac:dyDescent="0.15">
      <c r="A825" s="2"/>
      <c r="B825" s="2"/>
      <c r="C825" s="73"/>
      <c r="D825" s="73"/>
      <c r="E825" s="74"/>
      <c r="F825" s="75"/>
      <c r="G825" s="2"/>
      <c r="H825" s="75"/>
      <c r="I825" s="76"/>
      <c r="J825" s="77"/>
      <c r="K825" s="2"/>
      <c r="L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" customHeight="1" x14ac:dyDescent="0.15">
      <c r="A826" s="2"/>
      <c r="B826" s="2"/>
      <c r="C826" s="73"/>
      <c r="D826" s="73"/>
      <c r="E826" s="74"/>
      <c r="F826" s="75"/>
      <c r="G826" s="2"/>
      <c r="H826" s="75"/>
      <c r="I826" s="76"/>
      <c r="J826" s="77"/>
      <c r="K826" s="2"/>
      <c r="L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" customHeight="1" x14ac:dyDescent="0.15">
      <c r="A827" s="2"/>
      <c r="B827" s="2"/>
      <c r="C827" s="73"/>
      <c r="D827" s="73"/>
      <c r="E827" s="74"/>
      <c r="F827" s="75"/>
      <c r="G827" s="2"/>
      <c r="H827" s="75"/>
      <c r="I827" s="76"/>
      <c r="J827" s="77"/>
      <c r="K827" s="2"/>
      <c r="L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" customHeight="1" x14ac:dyDescent="0.15">
      <c r="A828" s="2"/>
      <c r="B828" s="2"/>
      <c r="C828" s="73"/>
      <c r="D828" s="73"/>
      <c r="E828" s="74"/>
      <c r="F828" s="75"/>
      <c r="G828" s="2"/>
      <c r="H828" s="75"/>
      <c r="I828" s="76"/>
      <c r="J828" s="77"/>
      <c r="K828" s="2"/>
      <c r="L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" customHeight="1" x14ac:dyDescent="0.15">
      <c r="A829" s="2"/>
      <c r="B829" s="2"/>
      <c r="C829" s="73"/>
      <c r="D829" s="73"/>
      <c r="E829" s="74"/>
      <c r="F829" s="75"/>
      <c r="G829" s="2"/>
      <c r="H829" s="75"/>
      <c r="I829" s="76"/>
      <c r="J829" s="77"/>
      <c r="K829" s="2"/>
      <c r="L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" customHeight="1" x14ac:dyDescent="0.15">
      <c r="A830" s="2"/>
      <c r="B830" s="2"/>
      <c r="C830" s="73"/>
      <c r="D830" s="73"/>
      <c r="E830" s="74"/>
      <c r="F830" s="75"/>
      <c r="G830" s="2"/>
      <c r="H830" s="75"/>
      <c r="I830" s="76"/>
      <c r="J830" s="77"/>
      <c r="K830" s="2"/>
      <c r="L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" customHeight="1" x14ac:dyDescent="0.15">
      <c r="A831" s="2"/>
      <c r="B831" s="2"/>
      <c r="C831" s="73"/>
      <c r="D831" s="73"/>
      <c r="E831" s="74"/>
      <c r="F831" s="75"/>
      <c r="G831" s="2"/>
      <c r="H831" s="75"/>
      <c r="I831" s="76"/>
      <c r="J831" s="77"/>
      <c r="K831" s="2"/>
      <c r="L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" customHeight="1" x14ac:dyDescent="0.15">
      <c r="A832" s="2"/>
      <c r="B832" s="2"/>
      <c r="C832" s="73"/>
      <c r="D832" s="73"/>
      <c r="E832" s="74"/>
      <c r="F832" s="75"/>
      <c r="G832" s="2"/>
      <c r="H832" s="75"/>
      <c r="I832" s="76"/>
      <c r="J832" s="77"/>
      <c r="K832" s="2"/>
      <c r="L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" customHeight="1" x14ac:dyDescent="0.15">
      <c r="A833" s="2"/>
      <c r="B833" s="2"/>
      <c r="C833" s="73"/>
      <c r="D833" s="73"/>
      <c r="E833" s="74"/>
      <c r="F833" s="75"/>
      <c r="G833" s="2"/>
      <c r="H833" s="75"/>
      <c r="I833" s="76"/>
      <c r="J833" s="77"/>
      <c r="K833" s="2"/>
      <c r="L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" customHeight="1" x14ac:dyDescent="0.15">
      <c r="A834" s="2"/>
      <c r="B834" s="2"/>
      <c r="C834" s="73"/>
      <c r="D834" s="73"/>
      <c r="E834" s="74"/>
      <c r="F834" s="75"/>
      <c r="G834" s="2"/>
      <c r="H834" s="75"/>
      <c r="I834" s="76"/>
      <c r="J834" s="77"/>
      <c r="K834" s="2"/>
      <c r="L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" customHeight="1" x14ac:dyDescent="0.15">
      <c r="A835" s="2"/>
      <c r="B835" s="2"/>
      <c r="C835" s="73"/>
      <c r="D835" s="73"/>
      <c r="E835" s="74"/>
      <c r="F835" s="75"/>
      <c r="G835" s="2"/>
      <c r="H835" s="75"/>
      <c r="I835" s="76"/>
      <c r="J835" s="77"/>
      <c r="K835" s="2"/>
      <c r="L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" customHeight="1" x14ac:dyDescent="0.15">
      <c r="A836" s="2"/>
      <c r="B836" s="2"/>
      <c r="C836" s="73"/>
      <c r="D836" s="73"/>
      <c r="E836" s="74"/>
      <c r="F836" s="75"/>
      <c r="G836" s="2"/>
      <c r="H836" s="75"/>
      <c r="I836" s="76"/>
      <c r="J836" s="77"/>
      <c r="K836" s="2"/>
      <c r="L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" customHeight="1" x14ac:dyDescent="0.15">
      <c r="A837" s="2"/>
      <c r="B837" s="2"/>
      <c r="C837" s="73"/>
      <c r="D837" s="73"/>
      <c r="E837" s="74"/>
      <c r="F837" s="75"/>
      <c r="G837" s="2"/>
      <c r="H837" s="75"/>
      <c r="I837" s="76"/>
      <c r="J837" s="77"/>
      <c r="K837" s="2"/>
      <c r="L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" customHeight="1" x14ac:dyDescent="0.15">
      <c r="A838" s="2"/>
      <c r="B838" s="2"/>
      <c r="C838" s="73"/>
      <c r="D838" s="73"/>
      <c r="E838" s="74"/>
      <c r="F838" s="75"/>
      <c r="G838" s="2"/>
      <c r="H838" s="75"/>
      <c r="I838" s="76"/>
      <c r="J838" s="77"/>
      <c r="K838" s="2"/>
      <c r="L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" customHeight="1" x14ac:dyDescent="0.15">
      <c r="A839" s="2"/>
      <c r="B839" s="2"/>
      <c r="C839" s="73"/>
      <c r="D839" s="73"/>
      <c r="E839" s="74"/>
      <c r="F839" s="75"/>
      <c r="G839" s="2"/>
      <c r="H839" s="75"/>
      <c r="I839" s="76"/>
      <c r="J839" s="77"/>
      <c r="K839" s="2"/>
      <c r="L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" customHeight="1" x14ac:dyDescent="0.15">
      <c r="A840" s="2"/>
      <c r="B840" s="2"/>
      <c r="C840" s="73"/>
      <c r="D840" s="73"/>
      <c r="E840" s="74"/>
      <c r="F840" s="75"/>
      <c r="G840" s="2"/>
      <c r="H840" s="75"/>
      <c r="I840" s="76"/>
      <c r="J840" s="77"/>
      <c r="K840" s="2"/>
      <c r="L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" customHeight="1" x14ac:dyDescent="0.15">
      <c r="A841" s="2"/>
      <c r="B841" s="2"/>
      <c r="C841" s="73"/>
      <c r="D841" s="73"/>
      <c r="E841" s="74"/>
      <c r="F841" s="75"/>
      <c r="G841" s="2"/>
      <c r="H841" s="75"/>
      <c r="I841" s="76"/>
      <c r="J841" s="77"/>
      <c r="K841" s="2"/>
      <c r="L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" customHeight="1" x14ac:dyDescent="0.15">
      <c r="A842" s="2"/>
      <c r="B842" s="2"/>
      <c r="C842" s="73"/>
      <c r="D842" s="73"/>
      <c r="E842" s="74"/>
      <c r="F842" s="75"/>
      <c r="G842" s="2"/>
      <c r="H842" s="75"/>
      <c r="I842" s="76"/>
      <c r="J842" s="77"/>
      <c r="K842" s="2"/>
      <c r="L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" customHeight="1" x14ac:dyDescent="0.15">
      <c r="A843" s="2"/>
      <c r="B843" s="2"/>
      <c r="C843" s="73"/>
      <c r="D843" s="73"/>
      <c r="E843" s="74"/>
      <c r="F843" s="75"/>
      <c r="G843" s="2"/>
      <c r="H843" s="75"/>
      <c r="I843" s="76"/>
      <c r="J843" s="77"/>
      <c r="K843" s="2"/>
      <c r="L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" customHeight="1" x14ac:dyDescent="0.15">
      <c r="A844" s="2"/>
      <c r="B844" s="2"/>
      <c r="C844" s="73"/>
      <c r="D844" s="73"/>
      <c r="E844" s="74"/>
      <c r="F844" s="75"/>
      <c r="G844" s="2"/>
      <c r="H844" s="75"/>
      <c r="I844" s="76"/>
      <c r="J844" s="77"/>
      <c r="K844" s="2"/>
      <c r="L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" customHeight="1" x14ac:dyDescent="0.15">
      <c r="A845" s="2"/>
      <c r="B845" s="2"/>
      <c r="C845" s="73"/>
      <c r="D845" s="73"/>
      <c r="E845" s="74"/>
      <c r="F845" s="75"/>
      <c r="G845" s="2"/>
      <c r="H845" s="75"/>
      <c r="I845" s="76"/>
      <c r="J845" s="77"/>
      <c r="K845" s="2"/>
      <c r="L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" customHeight="1" x14ac:dyDescent="0.15">
      <c r="A846" s="2"/>
      <c r="B846" s="2"/>
      <c r="C846" s="73"/>
      <c r="D846" s="73"/>
      <c r="E846" s="74"/>
      <c r="F846" s="75"/>
      <c r="G846" s="2"/>
      <c r="H846" s="75"/>
      <c r="I846" s="76"/>
      <c r="J846" s="77"/>
      <c r="K846" s="2"/>
      <c r="L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" customHeight="1" x14ac:dyDescent="0.15">
      <c r="A847" s="2"/>
      <c r="B847" s="2"/>
      <c r="C847" s="73"/>
      <c r="D847" s="73"/>
      <c r="E847" s="74"/>
      <c r="F847" s="75"/>
      <c r="G847" s="2"/>
      <c r="H847" s="75"/>
      <c r="I847" s="76"/>
      <c r="J847" s="77"/>
      <c r="K847" s="2"/>
      <c r="L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" customHeight="1" x14ac:dyDescent="0.15">
      <c r="A848" s="2"/>
      <c r="B848" s="2"/>
      <c r="C848" s="73"/>
      <c r="D848" s="73"/>
      <c r="E848" s="74"/>
      <c r="F848" s="75"/>
      <c r="G848" s="2"/>
      <c r="H848" s="75"/>
      <c r="I848" s="76"/>
      <c r="J848" s="77"/>
      <c r="K848" s="2"/>
      <c r="L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" customHeight="1" x14ac:dyDescent="0.15">
      <c r="A849" s="2"/>
      <c r="B849" s="2"/>
      <c r="C849" s="73"/>
      <c r="D849" s="73"/>
      <c r="E849" s="74"/>
      <c r="F849" s="75"/>
      <c r="G849" s="2"/>
      <c r="H849" s="75"/>
      <c r="I849" s="76"/>
      <c r="J849" s="77"/>
      <c r="K849" s="2"/>
      <c r="L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" customHeight="1" x14ac:dyDescent="0.15">
      <c r="A850" s="2"/>
      <c r="B850" s="2"/>
      <c r="C850" s="73"/>
      <c r="D850" s="73"/>
      <c r="E850" s="74"/>
      <c r="F850" s="75"/>
      <c r="G850" s="2"/>
      <c r="H850" s="75"/>
      <c r="I850" s="76"/>
      <c r="J850" s="77"/>
      <c r="K850" s="2"/>
      <c r="L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" customHeight="1" x14ac:dyDescent="0.15">
      <c r="A851" s="2"/>
      <c r="B851" s="2"/>
      <c r="C851" s="73"/>
      <c r="D851" s="73"/>
      <c r="E851" s="74"/>
      <c r="F851" s="75"/>
      <c r="G851" s="2"/>
      <c r="H851" s="75"/>
      <c r="I851" s="76"/>
      <c r="J851" s="77"/>
      <c r="K851" s="2"/>
      <c r="L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" customHeight="1" x14ac:dyDescent="0.15">
      <c r="A852" s="2"/>
      <c r="B852" s="2"/>
      <c r="C852" s="73"/>
      <c r="D852" s="73"/>
      <c r="E852" s="74"/>
      <c r="F852" s="75"/>
      <c r="G852" s="2"/>
      <c r="H852" s="75"/>
      <c r="I852" s="76"/>
      <c r="J852" s="77"/>
      <c r="K852" s="2"/>
      <c r="L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" customHeight="1" x14ac:dyDescent="0.15">
      <c r="A853" s="2"/>
      <c r="B853" s="2"/>
      <c r="C853" s="73"/>
      <c r="D853" s="73"/>
      <c r="E853" s="74"/>
      <c r="F853" s="75"/>
      <c r="G853" s="2"/>
      <c r="H853" s="75"/>
      <c r="I853" s="76"/>
      <c r="J853" s="77"/>
      <c r="K853" s="2"/>
      <c r="L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" customHeight="1" x14ac:dyDescent="0.15">
      <c r="A854" s="2"/>
      <c r="B854" s="2"/>
      <c r="C854" s="73"/>
      <c r="D854" s="73"/>
      <c r="E854" s="74"/>
      <c r="F854" s="75"/>
      <c r="G854" s="2"/>
      <c r="H854" s="75"/>
      <c r="I854" s="76"/>
      <c r="J854" s="77"/>
      <c r="K854" s="2"/>
      <c r="L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" customHeight="1" x14ac:dyDescent="0.15">
      <c r="A855" s="2"/>
      <c r="B855" s="2"/>
      <c r="C855" s="73"/>
      <c r="D855" s="73"/>
      <c r="E855" s="74"/>
      <c r="F855" s="75"/>
      <c r="G855" s="2"/>
      <c r="H855" s="75"/>
      <c r="I855" s="76"/>
      <c r="J855" s="77"/>
      <c r="K855" s="2"/>
      <c r="L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" customHeight="1" x14ac:dyDescent="0.15">
      <c r="A856" s="2"/>
      <c r="B856" s="2"/>
      <c r="C856" s="73"/>
      <c r="D856" s="73"/>
      <c r="E856" s="74"/>
      <c r="F856" s="75"/>
      <c r="G856" s="2"/>
      <c r="H856" s="75"/>
      <c r="I856" s="76"/>
      <c r="J856" s="77"/>
      <c r="K856" s="2"/>
      <c r="L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" customHeight="1" x14ac:dyDescent="0.15">
      <c r="A857" s="2"/>
      <c r="B857" s="2"/>
      <c r="C857" s="73"/>
      <c r="D857" s="73"/>
      <c r="E857" s="74"/>
      <c r="F857" s="75"/>
      <c r="G857" s="2"/>
      <c r="H857" s="75"/>
      <c r="I857" s="76"/>
      <c r="J857" s="77"/>
      <c r="K857" s="2"/>
      <c r="L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" customHeight="1" x14ac:dyDescent="0.15">
      <c r="A858" s="2"/>
      <c r="B858" s="2"/>
      <c r="C858" s="73"/>
      <c r="D858" s="73"/>
      <c r="E858" s="74"/>
      <c r="F858" s="75"/>
      <c r="G858" s="2"/>
      <c r="H858" s="75"/>
      <c r="I858" s="76"/>
      <c r="J858" s="77"/>
      <c r="K858" s="2"/>
      <c r="L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" customHeight="1" x14ac:dyDescent="0.15">
      <c r="A859" s="2"/>
      <c r="B859" s="2"/>
      <c r="C859" s="73"/>
      <c r="D859" s="73"/>
      <c r="E859" s="74"/>
      <c r="F859" s="75"/>
      <c r="G859" s="2"/>
      <c r="H859" s="75"/>
      <c r="I859" s="76"/>
      <c r="J859" s="77"/>
      <c r="K859" s="2"/>
      <c r="L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" customHeight="1" x14ac:dyDescent="0.15">
      <c r="A860" s="2"/>
      <c r="B860" s="2"/>
      <c r="C860" s="73"/>
      <c r="D860" s="73"/>
      <c r="E860" s="74"/>
      <c r="F860" s="75"/>
      <c r="G860" s="2"/>
      <c r="H860" s="75"/>
      <c r="I860" s="76"/>
      <c r="J860" s="77"/>
      <c r="K860" s="2"/>
      <c r="L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" customHeight="1" x14ac:dyDescent="0.15">
      <c r="A861" s="2"/>
      <c r="B861" s="2"/>
      <c r="C861" s="73"/>
      <c r="D861" s="73"/>
      <c r="E861" s="74"/>
      <c r="F861" s="75"/>
      <c r="G861" s="2"/>
      <c r="H861" s="75"/>
      <c r="I861" s="76"/>
      <c r="J861" s="77"/>
      <c r="K861" s="2"/>
      <c r="L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" customHeight="1" x14ac:dyDescent="0.15">
      <c r="A862" s="2"/>
      <c r="B862" s="2"/>
      <c r="C862" s="73"/>
      <c r="D862" s="73"/>
      <c r="E862" s="74"/>
      <c r="F862" s="75"/>
      <c r="G862" s="2"/>
      <c r="H862" s="75"/>
      <c r="I862" s="76"/>
      <c r="J862" s="77"/>
      <c r="K862" s="2"/>
      <c r="L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" customHeight="1" x14ac:dyDescent="0.15">
      <c r="A863" s="2"/>
      <c r="B863" s="2"/>
      <c r="C863" s="73"/>
      <c r="D863" s="73"/>
      <c r="E863" s="74"/>
      <c r="F863" s="75"/>
      <c r="G863" s="2"/>
      <c r="H863" s="75"/>
      <c r="I863" s="76"/>
      <c r="J863" s="77"/>
      <c r="K863" s="2"/>
      <c r="L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" customHeight="1" x14ac:dyDescent="0.15">
      <c r="A864" s="2"/>
      <c r="B864" s="2"/>
      <c r="C864" s="73"/>
      <c r="D864" s="73"/>
      <c r="E864" s="74"/>
      <c r="F864" s="75"/>
      <c r="G864" s="2"/>
      <c r="H864" s="75"/>
      <c r="I864" s="76"/>
      <c r="J864" s="77"/>
      <c r="K864" s="2"/>
      <c r="L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" customHeight="1" x14ac:dyDescent="0.15">
      <c r="A865" s="2"/>
      <c r="B865" s="2"/>
      <c r="C865" s="73"/>
      <c r="D865" s="73"/>
      <c r="E865" s="74"/>
      <c r="F865" s="75"/>
      <c r="G865" s="2"/>
      <c r="H865" s="75"/>
      <c r="I865" s="76"/>
      <c r="J865" s="77"/>
      <c r="K865" s="2"/>
      <c r="L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" customHeight="1" x14ac:dyDescent="0.15">
      <c r="A866" s="2"/>
      <c r="B866" s="2"/>
      <c r="C866" s="73"/>
      <c r="D866" s="73"/>
      <c r="E866" s="74"/>
      <c r="F866" s="75"/>
      <c r="G866" s="2"/>
      <c r="H866" s="75"/>
      <c r="I866" s="76"/>
      <c r="J866" s="77"/>
      <c r="K866" s="2"/>
      <c r="L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" customHeight="1" x14ac:dyDescent="0.15">
      <c r="A867" s="2"/>
      <c r="B867" s="2"/>
      <c r="C867" s="73"/>
      <c r="D867" s="73"/>
      <c r="E867" s="74"/>
      <c r="F867" s="75"/>
      <c r="G867" s="2"/>
      <c r="H867" s="75"/>
      <c r="I867" s="76"/>
      <c r="J867" s="77"/>
      <c r="K867" s="2"/>
      <c r="L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" customHeight="1" x14ac:dyDescent="0.15">
      <c r="A868" s="2"/>
      <c r="B868" s="2"/>
      <c r="C868" s="73"/>
      <c r="D868" s="73"/>
      <c r="E868" s="74"/>
      <c r="F868" s="75"/>
      <c r="G868" s="2"/>
      <c r="H868" s="75"/>
      <c r="I868" s="76"/>
      <c r="J868" s="77"/>
      <c r="K868" s="2"/>
      <c r="L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" customHeight="1" x14ac:dyDescent="0.15">
      <c r="A869" s="2"/>
      <c r="B869" s="2"/>
      <c r="C869" s="73"/>
      <c r="D869" s="73"/>
      <c r="E869" s="74"/>
      <c r="F869" s="75"/>
      <c r="G869" s="2"/>
      <c r="H869" s="75"/>
      <c r="I869" s="76"/>
      <c r="J869" s="77"/>
      <c r="K869" s="2"/>
      <c r="L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" customHeight="1" x14ac:dyDescent="0.15">
      <c r="A870" s="2"/>
      <c r="B870" s="2"/>
      <c r="C870" s="73"/>
      <c r="D870" s="73"/>
      <c r="E870" s="74"/>
      <c r="F870" s="75"/>
      <c r="G870" s="2"/>
      <c r="H870" s="75"/>
      <c r="I870" s="76"/>
      <c r="J870" s="77"/>
      <c r="K870" s="2"/>
      <c r="L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" customHeight="1" x14ac:dyDescent="0.15">
      <c r="A871" s="2"/>
      <c r="B871" s="2"/>
      <c r="C871" s="73"/>
      <c r="D871" s="73"/>
      <c r="E871" s="74"/>
      <c r="F871" s="75"/>
      <c r="G871" s="2"/>
      <c r="H871" s="75"/>
      <c r="I871" s="76"/>
      <c r="J871" s="77"/>
      <c r="K871" s="2"/>
      <c r="L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" customHeight="1" x14ac:dyDescent="0.15">
      <c r="A872" s="2"/>
      <c r="B872" s="2"/>
      <c r="C872" s="73"/>
      <c r="D872" s="73"/>
      <c r="E872" s="74"/>
      <c r="F872" s="75"/>
      <c r="G872" s="2"/>
      <c r="H872" s="75"/>
      <c r="I872" s="76"/>
      <c r="J872" s="77"/>
      <c r="K872" s="2"/>
      <c r="L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" customHeight="1" x14ac:dyDescent="0.15">
      <c r="A873" s="2"/>
      <c r="B873" s="2"/>
      <c r="C873" s="73"/>
      <c r="D873" s="73"/>
      <c r="E873" s="74"/>
      <c r="F873" s="75"/>
      <c r="G873" s="2"/>
      <c r="H873" s="75"/>
      <c r="I873" s="76"/>
      <c r="J873" s="77"/>
      <c r="K873" s="2"/>
      <c r="L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" customHeight="1" x14ac:dyDescent="0.15">
      <c r="A874" s="2"/>
      <c r="B874" s="2"/>
      <c r="C874" s="73"/>
      <c r="D874" s="73"/>
      <c r="E874" s="74"/>
      <c r="F874" s="75"/>
      <c r="G874" s="2"/>
      <c r="H874" s="75"/>
      <c r="I874" s="76"/>
      <c r="J874" s="77"/>
      <c r="K874" s="2"/>
      <c r="L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" customHeight="1" x14ac:dyDescent="0.15">
      <c r="A875" s="2"/>
      <c r="B875" s="2"/>
      <c r="C875" s="73"/>
      <c r="D875" s="73"/>
      <c r="E875" s="74"/>
      <c r="F875" s="75"/>
      <c r="G875" s="2"/>
      <c r="H875" s="75"/>
      <c r="I875" s="76"/>
      <c r="J875" s="77"/>
      <c r="K875" s="2"/>
      <c r="L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" customHeight="1" x14ac:dyDescent="0.15">
      <c r="A876" s="2"/>
      <c r="B876" s="2"/>
      <c r="C876" s="73"/>
      <c r="D876" s="73"/>
      <c r="E876" s="74"/>
      <c r="F876" s="75"/>
      <c r="G876" s="2"/>
      <c r="H876" s="75"/>
      <c r="I876" s="76"/>
      <c r="J876" s="77"/>
      <c r="K876" s="2"/>
      <c r="L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" customHeight="1" x14ac:dyDescent="0.15">
      <c r="A877" s="2"/>
      <c r="B877" s="2"/>
      <c r="C877" s="73"/>
      <c r="D877" s="73"/>
      <c r="E877" s="74"/>
      <c r="F877" s="75"/>
      <c r="G877" s="2"/>
      <c r="H877" s="75"/>
      <c r="I877" s="76"/>
      <c r="J877" s="77"/>
      <c r="K877" s="2"/>
      <c r="L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" customHeight="1" x14ac:dyDescent="0.15">
      <c r="A878" s="2"/>
      <c r="B878" s="2"/>
      <c r="C878" s="73"/>
      <c r="D878" s="73"/>
      <c r="E878" s="74"/>
      <c r="F878" s="75"/>
      <c r="G878" s="2"/>
      <c r="H878" s="75"/>
      <c r="I878" s="76"/>
      <c r="J878" s="77"/>
      <c r="K878" s="2"/>
      <c r="L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" customHeight="1" x14ac:dyDescent="0.15">
      <c r="A879" s="2"/>
      <c r="B879" s="2"/>
      <c r="C879" s="73"/>
      <c r="D879" s="73"/>
      <c r="E879" s="74"/>
      <c r="F879" s="75"/>
      <c r="G879" s="2"/>
      <c r="H879" s="75"/>
      <c r="I879" s="76"/>
      <c r="J879" s="77"/>
      <c r="K879" s="2"/>
      <c r="L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" customHeight="1" x14ac:dyDescent="0.15">
      <c r="A880" s="2"/>
      <c r="B880" s="2"/>
      <c r="C880" s="73"/>
      <c r="D880" s="73"/>
      <c r="E880" s="74"/>
      <c r="F880" s="75"/>
      <c r="G880" s="2"/>
      <c r="H880" s="75"/>
      <c r="I880" s="76"/>
      <c r="J880" s="77"/>
      <c r="K880" s="2"/>
      <c r="L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" customHeight="1" x14ac:dyDescent="0.15">
      <c r="A881" s="2"/>
      <c r="B881" s="2"/>
      <c r="C881" s="73"/>
      <c r="D881" s="73"/>
      <c r="E881" s="74"/>
      <c r="F881" s="75"/>
      <c r="G881" s="2"/>
      <c r="H881" s="75"/>
      <c r="I881" s="76"/>
      <c r="J881" s="77"/>
      <c r="K881" s="2"/>
      <c r="L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" customHeight="1" x14ac:dyDescent="0.15">
      <c r="A882" s="2"/>
      <c r="B882" s="2"/>
      <c r="C882" s="73"/>
      <c r="D882" s="73"/>
      <c r="E882" s="74"/>
      <c r="F882" s="75"/>
      <c r="G882" s="2"/>
      <c r="H882" s="75"/>
      <c r="I882" s="76"/>
      <c r="J882" s="77"/>
      <c r="K882" s="2"/>
      <c r="L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" customHeight="1" x14ac:dyDescent="0.15">
      <c r="A883" s="2"/>
      <c r="B883" s="2"/>
      <c r="C883" s="73"/>
      <c r="D883" s="73"/>
      <c r="E883" s="74"/>
      <c r="F883" s="75"/>
      <c r="G883" s="2"/>
      <c r="H883" s="75"/>
      <c r="I883" s="76"/>
      <c r="J883" s="77"/>
      <c r="K883" s="2"/>
      <c r="L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" customHeight="1" x14ac:dyDescent="0.15">
      <c r="A884" s="2"/>
      <c r="B884" s="2"/>
      <c r="C884" s="73"/>
      <c r="D884" s="73"/>
      <c r="E884" s="74"/>
      <c r="F884" s="75"/>
      <c r="G884" s="2"/>
      <c r="H884" s="75"/>
      <c r="I884" s="76"/>
      <c r="J884" s="77"/>
      <c r="K884" s="2"/>
      <c r="L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" customHeight="1" x14ac:dyDescent="0.15">
      <c r="A885" s="2"/>
      <c r="B885" s="2"/>
      <c r="C885" s="73"/>
      <c r="D885" s="73"/>
      <c r="E885" s="74"/>
      <c r="F885" s="75"/>
      <c r="G885" s="2"/>
      <c r="H885" s="75"/>
      <c r="I885" s="76"/>
      <c r="J885" s="77"/>
      <c r="K885" s="2"/>
      <c r="L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" customHeight="1" x14ac:dyDescent="0.15">
      <c r="A886" s="2"/>
      <c r="B886" s="2"/>
      <c r="C886" s="73"/>
      <c r="D886" s="73"/>
      <c r="E886" s="74"/>
      <c r="F886" s="75"/>
      <c r="G886" s="2"/>
      <c r="H886" s="75"/>
      <c r="I886" s="76"/>
      <c r="J886" s="77"/>
      <c r="K886" s="2"/>
      <c r="L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" customHeight="1" x14ac:dyDescent="0.15">
      <c r="A887" s="2"/>
      <c r="B887" s="2"/>
      <c r="C887" s="73"/>
      <c r="D887" s="73"/>
      <c r="E887" s="74"/>
      <c r="F887" s="75"/>
      <c r="G887" s="2"/>
      <c r="H887" s="75"/>
      <c r="I887" s="76"/>
      <c r="J887" s="77"/>
      <c r="K887" s="2"/>
      <c r="L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" customHeight="1" x14ac:dyDescent="0.15">
      <c r="A888" s="2"/>
      <c r="B888" s="2"/>
      <c r="C888" s="73"/>
      <c r="D888" s="73"/>
      <c r="E888" s="74"/>
      <c r="F888" s="75"/>
      <c r="G888" s="2"/>
      <c r="H888" s="75"/>
      <c r="I888" s="76"/>
      <c r="J888" s="77"/>
      <c r="K888" s="2"/>
      <c r="L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" customHeight="1" x14ac:dyDescent="0.15">
      <c r="A889" s="2"/>
      <c r="B889" s="2"/>
      <c r="C889" s="73"/>
      <c r="D889" s="73"/>
      <c r="E889" s="74"/>
      <c r="F889" s="75"/>
      <c r="G889" s="2"/>
      <c r="H889" s="75"/>
      <c r="I889" s="76"/>
      <c r="J889" s="77"/>
      <c r="K889" s="2"/>
      <c r="L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" customHeight="1" x14ac:dyDescent="0.15">
      <c r="A890" s="2"/>
      <c r="B890" s="2"/>
      <c r="C890" s="73"/>
      <c r="D890" s="73"/>
      <c r="E890" s="74"/>
      <c r="F890" s="75"/>
      <c r="G890" s="2"/>
      <c r="H890" s="75"/>
      <c r="I890" s="76"/>
      <c r="J890" s="77"/>
      <c r="K890" s="2"/>
      <c r="L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" customHeight="1" x14ac:dyDescent="0.15">
      <c r="A891" s="2"/>
      <c r="B891" s="2"/>
      <c r="C891" s="73"/>
      <c r="D891" s="73"/>
      <c r="E891" s="74"/>
      <c r="F891" s="75"/>
      <c r="G891" s="2"/>
      <c r="H891" s="75"/>
      <c r="I891" s="76"/>
      <c r="J891" s="77"/>
      <c r="K891" s="2"/>
      <c r="L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" customHeight="1" x14ac:dyDescent="0.15">
      <c r="A892" s="2"/>
      <c r="B892" s="2"/>
      <c r="C892" s="73"/>
      <c r="D892" s="73"/>
      <c r="E892" s="74"/>
      <c r="F892" s="75"/>
      <c r="G892" s="2"/>
      <c r="H892" s="75"/>
      <c r="I892" s="76"/>
      <c r="J892" s="77"/>
      <c r="K892" s="2"/>
      <c r="L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" customHeight="1" x14ac:dyDescent="0.15">
      <c r="A893" s="2"/>
      <c r="B893" s="2"/>
      <c r="C893" s="73"/>
      <c r="D893" s="73"/>
      <c r="E893" s="74"/>
      <c r="F893" s="75"/>
      <c r="G893" s="2"/>
      <c r="H893" s="75"/>
      <c r="I893" s="76"/>
      <c r="J893" s="77"/>
      <c r="K893" s="2"/>
      <c r="L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</sheetData>
  <mergeCells count="47">
    <mergeCell ref="A1:A44"/>
    <mergeCell ref="B36:B37"/>
    <mergeCell ref="B34:B35"/>
    <mergeCell ref="B38:B39"/>
    <mergeCell ref="L21:L30"/>
    <mergeCell ref="L18:L20"/>
    <mergeCell ref="K36:K37"/>
    <mergeCell ref="K38:K39"/>
    <mergeCell ref="I38:I39"/>
    <mergeCell ref="I40:I41"/>
    <mergeCell ref="K40:K41"/>
    <mergeCell ref="B42:L44"/>
    <mergeCell ref="I36:I37"/>
    <mergeCell ref="I34:I35"/>
    <mergeCell ref="D31:E32"/>
    <mergeCell ref="B27:B28"/>
    <mergeCell ref="M1:M44"/>
    <mergeCell ref="B31:C33"/>
    <mergeCell ref="B5:C5"/>
    <mergeCell ref="B3:C3"/>
    <mergeCell ref="B2:C2"/>
    <mergeCell ref="B4:C4"/>
    <mergeCell ref="B6:C6"/>
    <mergeCell ref="B1:K1"/>
    <mergeCell ref="E2:K7"/>
    <mergeCell ref="B25:B26"/>
    <mergeCell ref="B40:B41"/>
    <mergeCell ref="B23:B24"/>
    <mergeCell ref="B10:C12"/>
    <mergeCell ref="B7:C7"/>
    <mergeCell ref="K34:K35"/>
    <mergeCell ref="F31:I32"/>
    <mergeCell ref="J31:L32"/>
    <mergeCell ref="B29:K30"/>
    <mergeCell ref="B18:K20"/>
    <mergeCell ref="E21:K28"/>
    <mergeCell ref="B13:C13"/>
    <mergeCell ref="B14:C14"/>
    <mergeCell ref="B8:K9"/>
    <mergeCell ref="F10:H11"/>
    <mergeCell ref="I10:K11"/>
    <mergeCell ref="B21:C21"/>
    <mergeCell ref="B22:C22"/>
    <mergeCell ref="B15:C15"/>
    <mergeCell ref="B16:C16"/>
    <mergeCell ref="D10:E11"/>
    <mergeCell ref="B17:C17"/>
  </mergeCells>
  <conditionalFormatting sqref="D14:D17 I14:I17 D34:D41 J36 J38:J40">
    <cfRule type="cellIs" dxfId="1" priority="1" operator="lessThan">
      <formula>0</formula>
    </cfRule>
  </conditionalFormatting>
  <conditionalFormatting sqref="H14:H17 H35:H41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Scenarios-AST wBalancing</vt:lpstr>
      <vt:lpstr>Scenarios-AST noBalancing</vt:lpstr>
      <vt:lpstr>Scenarios-AST</vt:lpstr>
      <vt:lpstr>Scenarios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2017-09-12T11:25:02Z</dcterms:created>
  <dcterms:modified xsi:type="dcterms:W3CDTF">2017-09-12T21:33:16Z</dcterms:modified>
</cp:coreProperties>
</file>