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北京地区" sheetId="4" r:id="rId1"/>
    <sheet name="天津市" sheetId="2" state="hidden" r:id="rId2"/>
    <sheet name="天津地区" sheetId="3" r:id="rId3"/>
    <sheet name="Sheet1" sheetId="5" r:id="rId4"/>
  </sheets>
  <calcPr calcId="124519"/>
</workbook>
</file>

<file path=xl/calcChain.xml><?xml version="1.0" encoding="utf-8"?>
<calcChain xmlns="http://schemas.openxmlformats.org/spreadsheetml/2006/main">
  <c r="H58" i="4"/>
  <c r="C58"/>
  <c r="C57"/>
  <c r="E56" s="1"/>
  <c r="B59" s="1"/>
  <c r="D56"/>
  <c r="H50"/>
  <c r="H47"/>
  <c r="H44"/>
  <c r="C37"/>
  <c r="H37" s="1"/>
  <c r="C36"/>
  <c r="E35" s="1"/>
  <c r="B38" s="1"/>
  <c r="D35"/>
  <c r="H29"/>
  <c r="H26"/>
  <c r="H23"/>
  <c r="C16"/>
  <c r="H6"/>
  <c r="H9"/>
  <c r="B18" i="3" l="1"/>
  <c r="C54" i="5" l="1"/>
  <c r="C55" s="1"/>
  <c r="C53"/>
  <c r="C52"/>
  <c r="C51"/>
  <c r="C48"/>
  <c r="H3" i="4"/>
  <c r="C21" i="5"/>
  <c r="C24" s="1"/>
  <c r="C25" s="1"/>
  <c r="C23"/>
  <c r="C22"/>
  <c r="C18"/>
  <c r="H17" i="3"/>
  <c r="C17"/>
  <c r="C16"/>
  <c r="E15" i="4" l="1"/>
  <c r="B18" s="1"/>
  <c r="D15"/>
  <c r="H17" i="2"/>
  <c r="C17"/>
  <c r="C16"/>
  <c r="C17" i="4"/>
  <c r="H17" s="1"/>
  <c r="B18" i="2" l="1"/>
</calcChain>
</file>

<file path=xl/sharedStrings.xml><?xml version="1.0" encoding="utf-8"?>
<sst xmlns="http://schemas.openxmlformats.org/spreadsheetml/2006/main" count="210" uniqueCount="55">
  <si>
    <t>轴向力N</t>
    <phoneticPr fontId="1" type="noConversion"/>
  </si>
  <si>
    <t>fy</t>
    <phoneticPr fontId="1" type="noConversion"/>
  </si>
  <si>
    <t>0.6fc*b*h0</t>
    <phoneticPr fontId="1" type="noConversion"/>
  </si>
  <si>
    <t>当N大于此值时，取该值</t>
    <phoneticPr fontId="1" type="noConversion"/>
  </si>
  <si>
    <t>剪力V</t>
    <phoneticPr fontId="1" type="noConversion"/>
  </si>
  <si>
    <t>预制墙板编号</t>
    <phoneticPr fontId="1" type="noConversion"/>
  </si>
  <si>
    <t>层号</t>
    <phoneticPr fontId="1" type="noConversion"/>
  </si>
  <si>
    <t>fc(n/mm2)</t>
    <phoneticPr fontId="1" type="noConversion"/>
  </si>
  <si>
    <t>b(mm)</t>
    <phoneticPr fontId="1" type="noConversion"/>
  </si>
  <si>
    <t>h0(mm)</t>
    <phoneticPr fontId="1" type="noConversion"/>
  </si>
  <si>
    <t>γre</t>
  </si>
  <si>
    <t>γj</t>
  </si>
  <si>
    <t>钢筋根数</t>
    <phoneticPr fontId="1" type="noConversion"/>
  </si>
  <si>
    <t>钢筋直径</t>
    <phoneticPr fontId="1" type="noConversion"/>
  </si>
  <si>
    <t>钢筋面积</t>
    <phoneticPr fontId="1" type="noConversion"/>
  </si>
  <si>
    <t>预制墙板</t>
    <phoneticPr fontId="1" type="noConversion"/>
  </si>
  <si>
    <t>连接左侧暗柱</t>
    <phoneticPr fontId="1" type="noConversion"/>
  </si>
  <si>
    <t>连接右侧暗柱</t>
    <phoneticPr fontId="1" type="noConversion"/>
  </si>
  <si>
    <t>Vjd=γj*V*γre</t>
    <phoneticPr fontId="1" type="noConversion"/>
  </si>
  <si>
    <t>As</t>
    <phoneticPr fontId="1" type="noConversion"/>
  </si>
  <si>
    <t>当为负数时，说明构造钢筋即可</t>
    <phoneticPr fontId="1" type="noConversion"/>
  </si>
  <si>
    <t>Fv</t>
    <phoneticPr fontId="1" type="noConversion"/>
  </si>
  <si>
    <t>An</t>
    <phoneticPr fontId="1" type="noConversion"/>
  </si>
  <si>
    <t>Vm</t>
    <phoneticPr fontId="1" type="noConversion"/>
  </si>
  <si>
    <t>ηj</t>
    <phoneticPr fontId="1" type="noConversion"/>
  </si>
  <si>
    <t>M</t>
    <phoneticPr fontId="1" type="noConversion"/>
  </si>
  <si>
    <t>N</t>
    <phoneticPr fontId="1" type="noConversion"/>
  </si>
  <si>
    <t>V</t>
    <phoneticPr fontId="1" type="noConversion"/>
  </si>
  <si>
    <t>λ=</t>
    <phoneticPr fontId="1" type="noConversion"/>
  </si>
  <si>
    <t>b</t>
    <phoneticPr fontId="1" type="noConversion"/>
  </si>
  <si>
    <t>h0</t>
    <phoneticPr fontId="1" type="noConversion"/>
  </si>
  <si>
    <t>ft</t>
    <phoneticPr fontId="1" type="noConversion"/>
  </si>
  <si>
    <t>Aw</t>
    <phoneticPr fontId="1" type="noConversion"/>
  </si>
  <si>
    <t>A</t>
    <phoneticPr fontId="1" type="noConversion"/>
  </si>
  <si>
    <t>Asv</t>
    <phoneticPr fontId="1" type="noConversion"/>
  </si>
  <si>
    <t>s</t>
    <phoneticPr fontId="1" type="noConversion"/>
  </si>
  <si>
    <t>fyv</t>
    <phoneticPr fontId="1" type="noConversion"/>
  </si>
  <si>
    <t>当小于1.5时，取值</t>
    <phoneticPr fontId="1" type="noConversion"/>
  </si>
  <si>
    <t>当大于2.2时，取值</t>
    <phoneticPr fontId="1" type="noConversion"/>
  </si>
  <si>
    <t>0.4ftbh0</t>
    <phoneticPr fontId="1" type="noConversion"/>
  </si>
  <si>
    <t>0.1NAw/A</t>
    <phoneticPr fontId="1" type="noConversion"/>
  </si>
  <si>
    <t>0.8FyvAsvh0/s</t>
    <phoneticPr fontId="1" type="noConversion"/>
  </si>
  <si>
    <t>Vw=</t>
    <phoneticPr fontId="1" type="noConversion"/>
  </si>
  <si>
    <t>γre</t>
    <phoneticPr fontId="1" type="noConversion"/>
  </si>
  <si>
    <t>Vjd=</t>
    <phoneticPr fontId="1" type="noConversion"/>
  </si>
  <si>
    <t>受偏压</t>
    <phoneticPr fontId="1" type="noConversion"/>
  </si>
  <si>
    <t>受偏拉</t>
    <phoneticPr fontId="1" type="noConversion"/>
  </si>
  <si>
    <t>首层</t>
    <phoneticPr fontId="1" type="noConversion"/>
  </si>
  <si>
    <t>须修改两侧暗柱4818-1243=3575</t>
    <phoneticPr fontId="1" type="noConversion"/>
  </si>
  <si>
    <t>Max（ηjVm，Vjd）</t>
    <phoneticPr fontId="1" type="noConversion"/>
  </si>
  <si>
    <t>mm2</t>
    <phoneticPr fontId="1" type="noConversion"/>
  </si>
  <si>
    <t>截面面积</t>
    <phoneticPr fontId="1" type="noConversion"/>
  </si>
  <si>
    <t>直径</t>
    <phoneticPr fontId="1" type="noConversion"/>
  </si>
  <si>
    <t>WQ-3228A/B（F）</t>
    <phoneticPr fontId="1" type="noConversion"/>
  </si>
  <si>
    <t>NQ1728(F)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</si>
</sst>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;_頀"/>
    <numFmt numFmtId="178" formatCode="0.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>
      <alignment vertical="center"/>
    </xf>
    <xf numFmtId="0" fontId="2" fillId="0" borderId="2" xfId="0" applyFont="1" applyFill="1" applyBorder="1" applyAlignment="1">
      <alignment horizontal="left" vertical="center"/>
    </xf>
    <xf numFmtId="176" fontId="0" fillId="3" borderId="1" xfId="0" applyNumberForma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7" xfId="0" applyBorder="1">
      <alignment vertical="center"/>
    </xf>
    <xf numFmtId="178" fontId="0" fillId="0" borderId="8" xfId="0" applyNumberForma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178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177" fontId="0" fillId="3" borderId="6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94836</xdr:colOff>
      <xdr:row>0</xdr:row>
      <xdr:rowOff>51765</xdr:rowOff>
    </xdr:from>
    <xdr:to>
      <xdr:col>4</xdr:col>
      <xdr:colOff>356152</xdr:colOff>
      <xdr:row>8</xdr:row>
      <xdr:rowOff>124238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836" y="51765"/>
          <a:ext cx="3251338" cy="146395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94836</xdr:colOff>
      <xdr:row>20</xdr:row>
      <xdr:rowOff>51765</xdr:rowOff>
    </xdr:from>
    <xdr:to>
      <xdr:col>4</xdr:col>
      <xdr:colOff>356152</xdr:colOff>
      <xdr:row>28</xdr:row>
      <xdr:rowOff>124238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836" y="51765"/>
          <a:ext cx="3251338" cy="146395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94836</xdr:colOff>
      <xdr:row>20</xdr:row>
      <xdr:rowOff>51765</xdr:rowOff>
    </xdr:from>
    <xdr:to>
      <xdr:col>4</xdr:col>
      <xdr:colOff>356152</xdr:colOff>
      <xdr:row>28</xdr:row>
      <xdr:rowOff>124238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836" y="51765"/>
          <a:ext cx="3251338" cy="146395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94836</xdr:colOff>
      <xdr:row>20</xdr:row>
      <xdr:rowOff>51765</xdr:rowOff>
    </xdr:from>
    <xdr:to>
      <xdr:col>4</xdr:col>
      <xdr:colOff>356152</xdr:colOff>
      <xdr:row>28</xdr:row>
      <xdr:rowOff>124238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836" y="51765"/>
          <a:ext cx="3251338" cy="146395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94836</xdr:colOff>
      <xdr:row>41</xdr:row>
      <xdr:rowOff>51765</xdr:rowOff>
    </xdr:from>
    <xdr:to>
      <xdr:col>4</xdr:col>
      <xdr:colOff>356152</xdr:colOff>
      <xdr:row>49</xdr:row>
      <xdr:rowOff>124238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836" y="3530461"/>
          <a:ext cx="3251338" cy="146395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94836</xdr:colOff>
      <xdr:row>41</xdr:row>
      <xdr:rowOff>51765</xdr:rowOff>
    </xdr:from>
    <xdr:to>
      <xdr:col>4</xdr:col>
      <xdr:colOff>356152</xdr:colOff>
      <xdr:row>49</xdr:row>
      <xdr:rowOff>124238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836" y="3530461"/>
          <a:ext cx="3251338" cy="146395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94836</xdr:colOff>
      <xdr:row>41</xdr:row>
      <xdr:rowOff>51765</xdr:rowOff>
    </xdr:from>
    <xdr:to>
      <xdr:col>4</xdr:col>
      <xdr:colOff>356152</xdr:colOff>
      <xdr:row>49</xdr:row>
      <xdr:rowOff>124238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836" y="3530461"/>
          <a:ext cx="3251338" cy="146395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301901</xdr:colOff>
      <xdr:row>0</xdr:row>
      <xdr:rowOff>51767</xdr:rowOff>
    </xdr:from>
    <xdr:to>
      <xdr:col>4</xdr:col>
      <xdr:colOff>374933</xdr:colOff>
      <xdr:row>8</xdr:row>
      <xdr:rowOff>42657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01" y="51767"/>
          <a:ext cx="2873382" cy="136249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265045</xdr:colOff>
      <xdr:row>0</xdr:row>
      <xdr:rowOff>99392</xdr:rowOff>
    </xdr:from>
    <xdr:to>
      <xdr:col>4</xdr:col>
      <xdr:colOff>304387</xdr:colOff>
      <xdr:row>8</xdr:row>
      <xdr:rowOff>69989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5045" y="99392"/>
          <a:ext cx="2905125" cy="13620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38100</xdr:rowOff>
    </xdr:from>
    <xdr:to>
      <xdr:col>7</xdr:col>
      <xdr:colOff>123825</xdr:colOff>
      <xdr:row>3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14375" y="209550"/>
          <a:ext cx="4210050" cy="4381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38100</xdr:colOff>
      <xdr:row>4</xdr:row>
      <xdr:rowOff>123825</xdr:rowOff>
    </xdr:from>
    <xdr:to>
      <xdr:col>1</xdr:col>
      <xdr:colOff>638175</xdr:colOff>
      <xdr:row>8</xdr:row>
      <xdr:rowOff>28575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23900" y="809625"/>
          <a:ext cx="600075" cy="5905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38100</xdr:colOff>
      <xdr:row>34</xdr:row>
      <xdr:rowOff>123825</xdr:rowOff>
    </xdr:from>
    <xdr:to>
      <xdr:col>1</xdr:col>
      <xdr:colOff>638175</xdr:colOff>
      <xdr:row>38</xdr:row>
      <xdr:rowOff>28575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23900" y="809625"/>
          <a:ext cx="600075" cy="590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438150</xdr:colOff>
      <xdr:row>31</xdr:row>
      <xdr:rowOff>47625</xdr:rowOff>
    </xdr:from>
    <xdr:to>
      <xdr:col>6</xdr:col>
      <xdr:colOff>495300</xdr:colOff>
      <xdr:row>33</xdr:row>
      <xdr:rowOff>142875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" y="5362575"/>
          <a:ext cx="4210050" cy="4381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9"/>
  <sheetViews>
    <sheetView tabSelected="1" zoomScale="115" zoomScaleNormal="115" workbookViewId="0">
      <selection activeCell="G13" sqref="G13"/>
    </sheetView>
  </sheetViews>
  <sheetFormatPr defaultRowHeight="13.5"/>
  <cols>
    <col min="1" max="1" width="9.25" customWidth="1"/>
    <col min="2" max="2" width="12" customWidth="1"/>
  </cols>
  <sheetData>
    <row r="1" spans="1:9">
      <c r="A1" s="40"/>
      <c r="B1" s="40"/>
      <c r="C1" s="40"/>
      <c r="D1" s="40"/>
      <c r="E1" s="40"/>
      <c r="F1" s="18" t="s">
        <v>15</v>
      </c>
      <c r="G1" s="18"/>
      <c r="H1" s="18"/>
      <c r="I1" s="3"/>
    </row>
    <row r="2" spans="1:9">
      <c r="A2" s="40"/>
      <c r="B2" s="40"/>
      <c r="C2" s="40"/>
      <c r="D2" s="40"/>
      <c r="E2" s="40"/>
      <c r="F2" s="18" t="s">
        <v>12</v>
      </c>
      <c r="G2" s="18" t="s">
        <v>13</v>
      </c>
      <c r="H2" s="18" t="s">
        <v>14</v>
      </c>
      <c r="I2" s="3"/>
    </row>
    <row r="3" spans="1:9">
      <c r="A3" s="40"/>
      <c r="B3" s="40"/>
      <c r="C3" s="40"/>
      <c r="D3" s="40"/>
      <c r="E3" s="40"/>
      <c r="F3" s="18">
        <v>0</v>
      </c>
      <c r="G3" s="18">
        <v>12</v>
      </c>
      <c r="H3" s="18">
        <f>F3*113</f>
        <v>0</v>
      </c>
      <c r="I3" s="3"/>
    </row>
    <row r="4" spans="1:9">
      <c r="A4" s="40"/>
      <c r="B4" s="40"/>
      <c r="C4" s="40"/>
      <c r="D4" s="40"/>
      <c r="E4" s="40"/>
      <c r="F4" s="47" t="s">
        <v>16</v>
      </c>
      <c r="G4" s="48"/>
      <c r="H4" s="18"/>
      <c r="I4" s="3"/>
    </row>
    <row r="5" spans="1:9">
      <c r="A5" s="40"/>
      <c r="B5" s="40"/>
      <c r="C5" s="40"/>
      <c r="D5" s="40"/>
      <c r="E5" s="40"/>
      <c r="F5" s="18" t="s">
        <v>12</v>
      </c>
      <c r="G5" s="18" t="s">
        <v>13</v>
      </c>
      <c r="H5" s="18" t="s">
        <v>14</v>
      </c>
      <c r="I5" s="3"/>
    </row>
    <row r="6" spans="1:9">
      <c r="A6" s="40"/>
      <c r="B6" s="40"/>
      <c r="C6" s="40"/>
      <c r="D6" s="40"/>
      <c r="E6" s="40"/>
      <c r="F6" s="18">
        <v>6</v>
      </c>
      <c r="G6" s="18">
        <v>18</v>
      </c>
      <c r="H6" s="18">
        <f>F6*254.5</f>
        <v>1527</v>
      </c>
      <c r="I6" s="35" t="s">
        <v>48</v>
      </c>
    </row>
    <row r="7" spans="1:9">
      <c r="A7" s="40"/>
      <c r="B7" s="40"/>
      <c r="C7" s="40"/>
      <c r="D7" s="40"/>
      <c r="E7" s="40"/>
      <c r="F7" s="47" t="s">
        <v>17</v>
      </c>
      <c r="G7" s="48"/>
      <c r="H7" s="18"/>
      <c r="I7" s="3"/>
    </row>
    <row r="8" spans="1:9">
      <c r="A8" s="40"/>
      <c r="B8" s="40"/>
      <c r="C8" s="40"/>
      <c r="D8" s="40"/>
      <c r="E8" s="40"/>
      <c r="F8" s="18" t="s">
        <v>12</v>
      </c>
      <c r="G8" s="18" t="s">
        <v>13</v>
      </c>
      <c r="H8" s="18" t="s">
        <v>14</v>
      </c>
      <c r="I8" s="3"/>
    </row>
    <row r="9" spans="1:9">
      <c r="A9" s="40"/>
      <c r="B9" s="45"/>
      <c r="C9" s="45"/>
      <c r="D9" s="45"/>
      <c r="E9" s="45"/>
      <c r="F9" s="34">
        <v>10</v>
      </c>
      <c r="G9" s="18">
        <v>18</v>
      </c>
      <c r="H9" s="34">
        <f>F9*254.5</f>
        <v>2545</v>
      </c>
      <c r="I9" s="3"/>
    </row>
    <row r="10" spans="1:9">
      <c r="A10" s="16">
        <v>1</v>
      </c>
      <c r="B10" s="8"/>
      <c r="C10" s="9"/>
      <c r="D10" s="9"/>
      <c r="E10" s="9"/>
      <c r="F10" s="10"/>
      <c r="G10" s="10"/>
      <c r="H10" s="11"/>
      <c r="I10" s="3"/>
    </row>
    <row r="11" spans="1:9">
      <c r="A11" s="38" t="s">
        <v>5</v>
      </c>
      <c r="B11" s="44"/>
      <c r="C11" s="46" t="s">
        <v>53</v>
      </c>
      <c r="D11" s="46"/>
      <c r="E11" s="46"/>
      <c r="F11" s="12" t="s">
        <v>6</v>
      </c>
      <c r="G11" s="53" t="s">
        <v>47</v>
      </c>
      <c r="H11" s="54"/>
      <c r="I11" s="3"/>
    </row>
    <row r="12" spans="1:9">
      <c r="A12" s="4" t="s">
        <v>7</v>
      </c>
      <c r="B12" s="4" t="s">
        <v>8</v>
      </c>
      <c r="C12" s="4" t="s">
        <v>9</v>
      </c>
      <c r="D12" s="4" t="s">
        <v>1</v>
      </c>
      <c r="E12" s="4" t="s">
        <v>10</v>
      </c>
      <c r="F12" s="4" t="s">
        <v>11</v>
      </c>
      <c r="G12" s="4" t="s">
        <v>0</v>
      </c>
      <c r="H12" s="4" t="s">
        <v>4</v>
      </c>
      <c r="I12" s="3"/>
    </row>
    <row r="13" spans="1:9">
      <c r="A13" s="1"/>
      <c r="B13" s="1">
        <v>200</v>
      </c>
      <c r="C13" s="1">
        <v>7950</v>
      </c>
      <c r="D13" s="1">
        <v>360</v>
      </c>
      <c r="E13" s="1">
        <v>1</v>
      </c>
      <c r="F13" s="1">
        <v>1.1000000000000001</v>
      </c>
      <c r="G13" s="1">
        <v>2078.15</v>
      </c>
      <c r="H13" s="1">
        <v>16.850000000000001</v>
      </c>
      <c r="I13" s="3"/>
    </row>
    <row r="14" spans="1:9">
      <c r="A14" s="4" t="s">
        <v>21</v>
      </c>
      <c r="B14" s="4" t="s">
        <v>22</v>
      </c>
      <c r="C14" s="13" t="s">
        <v>24</v>
      </c>
      <c r="D14" s="13" t="s">
        <v>23</v>
      </c>
      <c r="E14" s="38" t="s">
        <v>49</v>
      </c>
      <c r="F14" s="38"/>
      <c r="G14" s="36"/>
      <c r="H14" s="37"/>
      <c r="I14" s="3"/>
    </row>
    <row r="15" spans="1:9">
      <c r="A15" s="1">
        <v>0</v>
      </c>
      <c r="B15" s="8">
        <v>0</v>
      </c>
      <c r="C15" s="1">
        <v>1.3</v>
      </c>
      <c r="D15" s="1">
        <f>H3*D13/1000</f>
        <v>0</v>
      </c>
      <c r="E15" s="39">
        <f>MAX(C15*D15,C16)</f>
        <v>18.535000000000004</v>
      </c>
      <c r="F15" s="39"/>
      <c r="G15" s="36"/>
      <c r="H15" s="37"/>
      <c r="I15" s="3"/>
    </row>
    <row r="16" spans="1:9">
      <c r="A16" s="38" t="s">
        <v>18</v>
      </c>
      <c r="B16" s="38"/>
      <c r="C16" s="51">
        <f>F13*H13*E13</f>
        <v>18.535000000000004</v>
      </c>
      <c r="D16" s="51"/>
    </row>
    <row r="17" spans="1:8">
      <c r="A17" s="38" t="s">
        <v>2</v>
      </c>
      <c r="B17" s="38"/>
      <c r="C17" s="49">
        <f>0.6*A13*B13*C13/1000</f>
        <v>0</v>
      </c>
      <c r="D17" s="50"/>
      <c r="E17" s="52" t="s">
        <v>3</v>
      </c>
      <c r="F17" s="52"/>
      <c r="G17" s="52"/>
      <c r="H17" s="14">
        <f>MIN(C17,G13)</f>
        <v>0</v>
      </c>
    </row>
    <row r="18" spans="1:8">
      <c r="A18" s="15" t="s">
        <v>19</v>
      </c>
      <c r="B18" s="17">
        <f>1000*((E15-0.8*G13)/0.6-A15*B15)/D13</f>
        <v>-7611.0416666666679</v>
      </c>
      <c r="C18" s="29" t="s">
        <v>50</v>
      </c>
      <c r="D18" s="41" t="s">
        <v>20</v>
      </c>
      <c r="E18" s="42"/>
      <c r="F18" s="42"/>
      <c r="G18" s="42"/>
      <c r="H18" s="43"/>
    </row>
    <row r="21" spans="1:8">
      <c r="A21" s="40"/>
      <c r="B21" s="40"/>
      <c r="C21" s="40"/>
      <c r="D21" s="40"/>
      <c r="E21" s="40"/>
      <c r="F21" s="18" t="s">
        <v>15</v>
      </c>
      <c r="G21" s="18"/>
      <c r="H21" s="18"/>
    </row>
    <row r="22" spans="1:8">
      <c r="A22" s="40"/>
      <c r="B22" s="40"/>
      <c r="C22" s="40"/>
      <c r="D22" s="40"/>
      <c r="E22" s="40"/>
      <c r="F22" s="18" t="s">
        <v>12</v>
      </c>
      <c r="G22" s="18" t="s">
        <v>13</v>
      </c>
      <c r="H22" s="18" t="s">
        <v>14</v>
      </c>
    </row>
    <row r="23" spans="1:8">
      <c r="A23" s="40"/>
      <c r="B23" s="40"/>
      <c r="C23" s="40"/>
      <c r="D23" s="40"/>
      <c r="E23" s="40"/>
      <c r="F23" s="18">
        <v>11</v>
      </c>
      <c r="G23" s="18">
        <v>12</v>
      </c>
      <c r="H23" s="18">
        <f>F23*113</f>
        <v>1243</v>
      </c>
    </row>
    <row r="24" spans="1:8">
      <c r="A24" s="40"/>
      <c r="B24" s="40"/>
      <c r="C24" s="40"/>
      <c r="D24" s="40"/>
      <c r="E24" s="40"/>
      <c r="F24" s="47" t="s">
        <v>16</v>
      </c>
      <c r="G24" s="48"/>
      <c r="H24" s="18"/>
    </row>
    <row r="25" spans="1:8">
      <c r="A25" s="40"/>
      <c r="B25" s="40"/>
      <c r="C25" s="40"/>
      <c r="D25" s="40"/>
      <c r="E25" s="40"/>
      <c r="F25" s="18" t="s">
        <v>12</v>
      </c>
      <c r="G25" s="18" t="s">
        <v>13</v>
      </c>
      <c r="H25" s="18" t="s">
        <v>14</v>
      </c>
    </row>
    <row r="26" spans="1:8">
      <c r="A26" s="40"/>
      <c r="B26" s="40"/>
      <c r="C26" s="40"/>
      <c r="D26" s="40"/>
      <c r="E26" s="40"/>
      <c r="F26" s="18">
        <v>6</v>
      </c>
      <c r="G26" s="18">
        <v>18</v>
      </c>
      <c r="H26" s="18">
        <f>F26*254.5</f>
        <v>1527</v>
      </c>
    </row>
    <row r="27" spans="1:8">
      <c r="A27" s="40"/>
      <c r="B27" s="40"/>
      <c r="C27" s="40"/>
      <c r="D27" s="40"/>
      <c r="E27" s="40"/>
      <c r="F27" s="47" t="s">
        <v>17</v>
      </c>
      <c r="G27" s="48"/>
      <c r="H27" s="18"/>
    </row>
    <row r="28" spans="1:8">
      <c r="A28" s="40"/>
      <c r="B28" s="40"/>
      <c r="C28" s="40"/>
      <c r="D28" s="40"/>
      <c r="E28" s="40"/>
      <c r="F28" s="18" t="s">
        <v>12</v>
      </c>
      <c r="G28" s="18" t="s">
        <v>13</v>
      </c>
      <c r="H28" s="18" t="s">
        <v>14</v>
      </c>
    </row>
    <row r="29" spans="1:8">
      <c r="A29" s="40"/>
      <c r="B29" s="45"/>
      <c r="C29" s="45"/>
      <c r="D29" s="45"/>
      <c r="E29" s="45"/>
      <c r="F29" s="34">
        <v>10</v>
      </c>
      <c r="G29" s="18">
        <v>18</v>
      </c>
      <c r="H29" s="34">
        <f>F29*254.5</f>
        <v>2545</v>
      </c>
    </row>
    <row r="30" spans="1:8">
      <c r="A30" s="16">
        <v>1</v>
      </c>
      <c r="B30" s="32"/>
      <c r="C30" s="30"/>
      <c r="D30" s="30"/>
      <c r="E30" s="30"/>
      <c r="F30" s="10"/>
      <c r="G30" s="10"/>
      <c r="H30" s="11"/>
    </row>
    <row r="31" spans="1:8">
      <c r="A31" s="38" t="s">
        <v>5</v>
      </c>
      <c r="B31" s="44"/>
      <c r="C31" s="46" t="s">
        <v>54</v>
      </c>
      <c r="D31" s="46"/>
      <c r="E31" s="46"/>
      <c r="F31" s="12" t="s">
        <v>6</v>
      </c>
      <c r="G31" s="53" t="s">
        <v>47</v>
      </c>
      <c r="H31" s="54"/>
    </row>
    <row r="32" spans="1:8">
      <c r="A32" s="31" t="s">
        <v>7</v>
      </c>
      <c r="B32" s="31" t="s">
        <v>8</v>
      </c>
      <c r="C32" s="31" t="s">
        <v>9</v>
      </c>
      <c r="D32" s="31" t="s">
        <v>1</v>
      </c>
      <c r="E32" s="31" t="s">
        <v>10</v>
      </c>
      <c r="F32" s="31" t="s">
        <v>11</v>
      </c>
      <c r="G32" s="31" t="s">
        <v>0</v>
      </c>
      <c r="H32" s="31" t="s">
        <v>4</v>
      </c>
    </row>
    <row r="33" spans="1:8">
      <c r="A33" s="33">
        <v>16.7</v>
      </c>
      <c r="B33" s="33">
        <v>200</v>
      </c>
      <c r="C33" s="33">
        <v>2730</v>
      </c>
      <c r="D33" s="33">
        <v>360</v>
      </c>
      <c r="E33" s="33">
        <v>1</v>
      </c>
      <c r="F33" s="33">
        <v>1.1000000000000001</v>
      </c>
      <c r="G33" s="33">
        <v>12.67</v>
      </c>
      <c r="H33" s="33">
        <v>789.67</v>
      </c>
    </row>
    <row r="34" spans="1:8">
      <c r="A34" s="31" t="s">
        <v>21</v>
      </c>
      <c r="B34" s="31" t="s">
        <v>22</v>
      </c>
      <c r="C34" s="13" t="s">
        <v>24</v>
      </c>
      <c r="D34" s="13" t="s">
        <v>23</v>
      </c>
      <c r="E34" s="38" t="s">
        <v>49</v>
      </c>
      <c r="F34" s="38"/>
      <c r="G34" s="36"/>
      <c r="H34" s="37"/>
    </row>
    <row r="35" spans="1:8">
      <c r="A35" s="33">
        <v>0</v>
      </c>
      <c r="B35" s="32">
        <v>0</v>
      </c>
      <c r="C35" s="33">
        <v>1.3</v>
      </c>
      <c r="D35" s="33">
        <f>H23*D33/1000</f>
        <v>447.48</v>
      </c>
      <c r="E35" s="39">
        <f>MAX(C35*D35,C36)</f>
        <v>868.63700000000006</v>
      </c>
      <c r="F35" s="39"/>
      <c r="G35" s="36"/>
      <c r="H35" s="37"/>
    </row>
    <row r="36" spans="1:8">
      <c r="A36" s="38" t="s">
        <v>18</v>
      </c>
      <c r="B36" s="38"/>
      <c r="C36" s="51">
        <f>F33*H33*E33</f>
        <v>868.63700000000006</v>
      </c>
      <c r="D36" s="51"/>
    </row>
    <row r="37" spans="1:8">
      <c r="A37" s="38" t="s">
        <v>2</v>
      </c>
      <c r="B37" s="38"/>
      <c r="C37" s="49">
        <f>0.6*A33*B33*C33/1000</f>
        <v>5470.92</v>
      </c>
      <c r="D37" s="50"/>
      <c r="E37" s="52" t="s">
        <v>3</v>
      </c>
      <c r="F37" s="52"/>
      <c r="G37" s="52"/>
      <c r="H37" s="14">
        <f>MIN(C37,G33)</f>
        <v>12.67</v>
      </c>
    </row>
    <row r="38" spans="1:8">
      <c r="A38" s="15" t="s">
        <v>19</v>
      </c>
      <c r="B38" s="17">
        <f>1000*((E35-0.8*G33)/0.6-A35*B35)/D33</f>
        <v>3974.5416666666674</v>
      </c>
      <c r="C38" s="29" t="s">
        <v>50</v>
      </c>
      <c r="D38" s="41" t="s">
        <v>20</v>
      </c>
      <c r="E38" s="42"/>
      <c r="F38" s="42"/>
      <c r="G38" s="42"/>
      <c r="H38" s="43"/>
    </row>
    <row r="42" spans="1:8">
      <c r="A42" s="40"/>
      <c r="B42" s="40"/>
      <c r="C42" s="40"/>
      <c r="D42" s="40"/>
      <c r="E42" s="40"/>
      <c r="F42" s="18" t="s">
        <v>15</v>
      </c>
      <c r="G42" s="18"/>
      <c r="H42" s="18"/>
    </row>
    <row r="43" spans="1:8">
      <c r="A43" s="40"/>
      <c r="B43" s="40"/>
      <c r="C43" s="40"/>
      <c r="D43" s="40"/>
      <c r="E43" s="40"/>
      <c r="F43" s="18" t="s">
        <v>12</v>
      </c>
      <c r="G43" s="18" t="s">
        <v>13</v>
      </c>
      <c r="H43" s="18" t="s">
        <v>14</v>
      </c>
    </row>
    <row r="44" spans="1:8">
      <c r="A44" s="40"/>
      <c r="B44" s="40"/>
      <c r="C44" s="40"/>
      <c r="D44" s="40"/>
      <c r="E44" s="40"/>
      <c r="F44" s="18">
        <v>11</v>
      </c>
      <c r="G44" s="18">
        <v>12</v>
      </c>
      <c r="H44" s="18">
        <f>F44*113</f>
        <v>1243</v>
      </c>
    </row>
    <row r="45" spans="1:8">
      <c r="A45" s="40"/>
      <c r="B45" s="40"/>
      <c r="C45" s="40"/>
      <c r="D45" s="40"/>
      <c r="E45" s="40"/>
      <c r="F45" s="47" t="s">
        <v>16</v>
      </c>
      <c r="G45" s="48"/>
      <c r="H45" s="18"/>
    </row>
    <row r="46" spans="1:8">
      <c r="A46" s="40"/>
      <c r="B46" s="40"/>
      <c r="C46" s="40"/>
      <c r="D46" s="40"/>
      <c r="E46" s="40"/>
      <c r="F46" s="18" t="s">
        <v>12</v>
      </c>
      <c r="G46" s="18" t="s">
        <v>13</v>
      </c>
      <c r="H46" s="18" t="s">
        <v>14</v>
      </c>
    </row>
    <row r="47" spans="1:8">
      <c r="A47" s="40"/>
      <c r="B47" s="40"/>
      <c r="C47" s="40"/>
      <c r="D47" s="40"/>
      <c r="E47" s="40"/>
      <c r="F47" s="18">
        <v>6</v>
      </c>
      <c r="G47" s="18">
        <v>18</v>
      </c>
      <c r="H47" s="18">
        <f>F47*254.5</f>
        <v>1527</v>
      </c>
    </row>
    <row r="48" spans="1:8">
      <c r="A48" s="40"/>
      <c r="B48" s="40"/>
      <c r="C48" s="40"/>
      <c r="D48" s="40"/>
      <c r="E48" s="40"/>
      <c r="F48" s="47" t="s">
        <v>17</v>
      </c>
      <c r="G48" s="48"/>
      <c r="H48" s="18"/>
    </row>
    <row r="49" spans="1:8">
      <c r="A49" s="40"/>
      <c r="B49" s="40"/>
      <c r="C49" s="40"/>
      <c r="D49" s="40"/>
      <c r="E49" s="40"/>
      <c r="F49" s="18" t="s">
        <v>12</v>
      </c>
      <c r="G49" s="18" t="s">
        <v>13</v>
      </c>
      <c r="H49" s="18" t="s">
        <v>14</v>
      </c>
    </row>
    <row r="50" spans="1:8">
      <c r="A50" s="40"/>
      <c r="B50" s="45"/>
      <c r="C50" s="45"/>
      <c r="D50" s="45"/>
      <c r="E50" s="45"/>
      <c r="F50" s="34">
        <v>10</v>
      </c>
      <c r="G50" s="18">
        <v>18</v>
      </c>
      <c r="H50" s="34">
        <f>F50*254.5</f>
        <v>2545</v>
      </c>
    </row>
    <row r="51" spans="1:8">
      <c r="A51" s="16">
        <v>1</v>
      </c>
      <c r="B51" s="32"/>
      <c r="C51" s="30"/>
      <c r="D51" s="30"/>
      <c r="E51" s="30"/>
      <c r="F51" s="10"/>
      <c r="G51" s="10"/>
      <c r="H51" s="11"/>
    </row>
    <row r="52" spans="1:8">
      <c r="A52" s="38" t="s">
        <v>5</v>
      </c>
      <c r="B52" s="44"/>
      <c r="C52" s="46" t="s">
        <v>54</v>
      </c>
      <c r="D52" s="46"/>
      <c r="E52" s="46"/>
      <c r="F52" s="12" t="s">
        <v>6</v>
      </c>
      <c r="G52" s="53" t="s">
        <v>47</v>
      </c>
      <c r="H52" s="54"/>
    </row>
    <row r="53" spans="1:8">
      <c r="A53" s="31" t="s">
        <v>7</v>
      </c>
      <c r="B53" s="31" t="s">
        <v>8</v>
      </c>
      <c r="C53" s="31" t="s">
        <v>9</v>
      </c>
      <c r="D53" s="31" t="s">
        <v>1</v>
      </c>
      <c r="E53" s="31" t="s">
        <v>10</v>
      </c>
      <c r="F53" s="31" t="s">
        <v>11</v>
      </c>
      <c r="G53" s="31" t="s">
        <v>0</v>
      </c>
      <c r="H53" s="31" t="s">
        <v>4</v>
      </c>
    </row>
    <row r="54" spans="1:8">
      <c r="A54" s="33">
        <v>16.7</v>
      </c>
      <c r="B54" s="33">
        <v>200</v>
      </c>
      <c r="C54" s="33">
        <v>2730</v>
      </c>
      <c r="D54" s="33">
        <v>360</v>
      </c>
      <c r="E54" s="33">
        <v>1</v>
      </c>
      <c r="F54" s="33">
        <v>1.1000000000000001</v>
      </c>
      <c r="G54" s="33">
        <v>12.67</v>
      </c>
      <c r="H54" s="33">
        <v>789.67</v>
      </c>
    </row>
    <row r="55" spans="1:8">
      <c r="A55" s="31" t="s">
        <v>21</v>
      </c>
      <c r="B55" s="31" t="s">
        <v>22</v>
      </c>
      <c r="C55" s="13" t="s">
        <v>24</v>
      </c>
      <c r="D55" s="13" t="s">
        <v>23</v>
      </c>
      <c r="E55" s="38" t="s">
        <v>49</v>
      </c>
      <c r="F55" s="38"/>
      <c r="G55" s="36"/>
      <c r="H55" s="37"/>
    </row>
    <row r="56" spans="1:8">
      <c r="A56" s="33">
        <v>0</v>
      </c>
      <c r="B56" s="32">
        <v>0</v>
      </c>
      <c r="C56" s="33">
        <v>1.3</v>
      </c>
      <c r="D56" s="33">
        <f>H44*D54/1000</f>
        <v>447.48</v>
      </c>
      <c r="E56" s="39">
        <f>MAX(C56*D56,C57)</f>
        <v>868.63700000000006</v>
      </c>
      <c r="F56" s="39"/>
      <c r="G56" s="36"/>
      <c r="H56" s="37"/>
    </row>
    <row r="57" spans="1:8">
      <c r="A57" s="38" t="s">
        <v>18</v>
      </c>
      <c r="B57" s="38"/>
      <c r="C57" s="51">
        <f>F54*H54*E54</f>
        <v>868.63700000000006</v>
      </c>
      <c r="D57" s="51"/>
    </row>
    <row r="58" spans="1:8">
      <c r="A58" s="38" t="s">
        <v>2</v>
      </c>
      <c r="B58" s="38"/>
      <c r="C58" s="49">
        <f>0.6*A54*B54*C54/1000</f>
        <v>5470.92</v>
      </c>
      <c r="D58" s="50"/>
      <c r="E58" s="52" t="s">
        <v>3</v>
      </c>
      <c r="F58" s="52"/>
      <c r="G58" s="52"/>
      <c r="H58" s="14">
        <f>MIN(C58,G54)</f>
        <v>12.67</v>
      </c>
    </row>
    <row r="59" spans="1:8">
      <c r="A59" s="15" t="s">
        <v>19</v>
      </c>
      <c r="B59" s="17">
        <f>1000*((E56-0.8*G54)/0.6-A56*B56)/D54</f>
        <v>3974.5416666666674</v>
      </c>
      <c r="C59" s="29" t="s">
        <v>50</v>
      </c>
      <c r="D59" s="41" t="s">
        <v>20</v>
      </c>
      <c r="E59" s="42"/>
      <c r="F59" s="42"/>
      <c r="G59" s="42"/>
      <c r="H59" s="43"/>
    </row>
  </sheetData>
  <mergeCells count="42">
    <mergeCell ref="D59:H59"/>
    <mergeCell ref="A57:B57"/>
    <mergeCell ref="C57:D57"/>
    <mergeCell ref="A58:B58"/>
    <mergeCell ref="C58:D58"/>
    <mergeCell ref="E58:G58"/>
    <mergeCell ref="A52:B52"/>
    <mergeCell ref="C52:E52"/>
    <mergeCell ref="G52:H52"/>
    <mergeCell ref="E55:F55"/>
    <mergeCell ref="E56:F56"/>
    <mergeCell ref="A31:B31"/>
    <mergeCell ref="C31:E31"/>
    <mergeCell ref="G31:H31"/>
    <mergeCell ref="A42:E50"/>
    <mergeCell ref="F45:G45"/>
    <mergeCell ref="F48:G48"/>
    <mergeCell ref="A36:B36"/>
    <mergeCell ref="C36:D36"/>
    <mergeCell ref="A37:B37"/>
    <mergeCell ref="C37:D37"/>
    <mergeCell ref="E37:G37"/>
    <mergeCell ref="A11:B11"/>
    <mergeCell ref="A1:E9"/>
    <mergeCell ref="C11:E11"/>
    <mergeCell ref="A21:E29"/>
    <mergeCell ref="F24:G24"/>
    <mergeCell ref="F27:G27"/>
    <mergeCell ref="A16:B16"/>
    <mergeCell ref="A17:B17"/>
    <mergeCell ref="C17:D17"/>
    <mergeCell ref="C16:D16"/>
    <mergeCell ref="E17:G17"/>
    <mergeCell ref="G11:H11"/>
    <mergeCell ref="F4:G4"/>
    <mergeCell ref="F7:G7"/>
    <mergeCell ref="D18:H18"/>
    <mergeCell ref="E14:F14"/>
    <mergeCell ref="E15:F15"/>
    <mergeCell ref="E34:F34"/>
    <mergeCell ref="E35:F35"/>
    <mergeCell ref="D38:H38"/>
  </mergeCells>
  <phoneticPr fontId="1" type="noConversion"/>
  <dataValidations count="4">
    <dataValidation type="list" allowBlank="1" showInputMessage="1" showErrorMessage="1" sqref="E13 E33 E54">
      <formula1>"0.85,1.0"</formula1>
    </dataValidation>
    <dataValidation type="list" allowBlank="1" showInputMessage="1" showErrorMessage="1" sqref="G3 G6 G9 G23 G26 G29 G44 G47 G50">
      <formula1>"10,12,14,16,18,20,22,25,28"</formula1>
    </dataValidation>
    <dataValidation type="list" allowBlank="1" showInputMessage="1" showErrorMessage="1" sqref="A13 A33 A54">
      <formula1>"14.3,16.7,19.1"</formula1>
    </dataValidation>
    <dataValidation type="list" allowBlank="1" showInputMessage="1" showErrorMessage="1" sqref="F13 F33 F54">
      <formula1>"1.1,1.2"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zoomScale="115" zoomScaleNormal="115" workbookViewId="0">
      <selection activeCell="K14" sqref="K14"/>
    </sheetView>
  </sheetViews>
  <sheetFormatPr defaultRowHeight="13.5"/>
  <sheetData>
    <row r="1" spans="1:9">
      <c r="A1" s="40"/>
      <c r="B1" s="40"/>
      <c r="C1" s="40"/>
      <c r="D1" s="40"/>
      <c r="E1" s="40"/>
      <c r="F1" s="4" t="s">
        <v>15</v>
      </c>
      <c r="G1" s="1"/>
      <c r="H1" s="1"/>
      <c r="I1" s="3"/>
    </row>
    <row r="2" spans="1:9">
      <c r="A2" s="40"/>
      <c r="B2" s="40"/>
      <c r="C2" s="40"/>
      <c r="D2" s="40"/>
      <c r="E2" s="40"/>
      <c r="F2" s="4" t="s">
        <v>12</v>
      </c>
      <c r="G2" s="4" t="s">
        <v>13</v>
      </c>
      <c r="H2" s="4" t="s">
        <v>14</v>
      </c>
      <c r="I2" s="3"/>
    </row>
    <row r="3" spans="1:9">
      <c r="A3" s="40"/>
      <c r="B3" s="40"/>
      <c r="C3" s="40"/>
      <c r="D3" s="40"/>
      <c r="E3" s="40"/>
      <c r="F3" s="1"/>
      <c r="G3" s="1"/>
      <c r="H3" s="1"/>
      <c r="I3" s="3"/>
    </row>
    <row r="4" spans="1:9">
      <c r="A4" s="40"/>
      <c r="B4" s="40"/>
      <c r="C4" s="40"/>
      <c r="D4" s="40"/>
      <c r="E4" s="40"/>
      <c r="F4" s="55" t="s">
        <v>16</v>
      </c>
      <c r="G4" s="56"/>
      <c r="H4" s="1"/>
      <c r="I4" s="3"/>
    </row>
    <row r="5" spans="1:9">
      <c r="A5" s="40"/>
      <c r="B5" s="40"/>
      <c r="C5" s="40"/>
      <c r="D5" s="40"/>
      <c r="E5" s="40"/>
      <c r="F5" s="4" t="s">
        <v>12</v>
      </c>
      <c r="G5" s="4" t="s">
        <v>13</v>
      </c>
      <c r="H5" s="4" t="s">
        <v>14</v>
      </c>
      <c r="I5" s="3"/>
    </row>
    <row r="6" spans="1:9">
      <c r="A6" s="40"/>
      <c r="B6" s="40"/>
      <c r="C6" s="40"/>
      <c r="D6" s="40"/>
      <c r="E6" s="40"/>
      <c r="F6" s="1"/>
      <c r="G6" s="1"/>
      <c r="H6" s="1"/>
      <c r="I6" s="3"/>
    </row>
    <row r="7" spans="1:9">
      <c r="A7" s="40"/>
      <c r="B7" s="40"/>
      <c r="C7" s="40"/>
      <c r="D7" s="40"/>
      <c r="E7" s="40"/>
      <c r="F7" s="55" t="s">
        <v>17</v>
      </c>
      <c r="G7" s="56"/>
      <c r="H7" s="1"/>
      <c r="I7" s="3"/>
    </row>
    <row r="8" spans="1:9">
      <c r="A8" s="40"/>
      <c r="B8" s="40"/>
      <c r="C8" s="40"/>
      <c r="D8" s="40"/>
      <c r="E8" s="40"/>
      <c r="F8" s="4" t="s">
        <v>12</v>
      </c>
      <c r="G8" s="4" t="s">
        <v>13</v>
      </c>
      <c r="H8" s="4" t="s">
        <v>14</v>
      </c>
      <c r="I8" s="3"/>
    </row>
    <row r="9" spans="1:9">
      <c r="A9" s="40"/>
      <c r="B9" s="45"/>
      <c r="C9" s="45"/>
      <c r="D9" s="45"/>
      <c r="E9" s="45"/>
      <c r="F9" s="5"/>
      <c r="G9" s="5"/>
      <c r="H9" s="5"/>
      <c r="I9" s="3"/>
    </row>
    <row r="10" spans="1:9">
      <c r="A10" s="16">
        <v>1</v>
      </c>
      <c r="B10" s="8"/>
      <c r="C10" s="9"/>
      <c r="D10" s="9"/>
      <c r="E10" s="9"/>
      <c r="F10" s="10"/>
      <c r="G10" s="10"/>
      <c r="H10" s="11"/>
      <c r="I10" s="3"/>
    </row>
    <row r="11" spans="1:9">
      <c r="A11" s="38" t="s">
        <v>5</v>
      </c>
      <c r="B11" s="44"/>
      <c r="C11" s="46"/>
      <c r="D11" s="46"/>
      <c r="E11" s="46"/>
      <c r="F11" s="12" t="s">
        <v>6</v>
      </c>
      <c r="G11" s="53"/>
      <c r="H11" s="54"/>
      <c r="I11" s="3"/>
    </row>
    <row r="12" spans="1:9">
      <c r="A12" s="4" t="s">
        <v>7</v>
      </c>
      <c r="B12" s="4" t="s">
        <v>8</v>
      </c>
      <c r="C12" s="4" t="s">
        <v>9</v>
      </c>
      <c r="D12" s="4" t="s">
        <v>1</v>
      </c>
      <c r="E12" s="4" t="s">
        <v>10</v>
      </c>
      <c r="F12" s="4" t="s">
        <v>11</v>
      </c>
      <c r="G12" s="4" t="s">
        <v>0</v>
      </c>
      <c r="H12" s="4" t="s">
        <v>4</v>
      </c>
      <c r="I12" s="3"/>
    </row>
    <row r="13" spans="1:9">
      <c r="A13" s="1">
        <v>14.3</v>
      </c>
      <c r="B13" s="1">
        <v>200</v>
      </c>
      <c r="C13" s="1">
        <v>7900</v>
      </c>
      <c r="D13" s="1">
        <v>360</v>
      </c>
      <c r="E13" s="1">
        <v>0.85</v>
      </c>
      <c r="F13" s="1">
        <v>1.1000000000000001</v>
      </c>
      <c r="G13" s="1">
        <v>1952</v>
      </c>
      <c r="H13" s="1">
        <v>31</v>
      </c>
      <c r="I13" s="3"/>
    </row>
    <row r="14" spans="1:9">
      <c r="A14" s="4" t="s">
        <v>21</v>
      </c>
      <c r="B14" s="4" t="s">
        <v>22</v>
      </c>
      <c r="C14" s="1"/>
      <c r="D14" s="1"/>
      <c r="E14" s="7"/>
      <c r="F14" s="7"/>
      <c r="G14" s="7"/>
      <c r="H14" s="7"/>
      <c r="I14" s="3"/>
    </row>
    <row r="15" spans="1:9">
      <c r="A15" s="1">
        <v>0</v>
      </c>
      <c r="B15" s="1">
        <v>0</v>
      </c>
      <c r="C15" s="1"/>
      <c r="D15" s="1"/>
      <c r="E15" s="7"/>
      <c r="F15" s="7"/>
      <c r="G15" s="7"/>
      <c r="H15" s="7"/>
      <c r="I15" s="3"/>
    </row>
    <row r="16" spans="1:9">
      <c r="A16" s="38" t="s">
        <v>18</v>
      </c>
      <c r="B16" s="38"/>
      <c r="C16" s="57">
        <f>F13*H13*E13</f>
        <v>28.984999999999999</v>
      </c>
      <c r="D16" s="57"/>
    </row>
    <row r="17" spans="1:8">
      <c r="A17" s="38" t="s">
        <v>2</v>
      </c>
      <c r="B17" s="38"/>
      <c r="C17" s="49">
        <f>0.6*A13*B13*C13/1000</f>
        <v>13556.4</v>
      </c>
      <c r="D17" s="50"/>
      <c r="E17" s="52" t="s">
        <v>3</v>
      </c>
      <c r="F17" s="52"/>
      <c r="G17" s="52"/>
      <c r="H17" s="14">
        <f>MIN(C17,G13)</f>
        <v>1952</v>
      </c>
    </row>
    <row r="18" spans="1:8">
      <c r="A18" s="15" t="s">
        <v>19</v>
      </c>
      <c r="B18" s="17">
        <f>((C16-0.8*H17)/0.6-A15*B15)/D13</f>
        <v>-7.0954398148148163</v>
      </c>
      <c r="C18" s="52" t="s">
        <v>20</v>
      </c>
      <c r="D18" s="52"/>
      <c r="E18" s="52"/>
      <c r="F18" s="52"/>
      <c r="G18" s="52"/>
      <c r="H18" s="52"/>
    </row>
  </sheetData>
  <mergeCells count="12">
    <mergeCell ref="C18:H18"/>
    <mergeCell ref="A1:E9"/>
    <mergeCell ref="F4:G4"/>
    <mergeCell ref="F7:G7"/>
    <mergeCell ref="A11:B11"/>
    <mergeCell ref="C11:E11"/>
    <mergeCell ref="G11:H11"/>
    <mergeCell ref="A16:B16"/>
    <mergeCell ref="C16:D16"/>
    <mergeCell ref="A17:B17"/>
    <mergeCell ref="C17:D17"/>
    <mergeCell ref="E17:G17"/>
  </mergeCells>
  <phoneticPr fontId="1" type="noConversion"/>
  <dataValidations count="2">
    <dataValidation type="list" allowBlank="1" showInputMessage="1" showErrorMessage="1" sqref="F13">
      <formula1>"1.1,1.2"</formula1>
    </dataValidation>
    <dataValidation type="list" allowBlank="1" showInputMessage="1" showErrorMessage="1" sqref="E13">
      <formula1>"0.85,1.0"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zoomScale="115" zoomScaleNormal="115" workbookViewId="0">
      <selection activeCell="L18" sqref="L18"/>
    </sheetView>
  </sheetViews>
  <sheetFormatPr defaultRowHeight="13.5"/>
  <cols>
    <col min="2" max="2" width="10.5" bestFit="1" customWidth="1"/>
  </cols>
  <sheetData>
    <row r="1" spans="1:9">
      <c r="A1" s="40"/>
      <c r="B1" s="40"/>
      <c r="C1" s="40"/>
      <c r="D1" s="40"/>
      <c r="E1" s="40"/>
      <c r="F1" s="18" t="s">
        <v>15</v>
      </c>
      <c r="G1" s="18"/>
      <c r="H1" s="18"/>
      <c r="I1" s="3"/>
    </row>
    <row r="2" spans="1:9">
      <c r="A2" s="40"/>
      <c r="B2" s="40"/>
      <c r="C2" s="40"/>
      <c r="D2" s="40"/>
      <c r="E2" s="40"/>
      <c r="F2" s="18" t="s">
        <v>12</v>
      </c>
      <c r="G2" s="18" t="s">
        <v>13</v>
      </c>
      <c r="H2" s="18" t="s">
        <v>14</v>
      </c>
      <c r="I2" s="3"/>
    </row>
    <row r="3" spans="1:9">
      <c r="A3" s="40"/>
      <c r="B3" s="40"/>
      <c r="C3" s="40"/>
      <c r="D3" s="40"/>
      <c r="E3" s="40"/>
      <c r="F3" s="18"/>
      <c r="G3" s="18">
        <v>12</v>
      </c>
      <c r="H3" s="18"/>
      <c r="I3" s="3"/>
    </row>
    <row r="4" spans="1:9">
      <c r="A4" s="40"/>
      <c r="B4" s="40"/>
      <c r="C4" s="40"/>
      <c r="D4" s="40"/>
      <c r="E4" s="40"/>
      <c r="F4" s="47" t="s">
        <v>16</v>
      </c>
      <c r="G4" s="48"/>
      <c r="H4" s="18"/>
      <c r="I4" s="3"/>
    </row>
    <row r="5" spans="1:9">
      <c r="A5" s="40"/>
      <c r="B5" s="40"/>
      <c r="C5" s="40"/>
      <c r="D5" s="40"/>
      <c r="E5" s="40"/>
      <c r="F5" s="18" t="s">
        <v>12</v>
      </c>
      <c r="G5" s="18" t="s">
        <v>13</v>
      </c>
      <c r="H5" s="18" t="s">
        <v>14</v>
      </c>
      <c r="I5" s="3"/>
    </row>
    <row r="6" spans="1:9">
      <c r="A6" s="40"/>
      <c r="B6" s="40"/>
      <c r="C6" s="40"/>
      <c r="D6" s="40"/>
      <c r="E6" s="40"/>
      <c r="F6" s="18"/>
      <c r="G6" s="18"/>
      <c r="H6" s="18"/>
      <c r="I6" s="3"/>
    </row>
    <row r="7" spans="1:9">
      <c r="A7" s="40"/>
      <c r="B7" s="40"/>
      <c r="C7" s="40"/>
      <c r="D7" s="40"/>
      <c r="E7" s="40"/>
      <c r="F7" s="47" t="s">
        <v>17</v>
      </c>
      <c r="G7" s="48"/>
      <c r="H7" s="18"/>
      <c r="I7" s="3"/>
    </row>
    <row r="8" spans="1:9">
      <c r="A8" s="40"/>
      <c r="B8" s="40"/>
      <c r="C8" s="40"/>
      <c r="D8" s="40"/>
      <c r="E8" s="40"/>
      <c r="F8" s="18" t="s">
        <v>12</v>
      </c>
      <c r="G8" s="18" t="s">
        <v>13</v>
      </c>
      <c r="H8" s="18" t="s">
        <v>14</v>
      </c>
      <c r="I8" s="3"/>
    </row>
    <row r="9" spans="1:9">
      <c r="A9" s="40"/>
      <c r="B9" s="45"/>
      <c r="C9" s="45"/>
      <c r="D9" s="45"/>
      <c r="E9" s="45"/>
      <c r="F9" s="19"/>
      <c r="G9" s="18"/>
      <c r="H9" s="19"/>
      <c r="I9" s="3"/>
    </row>
    <row r="10" spans="1:9">
      <c r="A10" s="16">
        <v>1</v>
      </c>
      <c r="B10" s="8"/>
      <c r="C10" s="9"/>
      <c r="D10" s="9"/>
      <c r="E10" s="9"/>
      <c r="F10" s="10"/>
      <c r="G10" s="10"/>
      <c r="H10" s="11"/>
      <c r="I10" s="3"/>
    </row>
    <row r="11" spans="1:9">
      <c r="A11" s="38" t="s">
        <v>5</v>
      </c>
      <c r="B11" s="44"/>
      <c r="C11" s="46"/>
      <c r="D11" s="46"/>
      <c r="E11" s="46"/>
      <c r="F11" s="12" t="s">
        <v>6</v>
      </c>
      <c r="G11" s="53"/>
      <c r="H11" s="54"/>
      <c r="I11" s="3"/>
    </row>
    <row r="12" spans="1:9">
      <c r="A12" s="4" t="s">
        <v>7</v>
      </c>
      <c r="B12" s="4" t="s">
        <v>8</v>
      </c>
      <c r="C12" s="4" t="s">
        <v>9</v>
      </c>
      <c r="D12" s="4" t="s">
        <v>1</v>
      </c>
      <c r="E12" s="4" t="s">
        <v>10</v>
      </c>
      <c r="F12" s="4" t="s">
        <v>11</v>
      </c>
      <c r="G12" s="4" t="s">
        <v>0</v>
      </c>
      <c r="H12" s="4" t="s">
        <v>4</v>
      </c>
      <c r="I12" s="3"/>
    </row>
    <row r="13" spans="1:9">
      <c r="A13" s="1">
        <v>16.7</v>
      </c>
      <c r="B13" s="1">
        <v>200</v>
      </c>
      <c r="C13" s="1">
        <v>7900</v>
      </c>
      <c r="D13" s="1">
        <v>360</v>
      </c>
      <c r="E13" s="1">
        <v>0.85</v>
      </c>
      <c r="F13" s="1">
        <v>1.1000000000000001</v>
      </c>
      <c r="G13" s="1">
        <v>1952</v>
      </c>
      <c r="H13" s="1">
        <v>31</v>
      </c>
      <c r="I13" s="3"/>
    </row>
    <row r="14" spans="1:9">
      <c r="A14" s="4" t="s">
        <v>21</v>
      </c>
      <c r="B14" s="4" t="s">
        <v>22</v>
      </c>
      <c r="C14" s="1"/>
      <c r="D14" s="1"/>
      <c r="E14" s="7"/>
      <c r="F14" s="7"/>
      <c r="G14" s="7"/>
      <c r="H14" s="7"/>
      <c r="I14" s="3"/>
    </row>
    <row r="15" spans="1:9">
      <c r="A15" s="1">
        <v>0</v>
      </c>
      <c r="B15" s="1">
        <v>0</v>
      </c>
      <c r="C15" s="1"/>
      <c r="D15" s="1"/>
      <c r="E15" s="7"/>
      <c r="F15" s="7"/>
      <c r="G15" s="7"/>
      <c r="H15" s="7"/>
      <c r="I15" s="3"/>
    </row>
    <row r="16" spans="1:9">
      <c r="A16" s="38" t="s">
        <v>18</v>
      </c>
      <c r="B16" s="38"/>
      <c r="C16" s="57">
        <f>F13*H13*E13</f>
        <v>28.984999999999999</v>
      </c>
      <c r="D16" s="57"/>
    </row>
    <row r="17" spans="1:8">
      <c r="A17" s="38" t="s">
        <v>2</v>
      </c>
      <c r="B17" s="38"/>
      <c r="C17" s="49">
        <f>0.6*A13*B13*C13/1000</f>
        <v>15831.6</v>
      </c>
      <c r="D17" s="50"/>
      <c r="E17" s="52" t="s">
        <v>3</v>
      </c>
      <c r="F17" s="52"/>
      <c r="G17" s="52"/>
      <c r="H17" s="14">
        <f>MIN(C17,G13)</f>
        <v>1952</v>
      </c>
    </row>
    <row r="18" spans="1:8">
      <c r="A18" s="15" t="s">
        <v>19</v>
      </c>
      <c r="B18" s="17">
        <f>1000*((C16-0.6*H17)/0.6-A15*B15)/D13</f>
        <v>-5288.0324074074078</v>
      </c>
      <c r="C18" s="52" t="s">
        <v>20</v>
      </c>
      <c r="D18" s="52"/>
      <c r="E18" s="52"/>
      <c r="F18" s="52"/>
      <c r="G18" s="52"/>
      <c r="H18" s="52"/>
    </row>
  </sheetData>
  <mergeCells count="12">
    <mergeCell ref="C18:H18"/>
    <mergeCell ref="A1:E9"/>
    <mergeCell ref="F4:G4"/>
    <mergeCell ref="F7:G7"/>
    <mergeCell ref="A11:B11"/>
    <mergeCell ref="C11:E11"/>
    <mergeCell ref="G11:H11"/>
    <mergeCell ref="A16:B16"/>
    <mergeCell ref="C16:D16"/>
    <mergeCell ref="A17:B17"/>
    <mergeCell ref="C17:D17"/>
    <mergeCell ref="E17:G17"/>
  </mergeCells>
  <phoneticPr fontId="1" type="noConversion"/>
  <dataValidations disablePrompts="1" count="4">
    <dataValidation type="list" allowBlank="1" showInputMessage="1" showErrorMessage="1" sqref="F13">
      <formula1>"1.1,1.2"</formula1>
    </dataValidation>
    <dataValidation type="list" allowBlank="1" showInputMessage="1" showErrorMessage="1" sqref="A13">
      <formula1>"14.3,16.7,19.1"</formula1>
    </dataValidation>
    <dataValidation type="list" allowBlank="1" showInputMessage="1" showErrorMessage="1" sqref="G3 G6 G9">
      <formula1>"10,12,14,16,18,20,22,25,28"</formula1>
    </dataValidation>
    <dataValidation type="list" allowBlank="1" showInputMessage="1" showErrorMessage="1" sqref="E13">
      <formula1>"0.85,1.0"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6"/>
  <sheetViews>
    <sheetView workbookViewId="0">
      <selection activeCell="K4" sqref="K4:L8"/>
    </sheetView>
  </sheetViews>
  <sheetFormatPr defaultRowHeight="13.5"/>
  <cols>
    <col min="3" max="3" width="9.5" bestFit="1" customWidth="1"/>
  </cols>
  <sheetData>
    <row r="1" spans="1:12">
      <c r="A1" s="40"/>
      <c r="B1" s="40"/>
      <c r="C1" s="40"/>
      <c r="D1" s="40"/>
      <c r="E1" s="40"/>
      <c r="F1" s="40"/>
      <c r="G1" s="40"/>
      <c r="H1" s="40"/>
      <c r="I1" s="26" t="s">
        <v>45</v>
      </c>
    </row>
    <row r="2" spans="1:12">
      <c r="A2" s="40"/>
      <c r="B2" s="40"/>
      <c r="C2" s="40"/>
      <c r="D2" s="40"/>
      <c r="E2" s="40"/>
      <c r="F2" s="40"/>
      <c r="G2" s="40"/>
      <c r="H2" s="40"/>
    </row>
    <row r="3" spans="1:12">
      <c r="A3" s="40"/>
      <c r="B3" s="40"/>
      <c r="C3" s="40"/>
      <c r="D3" s="40"/>
      <c r="E3" s="40"/>
      <c r="F3" s="40"/>
      <c r="G3" s="40"/>
      <c r="H3" s="40"/>
      <c r="K3" t="s">
        <v>52</v>
      </c>
      <c r="L3" t="s">
        <v>51</v>
      </c>
    </row>
    <row r="4" spans="1:12">
      <c r="A4" s="40"/>
      <c r="B4" s="40"/>
      <c r="C4" s="40"/>
      <c r="D4" s="40"/>
      <c r="E4" s="40"/>
      <c r="F4" s="40"/>
      <c r="G4" s="40"/>
      <c r="H4" s="40"/>
      <c r="K4">
        <v>12</v>
      </c>
      <c r="L4">
        <v>113</v>
      </c>
    </row>
    <row r="5" spans="1:12">
      <c r="A5" s="40"/>
      <c r="B5" s="40"/>
      <c r="C5" s="40"/>
      <c r="D5" s="40"/>
      <c r="E5" s="40"/>
      <c r="F5" s="40"/>
      <c r="G5" s="40"/>
      <c r="H5" s="40"/>
      <c r="K5">
        <v>14</v>
      </c>
      <c r="L5">
        <v>1414</v>
      </c>
    </row>
    <row r="6" spans="1:12">
      <c r="A6" s="40"/>
      <c r="B6" s="40"/>
      <c r="C6" s="40"/>
      <c r="D6" s="40"/>
      <c r="E6" s="40"/>
      <c r="F6" s="40"/>
      <c r="G6" s="40"/>
      <c r="H6" s="40"/>
      <c r="K6">
        <v>15</v>
      </c>
      <c r="L6">
        <v>1515</v>
      </c>
    </row>
    <row r="7" spans="1:12">
      <c r="A7" s="40"/>
      <c r="B7" s="40"/>
      <c r="C7" s="40"/>
      <c r="D7" s="40"/>
      <c r="E7" s="40"/>
      <c r="F7" s="40"/>
      <c r="G7" s="40"/>
      <c r="H7" s="40"/>
      <c r="K7">
        <v>16</v>
      </c>
      <c r="L7">
        <v>1616</v>
      </c>
    </row>
    <row r="8" spans="1:12">
      <c r="A8" s="40"/>
      <c r="B8" s="40"/>
      <c r="C8" s="40"/>
      <c r="D8" s="40"/>
      <c r="E8" s="40"/>
      <c r="F8" s="40"/>
      <c r="G8" s="40"/>
      <c r="H8" s="40"/>
      <c r="K8">
        <v>17</v>
      </c>
      <c r="L8">
        <v>1717</v>
      </c>
    </row>
    <row r="9" spans="1:12">
      <c r="A9" s="40"/>
      <c r="B9" s="40"/>
      <c r="C9" s="40"/>
      <c r="D9" s="40"/>
      <c r="E9" s="40"/>
      <c r="F9" s="40"/>
      <c r="G9" s="40"/>
      <c r="H9" s="40"/>
    </row>
    <row r="10" spans="1:12">
      <c r="A10" s="40"/>
      <c r="B10" s="40"/>
      <c r="C10" s="40"/>
      <c r="D10" s="40"/>
      <c r="E10" s="40"/>
      <c r="F10" s="40"/>
      <c r="G10" s="40"/>
      <c r="H10" s="40"/>
    </row>
    <row r="11" spans="1:12">
      <c r="A11" s="40"/>
      <c r="B11" s="40"/>
      <c r="C11" s="40"/>
      <c r="D11" s="40"/>
      <c r="E11" s="40"/>
      <c r="F11" s="40"/>
      <c r="G11" s="40"/>
      <c r="H11" s="40"/>
    </row>
    <row r="12" spans="1:12">
      <c r="A12" s="40"/>
      <c r="B12" s="40"/>
      <c r="C12" s="40"/>
      <c r="D12" s="40"/>
      <c r="E12" s="40"/>
      <c r="F12" s="40"/>
      <c r="G12" s="40"/>
      <c r="H12" s="40"/>
    </row>
    <row r="13" spans="1:12">
      <c r="A13" s="40"/>
      <c r="B13" s="40"/>
      <c r="C13" s="40"/>
      <c r="D13" s="40"/>
      <c r="E13" s="40"/>
      <c r="F13" s="40"/>
      <c r="G13" s="40"/>
      <c r="H13" s="40"/>
    </row>
    <row r="14" spans="1:12">
      <c r="A14" s="40"/>
      <c r="B14" s="40"/>
      <c r="C14" s="40"/>
      <c r="D14" s="40"/>
      <c r="E14" s="40"/>
      <c r="F14" s="40"/>
      <c r="G14" s="40"/>
      <c r="H14" s="40"/>
    </row>
    <row r="15" spans="1:12">
      <c r="A15" s="2" t="s">
        <v>25</v>
      </c>
      <c r="B15" s="2" t="s">
        <v>26</v>
      </c>
      <c r="C15" s="2" t="s">
        <v>27</v>
      </c>
      <c r="D15" s="2" t="s">
        <v>29</v>
      </c>
      <c r="E15" s="2" t="s">
        <v>30</v>
      </c>
      <c r="F15" s="2" t="s">
        <v>31</v>
      </c>
      <c r="G15" s="2" t="s">
        <v>32</v>
      </c>
      <c r="H15" s="2" t="s">
        <v>34</v>
      </c>
      <c r="I15" s="2" t="s">
        <v>35</v>
      </c>
      <c r="J15" s="2" t="s">
        <v>36</v>
      </c>
      <c r="K15" s="2" t="s">
        <v>43</v>
      </c>
      <c r="L15" s="2" t="s">
        <v>24</v>
      </c>
    </row>
    <row r="16" spans="1:12">
      <c r="A16" s="2">
        <v>145.80000000000001</v>
      </c>
      <c r="B16" s="2">
        <v>1952</v>
      </c>
      <c r="C16" s="2">
        <v>31.02</v>
      </c>
      <c r="D16" s="2">
        <v>200</v>
      </c>
      <c r="E16" s="2">
        <v>3250</v>
      </c>
      <c r="F16" s="2">
        <v>1.43</v>
      </c>
      <c r="G16" s="2" t="s">
        <v>33</v>
      </c>
      <c r="H16" s="2">
        <v>101</v>
      </c>
      <c r="I16" s="2">
        <v>200</v>
      </c>
      <c r="J16" s="26">
        <v>360</v>
      </c>
      <c r="K16" s="18">
        <v>0.85</v>
      </c>
      <c r="L16" s="18">
        <v>1.3</v>
      </c>
    </row>
    <row r="18" spans="1:9">
      <c r="B18" s="20" t="s">
        <v>28</v>
      </c>
      <c r="C18" s="21">
        <f>A16*1000/C16/E16</f>
        <v>1.4462133611069781</v>
      </c>
      <c r="D18" s="58" t="s">
        <v>37</v>
      </c>
      <c r="E18" s="58"/>
      <c r="F18" s="22">
        <v>1.5</v>
      </c>
    </row>
    <row r="19" spans="1:9">
      <c r="B19" s="23"/>
      <c r="C19" s="24"/>
      <c r="D19" s="59" t="s">
        <v>38</v>
      </c>
      <c r="E19" s="59"/>
      <c r="F19" s="25">
        <v>2.2000000000000002</v>
      </c>
    </row>
    <row r="21" spans="1:9">
      <c r="A21" s="40" t="s">
        <v>39</v>
      </c>
      <c r="B21" s="40"/>
      <c r="C21" s="26">
        <f>0.4*F16*D16*E16/1000</f>
        <v>371.8</v>
      </c>
    </row>
    <row r="22" spans="1:9">
      <c r="A22" s="40" t="s">
        <v>40</v>
      </c>
      <c r="B22" s="40"/>
      <c r="C22" s="26">
        <f>0.1*B16</f>
        <v>195.20000000000002</v>
      </c>
    </row>
    <row r="23" spans="1:9">
      <c r="A23" s="40" t="s">
        <v>41</v>
      </c>
      <c r="B23" s="40"/>
      <c r="C23" s="28">
        <f>0.8*J16*H16*E16/I16/1000</f>
        <v>472.68</v>
      </c>
    </row>
    <row r="24" spans="1:9">
      <c r="A24" s="53" t="s">
        <v>42</v>
      </c>
      <c r="B24" s="54"/>
      <c r="C24" s="26">
        <f>(C21+C22+C23)/K16</f>
        <v>1223.1529411764707</v>
      </c>
    </row>
    <row r="25" spans="1:9">
      <c r="A25" s="53" t="s">
        <v>44</v>
      </c>
      <c r="B25" s="54"/>
      <c r="C25" s="26">
        <f>C24*L16</f>
        <v>1590.0988235294119</v>
      </c>
    </row>
    <row r="30" spans="1:9">
      <c r="A30" s="27"/>
    </row>
    <row r="31" spans="1:9">
      <c r="A31" s="40"/>
      <c r="B31" s="40"/>
      <c r="C31" s="40"/>
      <c r="D31" s="40"/>
      <c r="E31" s="40"/>
      <c r="F31" s="40"/>
      <c r="G31" s="40"/>
      <c r="H31" s="40"/>
      <c r="I31" s="26" t="s">
        <v>46</v>
      </c>
    </row>
    <row r="32" spans="1:9">
      <c r="A32" s="40"/>
      <c r="B32" s="40"/>
      <c r="C32" s="40"/>
      <c r="D32" s="40"/>
      <c r="E32" s="40"/>
      <c r="F32" s="40"/>
      <c r="G32" s="40"/>
      <c r="H32" s="40"/>
    </row>
    <row r="33" spans="1:12">
      <c r="A33" s="40"/>
      <c r="B33" s="40"/>
      <c r="C33" s="40"/>
      <c r="D33" s="40"/>
      <c r="E33" s="40"/>
      <c r="F33" s="40"/>
      <c r="G33" s="40"/>
      <c r="H33" s="40"/>
    </row>
    <row r="34" spans="1:12">
      <c r="A34" s="40"/>
      <c r="B34" s="40"/>
      <c r="C34" s="40"/>
      <c r="D34" s="40"/>
      <c r="E34" s="40"/>
      <c r="F34" s="40"/>
      <c r="G34" s="40"/>
      <c r="H34" s="40"/>
    </row>
    <row r="35" spans="1:12">
      <c r="A35" s="40"/>
      <c r="B35" s="40"/>
      <c r="C35" s="40"/>
      <c r="D35" s="40"/>
      <c r="E35" s="40"/>
      <c r="F35" s="40"/>
      <c r="G35" s="40"/>
      <c r="H35" s="40"/>
    </row>
    <row r="36" spans="1:12">
      <c r="A36" s="40"/>
      <c r="B36" s="40"/>
      <c r="C36" s="40"/>
      <c r="D36" s="40"/>
      <c r="E36" s="40"/>
      <c r="F36" s="40"/>
      <c r="G36" s="40"/>
      <c r="H36" s="40"/>
    </row>
    <row r="37" spans="1:12">
      <c r="A37" s="40"/>
      <c r="B37" s="40"/>
      <c r="C37" s="40"/>
      <c r="D37" s="40"/>
      <c r="E37" s="40"/>
      <c r="F37" s="40"/>
      <c r="G37" s="40"/>
      <c r="H37" s="40"/>
    </row>
    <row r="38" spans="1:12">
      <c r="A38" s="40"/>
      <c r="B38" s="40"/>
      <c r="C38" s="40"/>
      <c r="D38" s="40"/>
      <c r="E38" s="40"/>
      <c r="F38" s="40"/>
      <c r="G38" s="40"/>
      <c r="H38" s="40"/>
    </row>
    <row r="39" spans="1:12">
      <c r="A39" s="40"/>
      <c r="B39" s="40"/>
      <c r="C39" s="40"/>
      <c r="D39" s="40"/>
      <c r="E39" s="40"/>
      <c r="F39" s="40"/>
      <c r="G39" s="40"/>
      <c r="H39" s="40"/>
    </row>
    <row r="40" spans="1:12">
      <c r="A40" s="40"/>
      <c r="B40" s="40"/>
      <c r="C40" s="40"/>
      <c r="D40" s="40"/>
      <c r="E40" s="40"/>
      <c r="F40" s="40"/>
      <c r="G40" s="40"/>
      <c r="H40" s="40"/>
    </row>
    <row r="41" spans="1:12">
      <c r="A41" s="40"/>
      <c r="B41" s="40"/>
      <c r="C41" s="40"/>
      <c r="D41" s="40"/>
      <c r="E41" s="40"/>
      <c r="F41" s="40"/>
      <c r="G41" s="40"/>
      <c r="H41" s="40"/>
    </row>
    <row r="42" spans="1:12">
      <c r="A42" s="40"/>
      <c r="B42" s="40"/>
      <c r="C42" s="40"/>
      <c r="D42" s="40"/>
      <c r="E42" s="40"/>
      <c r="F42" s="40"/>
      <c r="G42" s="40"/>
      <c r="H42" s="40"/>
    </row>
    <row r="43" spans="1:12">
      <c r="A43" s="40"/>
      <c r="B43" s="40"/>
      <c r="C43" s="40"/>
      <c r="D43" s="40"/>
      <c r="E43" s="40"/>
      <c r="F43" s="40"/>
      <c r="G43" s="40"/>
      <c r="H43" s="40"/>
    </row>
    <row r="44" spans="1:12">
      <c r="A44" s="40"/>
      <c r="B44" s="40"/>
      <c r="C44" s="40"/>
      <c r="D44" s="40"/>
      <c r="E44" s="40"/>
      <c r="F44" s="40"/>
      <c r="G44" s="40"/>
      <c r="H44" s="40"/>
    </row>
    <row r="45" spans="1:12">
      <c r="A45" s="6" t="s">
        <v>25</v>
      </c>
      <c r="B45" s="6" t="s">
        <v>26</v>
      </c>
      <c r="C45" s="6" t="s">
        <v>27</v>
      </c>
      <c r="D45" s="6" t="s">
        <v>29</v>
      </c>
      <c r="E45" s="6" t="s">
        <v>30</v>
      </c>
      <c r="F45" s="6" t="s">
        <v>31</v>
      </c>
      <c r="G45" s="6" t="s">
        <v>32</v>
      </c>
      <c r="H45" s="6" t="s">
        <v>34</v>
      </c>
      <c r="I45" s="2" t="s">
        <v>35</v>
      </c>
      <c r="J45" s="2" t="s">
        <v>36</v>
      </c>
      <c r="K45" s="2" t="s">
        <v>43</v>
      </c>
      <c r="L45" s="2" t="s">
        <v>24</v>
      </c>
    </row>
    <row r="46" spans="1:12">
      <c r="A46" s="2">
        <v>145.80000000000001</v>
      </c>
      <c r="B46" s="2">
        <v>1952</v>
      </c>
      <c r="C46" s="2">
        <v>31.02</v>
      </c>
      <c r="D46" s="2">
        <v>200</v>
      </c>
      <c r="E46" s="2">
        <v>7900</v>
      </c>
      <c r="F46" s="2">
        <v>1.43</v>
      </c>
      <c r="G46" s="2" t="s">
        <v>33</v>
      </c>
      <c r="H46" s="2">
        <v>101</v>
      </c>
      <c r="I46" s="2">
        <v>200</v>
      </c>
      <c r="J46" s="26">
        <v>360</v>
      </c>
      <c r="K46" s="18">
        <v>0.85</v>
      </c>
      <c r="L46" s="18">
        <v>1.3</v>
      </c>
    </row>
    <row r="48" spans="1:12">
      <c r="B48" s="20" t="s">
        <v>28</v>
      </c>
      <c r="C48" s="21">
        <f>A46*1000/C46/E46</f>
        <v>0.59496119286046567</v>
      </c>
      <c r="D48" s="58" t="s">
        <v>37</v>
      </c>
      <c r="E48" s="58"/>
      <c r="F48" s="22">
        <v>1.5</v>
      </c>
    </row>
    <row r="49" spans="1:6">
      <c r="B49" s="23"/>
      <c r="C49" s="24"/>
      <c r="D49" s="59" t="s">
        <v>38</v>
      </c>
      <c r="E49" s="59"/>
      <c r="F49" s="25">
        <v>2.2000000000000002</v>
      </c>
    </row>
    <row r="51" spans="1:6">
      <c r="A51" s="40" t="s">
        <v>39</v>
      </c>
      <c r="B51" s="40"/>
      <c r="C51" s="26">
        <f>0.4*F46*D46*E46/1000</f>
        <v>903.75999999999988</v>
      </c>
    </row>
    <row r="52" spans="1:6">
      <c r="A52" s="40" t="s">
        <v>40</v>
      </c>
      <c r="B52" s="40"/>
      <c r="C52" s="26">
        <f>0.1*B46</f>
        <v>195.20000000000002</v>
      </c>
    </row>
    <row r="53" spans="1:6">
      <c r="A53" s="40" t="s">
        <v>41</v>
      </c>
      <c r="B53" s="40"/>
      <c r="C53" s="28">
        <f>0.8*J46*H46*E46/I46/1000</f>
        <v>1148.9760000000001</v>
      </c>
    </row>
    <row r="54" spans="1:6">
      <c r="A54" s="26"/>
      <c r="B54" s="26" t="s">
        <v>42</v>
      </c>
      <c r="C54" s="26">
        <f>(C51+C52+C53)/K46</f>
        <v>2644.630588235294</v>
      </c>
    </row>
    <row r="55" spans="1:6">
      <c r="A55" s="26"/>
      <c r="B55" s="26" t="s">
        <v>44</v>
      </c>
      <c r="C55" s="26">
        <f>C54*L46</f>
        <v>3438.0197647058822</v>
      </c>
    </row>
    <row r="56" spans="1:6">
      <c r="A56" s="26"/>
      <c r="B56" s="26"/>
      <c r="C56" s="26"/>
    </row>
  </sheetData>
  <mergeCells count="14">
    <mergeCell ref="A51:B51"/>
    <mergeCell ref="A52:B52"/>
    <mergeCell ref="A53:B53"/>
    <mergeCell ref="A1:H14"/>
    <mergeCell ref="D18:E18"/>
    <mergeCell ref="D19:E19"/>
    <mergeCell ref="A23:B23"/>
    <mergeCell ref="A22:B22"/>
    <mergeCell ref="A21:B21"/>
    <mergeCell ref="A24:B24"/>
    <mergeCell ref="A25:B25"/>
    <mergeCell ref="A31:H44"/>
    <mergeCell ref="D48:E48"/>
    <mergeCell ref="D49:E4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北京地区</vt:lpstr>
      <vt:lpstr>天津市</vt:lpstr>
      <vt:lpstr>天津地区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2018-06-21T08:33:32Z</dcterms:modified>
</cp:coreProperties>
</file>