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 I5\Documents\correlacao\"/>
    </mc:Choice>
  </mc:AlternateContent>
  <bookViews>
    <workbookView xWindow="0" yWindow="0" windowWidth="20490" windowHeight="8205" activeTab="1"/>
  </bookViews>
  <sheets>
    <sheet name="Merged.Dataset" sheetId="4" r:id="rId1"/>
    <sheet name="Testers.Dataset" sheetId="6" r:id="rId2"/>
    <sheet name="Calls.Dataset" sheetId="2" r:id="rId3"/>
  </sheets>
  <definedNames>
    <definedName name="_xlnm._FilterDatabase" localSheetId="1" hidden="1">Testers.Dataset!$B$1:$G$1</definedName>
    <definedName name="_xlchart.v1.0" hidden="1">Calls.Dataset!$D$4:$D$106</definedName>
    <definedName name="_xlchart.v1.1" hidden="1">Calls.Dataset!$E$4:$E$106</definedName>
    <definedName name="_xlchart.v1.2" hidden="1">Calls.Dataset!$AW$4:$AW$106</definedName>
    <definedName name="_xlchart.v1.3" hidden="1">Calls.Dataset!$E$4:$E$106</definedName>
    <definedName name="_xlchart.v1.4" hidden="1">Calls.Dataset!$C$4:$C$106</definedName>
    <definedName name="_xlchart.v1.5" hidden="1">Calls.Dataset!$AX$4:$AX$108</definedName>
    <definedName name="_xlnm.Print_Titles" localSheetId="0">Merged.Dataset!$1:$1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" i="4"/>
  <c r="C105" i="4"/>
  <c r="C106" i="4" s="1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 l="1"/>
  <c r="D106" i="4" s="1"/>
  <c r="AX47" i="2"/>
  <c r="A104" i="4" l="1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X106" i="2" l="1"/>
  <c r="AW106" i="2"/>
  <c r="C106" i="2"/>
  <c r="AX105" i="2"/>
  <c r="AW105" i="2"/>
  <c r="C105" i="2"/>
  <c r="AX104" i="2"/>
  <c r="AW104" i="2"/>
  <c r="C104" i="2"/>
  <c r="AX103" i="2"/>
  <c r="AW103" i="2"/>
  <c r="C103" i="2"/>
  <c r="AX102" i="2"/>
  <c r="AW102" i="2"/>
  <c r="C102" i="2"/>
  <c r="AX101" i="2"/>
  <c r="AW101" i="2"/>
  <c r="C101" i="2"/>
  <c r="AX100" i="2"/>
  <c r="AW100" i="2"/>
  <c r="C100" i="2"/>
  <c r="AX99" i="2"/>
  <c r="AW99" i="2"/>
  <c r="C99" i="2"/>
  <c r="AX98" i="2"/>
  <c r="AW98" i="2"/>
  <c r="C98" i="2"/>
  <c r="AX97" i="2"/>
  <c r="AW97" i="2"/>
  <c r="C97" i="2"/>
  <c r="AX96" i="2"/>
  <c r="AW96" i="2"/>
  <c r="C96" i="2"/>
  <c r="AX95" i="2"/>
  <c r="AW95" i="2"/>
  <c r="C95" i="2"/>
  <c r="AX94" i="2"/>
  <c r="AW94" i="2"/>
  <c r="C94" i="2"/>
  <c r="AX93" i="2"/>
  <c r="AW93" i="2"/>
  <c r="C93" i="2"/>
  <c r="AX92" i="2"/>
  <c r="AW92" i="2"/>
  <c r="C92" i="2"/>
  <c r="AX91" i="2"/>
  <c r="AW91" i="2"/>
  <c r="C91" i="2"/>
  <c r="AX90" i="2"/>
  <c r="AW90" i="2"/>
  <c r="C90" i="2"/>
  <c r="AX89" i="2"/>
  <c r="AW89" i="2"/>
  <c r="C89" i="2"/>
  <c r="AX88" i="2"/>
  <c r="AW88" i="2"/>
  <c r="C88" i="2"/>
  <c r="AX87" i="2"/>
  <c r="AW87" i="2"/>
  <c r="C87" i="2"/>
  <c r="AX86" i="2"/>
  <c r="AW86" i="2"/>
  <c r="C86" i="2"/>
  <c r="AX85" i="2"/>
  <c r="AW85" i="2"/>
  <c r="C85" i="2"/>
  <c r="AX84" i="2"/>
  <c r="AW84" i="2"/>
  <c r="C84" i="2"/>
  <c r="AX83" i="2"/>
  <c r="AW83" i="2"/>
  <c r="C83" i="2"/>
  <c r="AX82" i="2"/>
  <c r="AW82" i="2"/>
  <c r="C82" i="2"/>
  <c r="AX81" i="2"/>
  <c r="AW81" i="2"/>
  <c r="C81" i="2"/>
  <c r="AX80" i="2"/>
  <c r="AW80" i="2"/>
  <c r="C80" i="2"/>
  <c r="AX79" i="2"/>
  <c r="AW79" i="2"/>
  <c r="C79" i="2"/>
  <c r="AX78" i="2"/>
  <c r="AW78" i="2"/>
  <c r="C78" i="2"/>
  <c r="AX77" i="2"/>
  <c r="AW77" i="2"/>
  <c r="C77" i="2"/>
  <c r="AX76" i="2"/>
  <c r="AW76" i="2"/>
  <c r="C76" i="2"/>
  <c r="AX75" i="2"/>
  <c r="AW75" i="2"/>
  <c r="C75" i="2"/>
  <c r="AX74" i="2"/>
  <c r="AW74" i="2"/>
  <c r="C74" i="2"/>
  <c r="AX73" i="2"/>
  <c r="AW73" i="2"/>
  <c r="C73" i="2"/>
  <c r="AX72" i="2"/>
  <c r="AW72" i="2"/>
  <c r="C72" i="2"/>
  <c r="AX71" i="2"/>
  <c r="AW71" i="2"/>
  <c r="C71" i="2"/>
  <c r="AX70" i="2"/>
  <c r="AW70" i="2"/>
  <c r="C70" i="2"/>
  <c r="AX69" i="2"/>
  <c r="AW69" i="2"/>
  <c r="C69" i="2"/>
  <c r="AX68" i="2"/>
  <c r="AW68" i="2"/>
  <c r="C68" i="2"/>
  <c r="AX67" i="2"/>
  <c r="AW67" i="2"/>
  <c r="C67" i="2"/>
  <c r="AX66" i="2"/>
  <c r="AW66" i="2"/>
  <c r="C66" i="2"/>
  <c r="AX65" i="2"/>
  <c r="AW65" i="2"/>
  <c r="C65" i="2"/>
  <c r="AX64" i="2"/>
  <c r="AW64" i="2"/>
  <c r="C64" i="2"/>
  <c r="AX63" i="2"/>
  <c r="AW63" i="2"/>
  <c r="C63" i="2"/>
  <c r="AX62" i="2"/>
  <c r="AW62" i="2"/>
  <c r="C62" i="2"/>
  <c r="AX61" i="2"/>
  <c r="AW61" i="2"/>
  <c r="C61" i="2"/>
  <c r="AX60" i="2"/>
  <c r="AW60" i="2"/>
  <c r="C60" i="2"/>
  <c r="AX59" i="2"/>
  <c r="AW59" i="2"/>
  <c r="C59" i="2"/>
  <c r="AX58" i="2"/>
  <c r="AW58" i="2"/>
  <c r="C58" i="2"/>
  <c r="AX57" i="2"/>
  <c r="AW57" i="2"/>
  <c r="C57" i="2"/>
  <c r="AX56" i="2"/>
  <c r="AW56" i="2"/>
  <c r="C56" i="2"/>
  <c r="AX55" i="2"/>
  <c r="AW55" i="2"/>
  <c r="C55" i="2"/>
  <c r="AX54" i="2"/>
  <c r="AW54" i="2"/>
  <c r="C54" i="2"/>
  <c r="AX53" i="2"/>
  <c r="AW53" i="2"/>
  <c r="C53" i="2"/>
  <c r="AX52" i="2"/>
  <c r="AW52" i="2"/>
  <c r="C52" i="2"/>
  <c r="AX51" i="2"/>
  <c r="AW51" i="2"/>
  <c r="C51" i="2"/>
  <c r="AX50" i="2"/>
  <c r="AW50" i="2"/>
  <c r="C50" i="2"/>
  <c r="AX49" i="2"/>
  <c r="AW49" i="2"/>
  <c r="C49" i="2"/>
  <c r="AX48" i="2"/>
  <c r="AW48" i="2"/>
  <c r="C48" i="2"/>
  <c r="AW47" i="2"/>
  <c r="C47" i="2"/>
  <c r="AX46" i="2"/>
  <c r="AW46" i="2"/>
  <c r="C46" i="2"/>
  <c r="AX45" i="2"/>
  <c r="AW45" i="2"/>
  <c r="C45" i="2"/>
  <c r="AX44" i="2"/>
  <c r="AW44" i="2"/>
  <c r="C44" i="2"/>
  <c r="AX43" i="2"/>
  <c r="AW43" i="2"/>
  <c r="C43" i="2"/>
  <c r="AX42" i="2"/>
  <c r="AW42" i="2"/>
  <c r="C42" i="2"/>
  <c r="AX41" i="2"/>
  <c r="AW41" i="2"/>
  <c r="C41" i="2"/>
  <c r="AX40" i="2"/>
  <c r="AW40" i="2"/>
  <c r="C40" i="2"/>
  <c r="AX39" i="2"/>
  <c r="AW39" i="2"/>
  <c r="C39" i="2"/>
  <c r="AX38" i="2"/>
  <c r="AW38" i="2"/>
  <c r="C38" i="2"/>
  <c r="AX37" i="2"/>
  <c r="AW37" i="2"/>
  <c r="C37" i="2"/>
  <c r="AX36" i="2"/>
  <c r="AW36" i="2"/>
  <c r="C36" i="2"/>
  <c r="AX35" i="2"/>
  <c r="AW35" i="2"/>
  <c r="C35" i="2"/>
  <c r="AX34" i="2"/>
  <c r="AW34" i="2"/>
  <c r="C34" i="2"/>
  <c r="AX33" i="2"/>
  <c r="AW33" i="2"/>
  <c r="C33" i="2"/>
  <c r="AX32" i="2"/>
  <c r="AW32" i="2"/>
  <c r="C32" i="2"/>
  <c r="AX31" i="2"/>
  <c r="AW31" i="2"/>
  <c r="C31" i="2"/>
  <c r="AX30" i="2"/>
  <c r="AW30" i="2"/>
  <c r="C30" i="2"/>
  <c r="AX29" i="2"/>
  <c r="AW29" i="2"/>
  <c r="C29" i="2"/>
  <c r="AX28" i="2"/>
  <c r="AW28" i="2"/>
  <c r="C28" i="2"/>
  <c r="AX27" i="2"/>
  <c r="AW27" i="2"/>
  <c r="C27" i="2"/>
  <c r="AX26" i="2"/>
  <c r="AW26" i="2"/>
  <c r="C26" i="2"/>
  <c r="AX25" i="2"/>
  <c r="AW25" i="2"/>
  <c r="C25" i="2"/>
  <c r="AX24" i="2"/>
  <c r="AW24" i="2"/>
  <c r="C24" i="2"/>
  <c r="AX23" i="2"/>
  <c r="AW23" i="2"/>
  <c r="C23" i="2"/>
  <c r="AX22" i="2"/>
  <c r="AW22" i="2"/>
  <c r="C22" i="2"/>
  <c r="AX21" i="2"/>
  <c r="AW21" i="2"/>
  <c r="C21" i="2"/>
  <c r="AX20" i="2"/>
  <c r="AW20" i="2"/>
  <c r="C20" i="2"/>
  <c r="AX19" i="2"/>
  <c r="AW19" i="2"/>
  <c r="C19" i="2"/>
  <c r="AX18" i="2"/>
  <c r="AW18" i="2"/>
  <c r="C18" i="2"/>
  <c r="AX17" i="2"/>
  <c r="AW17" i="2"/>
  <c r="C17" i="2"/>
  <c r="AX16" i="2"/>
  <c r="AW16" i="2"/>
  <c r="C16" i="2"/>
  <c r="AX15" i="2"/>
  <c r="AW15" i="2"/>
  <c r="C15" i="2"/>
  <c r="AX14" i="2"/>
  <c r="AW14" i="2"/>
  <c r="C14" i="2"/>
  <c r="AX13" i="2"/>
  <c r="AW13" i="2"/>
  <c r="C13" i="2"/>
  <c r="AX12" i="2"/>
  <c r="AW12" i="2"/>
  <c r="C12" i="2"/>
  <c r="AX11" i="2"/>
  <c r="AW11" i="2"/>
  <c r="C11" i="2"/>
  <c r="AX10" i="2"/>
  <c r="AW10" i="2"/>
  <c r="C10" i="2"/>
  <c r="AX9" i="2"/>
  <c r="AW9" i="2"/>
  <c r="C9" i="2"/>
  <c r="AX8" i="2"/>
  <c r="AW8" i="2"/>
  <c r="C8" i="2"/>
  <c r="AX7" i="2"/>
  <c r="AW7" i="2"/>
  <c r="C7" i="2"/>
  <c r="AX6" i="2"/>
  <c r="AW6" i="2"/>
  <c r="C6" i="2"/>
  <c r="AX5" i="2"/>
  <c r="AW5" i="2"/>
  <c r="C5" i="2"/>
  <c r="AX4" i="2"/>
  <c r="AW4" i="2"/>
  <c r="C4" i="2"/>
  <c r="AX108" i="2" l="1"/>
  <c r="AX107" i="2"/>
  <c r="AW107" i="2"/>
  <c r="AW108" i="2"/>
</calcChain>
</file>

<file path=xl/sharedStrings.xml><?xml version="1.0" encoding="utf-8"?>
<sst xmlns="http://schemas.openxmlformats.org/spreadsheetml/2006/main" count="415" uniqueCount="178">
  <si>
    <t>não concorrente</t>
  </si>
  <si>
    <t>--</t>
  </si>
  <si>
    <t>0001</t>
  </si>
  <si>
    <t>0010</t>
  </si>
  <si>
    <t>0011</t>
  </si>
  <si>
    <t>1011</t>
  </si>
  <si>
    <t>5000</t>
  </si>
  <si>
    <t>1100</t>
  </si>
  <si>
    <t>1101</t>
  </si>
  <si>
    <t>concorrente</t>
  </si>
  <si>
    <t>28, 29</t>
  </si>
  <si>
    <t>31,32,33</t>
  </si>
  <si>
    <t>30,32,33</t>
  </si>
  <si>
    <t>0111</t>
  </si>
  <si>
    <t>30,31,32</t>
  </si>
  <si>
    <t>0000</t>
  </si>
  <si>
    <t>35,36,37,38</t>
  </si>
  <si>
    <t>0101</t>
  </si>
  <si>
    <t>34,36,37,38</t>
  </si>
  <si>
    <t>34,35,37,38</t>
  </si>
  <si>
    <t>34,35,36,38</t>
  </si>
  <si>
    <t>34,35,36,37</t>
  </si>
  <si>
    <t>0100</t>
  </si>
  <si>
    <t>1111</t>
  </si>
  <si>
    <t>conferencia</t>
  </si>
  <si>
    <t>0110</t>
  </si>
  <si>
    <t>1010</t>
  </si>
  <si>
    <t>1110</t>
  </si>
  <si>
    <t>1000</t>
  </si>
  <si>
    <t>1001</t>
  </si>
  <si>
    <t>2010</t>
  </si>
  <si>
    <t>4001</t>
  </si>
  <si>
    <t>4002</t>
  </si>
  <si>
    <t>97,98,99,100,101,102,103</t>
  </si>
  <si>
    <t>96,98,99,100,101,102,103</t>
  </si>
  <si>
    <t>96,97,99,100,101,102,103</t>
  </si>
  <si>
    <t>96,97,98,100,101,102,103</t>
  </si>
  <si>
    <t>96,97,98,99,101,102,103</t>
  </si>
  <si>
    <t>96,97,98,99,100,102,103</t>
  </si>
  <si>
    <t>96,97,98,99,100,101,103</t>
  </si>
  <si>
    <t>96,97,98,99,100,101,102</t>
  </si>
  <si>
    <t>id</t>
  </si>
  <si>
    <t>Participantes</t>
  </si>
  <si>
    <t>Género</t>
  </si>
  <si>
    <t>Ramal atribuido</t>
  </si>
  <si>
    <t>Marca/modelo telemovel</t>
  </si>
  <si>
    <t>SO</t>
  </si>
  <si>
    <t>versão</t>
  </si>
  <si>
    <t>Abrão Muquinda</t>
  </si>
  <si>
    <t>M</t>
  </si>
  <si>
    <t>itel A33</t>
  </si>
  <si>
    <t>android</t>
  </si>
  <si>
    <t>Agostinho Faria</t>
  </si>
  <si>
    <t>tecno</t>
  </si>
  <si>
    <t>Aidine Tiago</t>
  </si>
  <si>
    <t>4003</t>
  </si>
  <si>
    <t>sansumg</t>
  </si>
  <si>
    <t>Ana Alexandre Romão</t>
  </si>
  <si>
    <t>F</t>
  </si>
  <si>
    <t>benco</t>
  </si>
  <si>
    <t>Aniceto Correia</t>
  </si>
  <si>
    <t>2101</t>
  </si>
  <si>
    <t>Itel s33</t>
  </si>
  <si>
    <t>8.1.0</t>
  </si>
  <si>
    <t>Avelino Máquina</t>
  </si>
  <si>
    <t>4005</t>
  </si>
  <si>
    <t>tecno camom 30</t>
  </si>
  <si>
    <t>Carlos Cassoada</t>
  </si>
  <si>
    <t>Iphone 11</t>
  </si>
  <si>
    <t>IOS</t>
  </si>
  <si>
    <t>16.4</t>
  </si>
  <si>
    <t>Carol Neto</t>
  </si>
  <si>
    <t>4004</t>
  </si>
  <si>
    <t>iphone 8</t>
  </si>
  <si>
    <t>15.4</t>
  </si>
  <si>
    <t>Cristina Tchinhunga</t>
  </si>
  <si>
    <t>Iphone 7 plus</t>
  </si>
  <si>
    <t>15.8</t>
  </si>
  <si>
    <t>Dário Adriano</t>
  </si>
  <si>
    <t>4006</t>
  </si>
  <si>
    <t>huawei p60</t>
  </si>
  <si>
    <t>Délcio Augusto</t>
  </si>
  <si>
    <t>4007</t>
  </si>
  <si>
    <t>nokia 14</t>
  </si>
  <si>
    <t>Delvio fortunato</t>
  </si>
  <si>
    <t>2100</t>
  </si>
  <si>
    <t>sunmax</t>
  </si>
  <si>
    <t>11.2</t>
  </si>
  <si>
    <t>Domingos Capaxi</t>
  </si>
  <si>
    <t>tecno B67</t>
  </si>
  <si>
    <t>Domingos Dumbo</t>
  </si>
  <si>
    <t>4008</t>
  </si>
  <si>
    <t>sansumg s10</t>
  </si>
  <si>
    <t>Domingos gomes</t>
  </si>
  <si>
    <t>4009</t>
  </si>
  <si>
    <t>15.9</t>
  </si>
  <si>
    <t>Elisio António</t>
  </si>
  <si>
    <t>4010</t>
  </si>
  <si>
    <t>itel A26</t>
  </si>
  <si>
    <t>Emanuel Cristovão</t>
  </si>
  <si>
    <t>4011</t>
  </si>
  <si>
    <t>itel A62</t>
  </si>
  <si>
    <t>Emanuel João</t>
  </si>
  <si>
    <t>4012</t>
  </si>
  <si>
    <t>15.8.2</t>
  </si>
  <si>
    <t>Esmael santereno</t>
  </si>
  <si>
    <t>Esperança Boa</t>
  </si>
  <si>
    <t>4013</t>
  </si>
  <si>
    <t>iphone x</t>
  </si>
  <si>
    <t>Henio José Pedro Bondo</t>
  </si>
  <si>
    <t>xaiomi A1</t>
  </si>
  <si>
    <t>Henrique Kumenda</t>
  </si>
  <si>
    <t>4014</t>
  </si>
  <si>
    <t>redmi 9A</t>
  </si>
  <si>
    <t>Hermenegildo Cassoada</t>
  </si>
  <si>
    <t>iphone 11</t>
  </si>
  <si>
    <t>Jadiel Neves</t>
  </si>
  <si>
    <t>4015</t>
  </si>
  <si>
    <t>Joaquim Ulisses</t>
  </si>
  <si>
    <t>Tecno pova</t>
  </si>
  <si>
    <t>Jordão Miguel</t>
  </si>
  <si>
    <t xml:space="preserve">iphone 7 </t>
  </si>
  <si>
    <t>15.7.8</t>
  </si>
  <si>
    <t>Kengue Valentina</t>
  </si>
  <si>
    <t>f</t>
  </si>
  <si>
    <t>17.3.1</t>
  </si>
  <si>
    <t>Kleber Carlos</t>
  </si>
  <si>
    <t>4016</t>
  </si>
  <si>
    <t>Koloca Samuel</t>
  </si>
  <si>
    <t>alcatel</t>
  </si>
  <si>
    <t>Lauro Francisco</t>
  </si>
  <si>
    <t>4017</t>
  </si>
  <si>
    <t>tecno Camom</t>
  </si>
  <si>
    <t>Luzia Cassoada</t>
  </si>
  <si>
    <t>2002</t>
  </si>
  <si>
    <t>Tecno Spark</t>
  </si>
  <si>
    <t>Manuel Esteves</t>
  </si>
  <si>
    <t>2011</t>
  </si>
  <si>
    <t>Moisês Manuel Ferraz</t>
  </si>
  <si>
    <t>Mpanda Mayele</t>
  </si>
  <si>
    <t>iphone 11 pro max</t>
  </si>
  <si>
    <t>Narciso Manjor</t>
  </si>
  <si>
    <t>Itel P37</t>
  </si>
  <si>
    <t>Nuno Cainda</t>
  </si>
  <si>
    <t>Osvaldo Máquina</t>
  </si>
  <si>
    <t>BQ</t>
  </si>
  <si>
    <t>Pedro Mulumbo</t>
  </si>
  <si>
    <t>4018</t>
  </si>
  <si>
    <t>sansung s23+</t>
  </si>
  <si>
    <t>Quigingo Luamba de oliveira</t>
  </si>
  <si>
    <t>Sergio Silva</t>
  </si>
  <si>
    <t>m</t>
  </si>
  <si>
    <t>4019</t>
  </si>
  <si>
    <t xml:space="preserve">itel </t>
  </si>
  <si>
    <t>Silmara Lopes</t>
  </si>
  <si>
    <t>4020</t>
  </si>
  <si>
    <t>Tonilson Custodio</t>
  </si>
  <si>
    <t>2001</t>
  </si>
  <si>
    <t>iphone 6</t>
  </si>
  <si>
    <t>Ramal de conferencia</t>
  </si>
  <si>
    <t>3000</t>
  </si>
  <si>
    <t>2110</t>
  </si>
  <si>
    <t>MOS GERAL DO SISTEMA (valor mediano)</t>
  </si>
  <si>
    <t>MOS GERAL DO SISTEMA (valor médio)</t>
  </si>
  <si>
    <t xml:space="preserve">Call id </t>
  </si>
  <si>
    <t>duration</t>
  </si>
  <si>
    <t>Duration
in second</t>
  </si>
  <si>
    <t>call type</t>
  </si>
  <si>
    <t>number of extensions in line</t>
  </si>
  <si>
    <t xml:space="preserve"> MOS rating from users</t>
  </si>
  <si>
    <t>Users extensions</t>
  </si>
  <si>
    <t>MoS average of calls</t>
  </si>
  <si>
    <t xml:space="preserve">MoS of calls </t>
  </si>
  <si>
    <t>competing calls ids</t>
  </si>
  <si>
    <t>CALL DATA</t>
  </si>
  <si>
    <t xml:space="preserve">average distance </t>
  </si>
  <si>
    <t xml:space="preserve">Call MoS 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</si>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</sst>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onstantia"/>
      <family val="1"/>
    </font>
    <font>
      <b/>
      <sz val="11"/>
      <color theme="1"/>
      <name val="Constantia"/>
      <family val="1"/>
    </font>
    <font>
      <sz val="11"/>
      <color theme="1"/>
      <name val="Constantia"/>
      <family val="1"/>
    </font>
    <font>
      <b/>
      <sz val="24"/>
      <color theme="1"/>
      <name val="Constantia"/>
      <family val="1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21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3" fillId="0" borderId="3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ata" displayName="data" ref="A1:D104" totalsRowShown="0" tableBorderDxfId="4">
  <autoFilter ref="A1:D104"/>
  <tableColumns count="4">
    <tableColumn id="2" name="Duration" dataDxfId="3"/>
    <tableColumn id="4" name="number of extensions in line" dataDxfId="2"/>
    <tableColumn id="66" name="average distance " dataDxfId="1">
      <calculatedColumnFormula>AVERAGE(#REF!,#REF!,#REF!,#REF!,#REF!,#REF!,#REF!,#REF!,#REF!,#REF!,#REF!,#REF!,#REF!,#REF!,#REF!,#REF!,#REF!,#REF!,#REF!,#REF!)</calculatedColumnFormula>
    </tableColumn>
    <tableColumn id="67" name="Call MoS " dataDxfId="0">
      <calculatedColumnFormula>Calls.Dataset!AW4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showGridLines="0" view="pageBreakPreview" zoomScaleNormal="55" zoomScaleSheetLayoutView="100" workbookViewId="0">
      <pane xSplit="2" ySplit="1" topLeftCell="C37" activePane="bottomRight" state="frozen"/>
      <selection pane="topRight" activeCell="F1" sqref="F1"/>
      <selection pane="bottomLeft" activeCell="A4" sqref="A4"/>
      <selection pane="bottomRight" activeCell="A58" sqref="A58"/>
    </sheetView>
  </sheetViews>
  <sheetFormatPr defaultRowHeight="15" x14ac:dyDescent="0.25"/>
  <cols>
    <col min="1" max="1" width="15.7109375" customWidth="1"/>
    <col min="2" max="2" width="30.140625" customWidth="1"/>
    <col min="3" max="3" width="19.85546875" customWidth="1"/>
    <col min="4" max="4" width="31.140625" customWidth="1"/>
  </cols>
  <sheetData>
    <row r="1" spans="1:6" ht="45" customHeight="1" x14ac:dyDescent="0.25">
      <c r="A1" s="19" t="s">
        <v>177</v>
      </c>
      <c r="B1" s="19" t="s">
        <v>168</v>
      </c>
      <c r="C1" s="18" t="s">
        <v>175</v>
      </c>
      <c r="D1" s="18" t="s">
        <v>176</v>
      </c>
      <c r="E1" s="1"/>
      <c r="F1" s="1"/>
    </row>
    <row r="2" spans="1:6" x14ac:dyDescent="0.25">
      <c r="A2" s="11">
        <f>3*60 +31</f>
        <v>211</v>
      </c>
      <c r="B2" s="10">
        <v>2</v>
      </c>
      <c r="C2" s="11">
        <v>7</v>
      </c>
      <c r="D2" s="11">
        <f>Calls.Dataset!AW4</f>
        <v>4.5</v>
      </c>
      <c r="E2" s="1"/>
      <c r="F2" s="1"/>
    </row>
    <row r="3" spans="1:6" x14ac:dyDescent="0.25">
      <c r="A3" s="11">
        <f>5*60 +16</f>
        <v>316</v>
      </c>
      <c r="B3" s="10">
        <v>2</v>
      </c>
      <c r="C3" s="11">
        <v>5.25</v>
      </c>
      <c r="D3" s="11">
        <f>Calls.Dataset!AW5</f>
        <v>4.5</v>
      </c>
      <c r="E3" s="1"/>
      <c r="F3" s="1"/>
    </row>
    <row r="4" spans="1:6" x14ac:dyDescent="0.25">
      <c r="A4" s="11">
        <f>5*60+33</f>
        <v>333</v>
      </c>
      <c r="B4" s="10">
        <v>2</v>
      </c>
      <c r="C4" s="11">
        <v>5.15</v>
      </c>
      <c r="D4" s="11">
        <f>Calls.Dataset!AW6</f>
        <v>5</v>
      </c>
      <c r="E4" s="1"/>
      <c r="F4" s="1"/>
    </row>
    <row r="5" spans="1:6" x14ac:dyDescent="0.25">
      <c r="A5" s="11">
        <f>7*60+55</f>
        <v>475</v>
      </c>
      <c r="B5" s="10">
        <v>2</v>
      </c>
      <c r="C5" s="11">
        <v>5</v>
      </c>
      <c r="D5" s="11">
        <f>Calls.Dataset!AW7</f>
        <v>5</v>
      </c>
      <c r="E5" s="1"/>
      <c r="F5" s="1"/>
    </row>
    <row r="6" spans="1:6" x14ac:dyDescent="0.25">
      <c r="A6" s="11">
        <f>11*60+23</f>
        <v>683</v>
      </c>
      <c r="B6" s="10">
        <v>2</v>
      </c>
      <c r="C6" s="11">
        <v>7.5</v>
      </c>
      <c r="D6" s="11">
        <f>Calls.Dataset!AW8</f>
        <v>4.5</v>
      </c>
      <c r="E6" s="1"/>
      <c r="F6" s="1"/>
    </row>
    <row r="7" spans="1:6" x14ac:dyDescent="0.25">
      <c r="A7" s="11">
        <f>7*60+56</f>
        <v>476</v>
      </c>
      <c r="B7" s="10">
        <v>2</v>
      </c>
      <c r="C7" s="11">
        <v>10</v>
      </c>
      <c r="D7" s="11">
        <f>Calls.Dataset!AW9</f>
        <v>4</v>
      </c>
      <c r="E7" s="1"/>
      <c r="F7" s="1"/>
    </row>
    <row r="8" spans="1:6" x14ac:dyDescent="0.25">
      <c r="A8" s="11">
        <f>5*60+27</f>
        <v>327</v>
      </c>
      <c r="B8" s="10">
        <v>2</v>
      </c>
      <c r="C8" s="11">
        <v>9.5</v>
      </c>
      <c r="D8" s="11">
        <f>Calls.Dataset!AW10</f>
        <v>4</v>
      </c>
      <c r="E8" s="1"/>
      <c r="F8" s="1"/>
    </row>
    <row r="9" spans="1:6" x14ac:dyDescent="0.25">
      <c r="A9" s="11">
        <f>13*60+26</f>
        <v>806</v>
      </c>
      <c r="B9" s="10">
        <v>2</v>
      </c>
      <c r="C9" s="11">
        <v>8.5</v>
      </c>
      <c r="D9" s="11">
        <f>Calls.Dataset!AW11</f>
        <v>4</v>
      </c>
      <c r="E9" s="1"/>
      <c r="F9" s="1"/>
    </row>
    <row r="10" spans="1:6" x14ac:dyDescent="0.25">
      <c r="A10" s="11">
        <f>4*60+5</f>
        <v>245</v>
      </c>
      <c r="B10" s="10">
        <v>2</v>
      </c>
      <c r="C10" s="11">
        <v>10</v>
      </c>
      <c r="D10" s="11">
        <f>Calls.Dataset!AW12</f>
        <v>5</v>
      </c>
      <c r="E10" s="1"/>
      <c r="F10" s="1"/>
    </row>
    <row r="11" spans="1:6" x14ac:dyDescent="0.25">
      <c r="A11" s="11">
        <f>3*60+56</f>
        <v>236</v>
      </c>
      <c r="B11" s="10">
        <v>2</v>
      </c>
      <c r="C11" s="11">
        <v>8.5</v>
      </c>
      <c r="D11" s="11">
        <f>Calls.Dataset!AW13</f>
        <v>5</v>
      </c>
      <c r="E11" s="1"/>
      <c r="F11" s="1"/>
    </row>
    <row r="12" spans="1:6" x14ac:dyDescent="0.25">
      <c r="A12" s="11">
        <f>15*60+19</f>
        <v>919</v>
      </c>
      <c r="B12" s="10">
        <v>2</v>
      </c>
      <c r="C12" s="11">
        <v>9.5</v>
      </c>
      <c r="D12" s="11">
        <f>Calls.Dataset!AW14</f>
        <v>4</v>
      </c>
      <c r="E12" s="1"/>
      <c r="F12" s="1"/>
    </row>
    <row r="13" spans="1:6" x14ac:dyDescent="0.25">
      <c r="A13" s="11">
        <f>2*60+21</f>
        <v>141</v>
      </c>
      <c r="B13" s="10">
        <v>2</v>
      </c>
      <c r="C13" s="11">
        <v>11</v>
      </c>
      <c r="D13" s="11">
        <f>Calls.Dataset!AW15</f>
        <v>5</v>
      </c>
      <c r="E13" s="1"/>
      <c r="F13" s="1"/>
    </row>
    <row r="14" spans="1:6" x14ac:dyDescent="0.25">
      <c r="A14" s="11">
        <f>6*60+43</f>
        <v>403</v>
      </c>
      <c r="B14" s="10">
        <v>2</v>
      </c>
      <c r="C14" s="11">
        <v>7</v>
      </c>
      <c r="D14" s="11">
        <f>Calls.Dataset!AW16</f>
        <v>5</v>
      </c>
      <c r="E14" s="1"/>
      <c r="F14" s="1"/>
    </row>
    <row r="15" spans="1:6" x14ac:dyDescent="0.25">
      <c r="A15" s="11">
        <f>3*60+39</f>
        <v>219</v>
      </c>
      <c r="B15" s="10">
        <v>2</v>
      </c>
      <c r="C15" s="11">
        <v>7</v>
      </c>
      <c r="D15" s="11">
        <f>Calls.Dataset!AW17</f>
        <v>4.5</v>
      </c>
      <c r="E15" s="1"/>
      <c r="F15" s="1"/>
    </row>
    <row r="16" spans="1:6" x14ac:dyDescent="0.25">
      <c r="A16" s="11">
        <f>4*60+57</f>
        <v>297</v>
      </c>
      <c r="B16" s="10">
        <v>2</v>
      </c>
      <c r="C16" s="11">
        <v>8.5</v>
      </c>
      <c r="D16" s="11">
        <f>Calls.Dataset!AW18</f>
        <v>5</v>
      </c>
      <c r="E16" s="1"/>
      <c r="F16" s="1"/>
    </row>
    <row r="17" spans="1:6" x14ac:dyDescent="0.25">
      <c r="A17" s="11">
        <f>3*60+57</f>
        <v>237</v>
      </c>
      <c r="B17" s="10">
        <v>2</v>
      </c>
      <c r="C17" s="11">
        <v>5.5</v>
      </c>
      <c r="D17" s="11">
        <f>Calls.Dataset!AW19</f>
        <v>4.5</v>
      </c>
      <c r="E17" s="1"/>
      <c r="F17" s="1"/>
    </row>
    <row r="18" spans="1:6" x14ac:dyDescent="0.25">
      <c r="A18" s="11">
        <f>6*60+17</f>
        <v>377</v>
      </c>
      <c r="B18" s="10">
        <v>2</v>
      </c>
      <c r="C18" s="11">
        <v>8.5</v>
      </c>
      <c r="D18" s="11">
        <f>Calls.Dataset!AW20</f>
        <v>5</v>
      </c>
      <c r="E18" s="1"/>
      <c r="F18" s="1"/>
    </row>
    <row r="19" spans="1:6" x14ac:dyDescent="0.25">
      <c r="A19" s="11">
        <f>3*60+44</f>
        <v>224</v>
      </c>
      <c r="B19" s="10">
        <v>2</v>
      </c>
      <c r="C19" s="11">
        <v>7.5</v>
      </c>
      <c r="D19" s="11">
        <f>Calls.Dataset!AW21</f>
        <v>5</v>
      </c>
      <c r="E19" s="1"/>
      <c r="F19" s="1"/>
    </row>
    <row r="20" spans="1:6" x14ac:dyDescent="0.25">
      <c r="A20" s="11">
        <f>9*60+19</f>
        <v>559</v>
      </c>
      <c r="B20" s="10">
        <v>2</v>
      </c>
      <c r="C20" s="11">
        <v>9.5</v>
      </c>
      <c r="D20" s="11">
        <f>Calls.Dataset!AW22</f>
        <v>5</v>
      </c>
      <c r="E20" s="1"/>
      <c r="F20" s="1"/>
    </row>
    <row r="21" spans="1:6" x14ac:dyDescent="0.25">
      <c r="A21" s="11">
        <f>4*60+31</f>
        <v>271</v>
      </c>
      <c r="B21" s="10">
        <v>2</v>
      </c>
      <c r="C21" s="11">
        <v>8</v>
      </c>
      <c r="D21" s="11">
        <f>Calls.Dataset!AW23</f>
        <v>5</v>
      </c>
      <c r="E21" s="1"/>
      <c r="F21" s="1"/>
    </row>
    <row r="22" spans="1:6" x14ac:dyDescent="0.25">
      <c r="A22" s="11">
        <f>2*60+54</f>
        <v>174</v>
      </c>
      <c r="B22" s="10">
        <v>4</v>
      </c>
      <c r="C22" s="11">
        <v>8.5</v>
      </c>
      <c r="D22" s="11">
        <f>Calls.Dataset!AW24</f>
        <v>4</v>
      </c>
      <c r="E22" s="1"/>
      <c r="F22" s="1"/>
    </row>
    <row r="23" spans="1:6" x14ac:dyDescent="0.25">
      <c r="A23" s="11">
        <f>2*60+58</f>
        <v>178</v>
      </c>
      <c r="B23" s="10">
        <v>4</v>
      </c>
      <c r="C23" s="11">
        <v>10.5</v>
      </c>
      <c r="D23" s="11">
        <f>Calls.Dataset!AW25</f>
        <v>5</v>
      </c>
      <c r="E23" s="1"/>
      <c r="F23" s="1"/>
    </row>
    <row r="24" spans="1:6" x14ac:dyDescent="0.25">
      <c r="A24" s="11">
        <f>3*60+29</f>
        <v>209</v>
      </c>
      <c r="B24" s="10">
        <v>4</v>
      </c>
      <c r="C24" s="11">
        <v>7.5</v>
      </c>
      <c r="D24" s="11">
        <f>Calls.Dataset!AW26</f>
        <v>4</v>
      </c>
      <c r="E24" s="1"/>
      <c r="F24" s="1"/>
    </row>
    <row r="25" spans="1:6" x14ac:dyDescent="0.25">
      <c r="A25" s="11">
        <f>4*60+56</f>
        <v>296</v>
      </c>
      <c r="B25" s="10">
        <v>4</v>
      </c>
      <c r="C25" s="11">
        <v>11</v>
      </c>
      <c r="D25" s="11">
        <f>Calls.Dataset!AW27</f>
        <v>4</v>
      </c>
      <c r="E25" s="1"/>
      <c r="F25" s="1"/>
    </row>
    <row r="26" spans="1:6" x14ac:dyDescent="0.25">
      <c r="A26" s="11">
        <f>4*60+34</f>
        <v>274</v>
      </c>
      <c r="B26" s="10">
        <v>4</v>
      </c>
      <c r="C26" s="11">
        <v>10.5</v>
      </c>
      <c r="D26" s="11">
        <f>Calls.Dataset!AW28</f>
        <v>5</v>
      </c>
      <c r="E26" s="1"/>
      <c r="F26" s="1"/>
    </row>
    <row r="27" spans="1:6" x14ac:dyDescent="0.25">
      <c r="A27" s="11">
        <f>5*60+6</f>
        <v>306</v>
      </c>
      <c r="B27" s="10">
        <v>4</v>
      </c>
      <c r="C27" s="11">
        <v>9.5</v>
      </c>
      <c r="D27" s="11">
        <f>Calls.Dataset!AW29</f>
        <v>4.5</v>
      </c>
      <c r="E27" s="1"/>
      <c r="F27" s="1"/>
    </row>
    <row r="28" spans="1:6" x14ac:dyDescent="0.25">
      <c r="A28" s="11">
        <f>4*60+12</f>
        <v>252</v>
      </c>
      <c r="B28" s="10">
        <v>6</v>
      </c>
      <c r="C28" s="11">
        <v>9.5</v>
      </c>
      <c r="D28" s="11">
        <f>Calls.Dataset!AW30</f>
        <v>4</v>
      </c>
      <c r="E28" s="1"/>
      <c r="F28" s="1"/>
    </row>
    <row r="29" spans="1:6" x14ac:dyDescent="0.25">
      <c r="A29" s="11">
        <f>5*60+16</f>
        <v>316</v>
      </c>
      <c r="B29" s="10">
        <v>6</v>
      </c>
      <c r="C29" s="11">
        <v>10.5</v>
      </c>
      <c r="D29" s="11">
        <f>Calls.Dataset!AW31</f>
        <v>4</v>
      </c>
      <c r="E29" s="1"/>
      <c r="F29" s="1"/>
    </row>
    <row r="30" spans="1:6" x14ac:dyDescent="0.25">
      <c r="A30" s="11">
        <f>4*60+23</f>
        <v>263</v>
      </c>
      <c r="B30" s="10">
        <v>6</v>
      </c>
      <c r="C30" s="11">
        <v>5.5</v>
      </c>
      <c r="D30" s="11">
        <f>Calls.Dataset!AW32</f>
        <v>4</v>
      </c>
      <c r="E30" s="1"/>
      <c r="F30" s="1"/>
    </row>
    <row r="31" spans="1:6" x14ac:dyDescent="0.25">
      <c r="A31" s="11">
        <f>6*60+27</f>
        <v>387</v>
      </c>
      <c r="B31" s="10">
        <v>8</v>
      </c>
      <c r="C31" s="11">
        <v>16.5</v>
      </c>
      <c r="D31" s="11">
        <f>Calls.Dataset!AW33</f>
        <v>3.5</v>
      </c>
      <c r="E31" s="1"/>
      <c r="F31" s="1"/>
    </row>
    <row r="32" spans="1:6" x14ac:dyDescent="0.25">
      <c r="A32" s="11">
        <f>5*60+26</f>
        <v>326</v>
      </c>
      <c r="B32" s="10">
        <v>8</v>
      </c>
      <c r="C32" s="11">
        <v>15</v>
      </c>
      <c r="D32" s="11">
        <f>Calls.Dataset!AW34</f>
        <v>3.5</v>
      </c>
      <c r="E32" s="1"/>
      <c r="F32" s="1"/>
    </row>
    <row r="33" spans="1:6" x14ac:dyDescent="0.25">
      <c r="A33" s="11">
        <f>8*60+39</f>
        <v>519</v>
      </c>
      <c r="B33" s="10">
        <v>8</v>
      </c>
      <c r="C33" s="11">
        <v>17</v>
      </c>
      <c r="D33" s="11">
        <f>Calls.Dataset!AW35</f>
        <v>3.5</v>
      </c>
      <c r="E33" s="1"/>
      <c r="F33" s="1"/>
    </row>
    <row r="34" spans="1:6" x14ac:dyDescent="0.25">
      <c r="A34" s="11">
        <f>6*60+21</f>
        <v>381</v>
      </c>
      <c r="B34" s="10">
        <v>8</v>
      </c>
      <c r="C34" s="11">
        <v>12</v>
      </c>
      <c r="D34" s="11">
        <f>Calls.Dataset!AW36</f>
        <v>4</v>
      </c>
      <c r="E34" s="1"/>
      <c r="F34" s="1"/>
    </row>
    <row r="35" spans="1:6" x14ac:dyDescent="0.25">
      <c r="A35" s="11">
        <f>11*60+34</f>
        <v>694</v>
      </c>
      <c r="B35" s="10">
        <v>10</v>
      </c>
      <c r="C35" s="11">
        <v>12.5</v>
      </c>
      <c r="D35" s="11">
        <f>Calls.Dataset!AW37</f>
        <v>4</v>
      </c>
      <c r="E35" s="1"/>
      <c r="F35" s="1"/>
    </row>
    <row r="36" spans="1:6" x14ac:dyDescent="0.25">
      <c r="A36" s="11">
        <f>11*60+33</f>
        <v>693</v>
      </c>
      <c r="B36" s="10">
        <v>10</v>
      </c>
      <c r="C36" s="11">
        <v>12</v>
      </c>
      <c r="D36" s="11">
        <f>Calls.Dataset!AW38</f>
        <v>4</v>
      </c>
      <c r="E36" s="1"/>
      <c r="F36" s="1"/>
    </row>
    <row r="37" spans="1:6" x14ac:dyDescent="0.25">
      <c r="A37" s="11">
        <f>11*60+29</f>
        <v>689</v>
      </c>
      <c r="B37" s="10">
        <v>10</v>
      </c>
      <c r="C37" s="11">
        <v>17</v>
      </c>
      <c r="D37" s="11">
        <f>Calls.Dataset!AW39</f>
        <v>3.5</v>
      </c>
      <c r="E37" s="1"/>
      <c r="F37" s="1"/>
    </row>
    <row r="38" spans="1:6" x14ac:dyDescent="0.25">
      <c r="A38" s="11">
        <f>10*60+55</f>
        <v>655</v>
      </c>
      <c r="B38" s="10">
        <v>10</v>
      </c>
      <c r="C38" s="11">
        <v>12.5</v>
      </c>
      <c r="D38" s="11">
        <f>Calls.Dataset!AW40</f>
        <v>4</v>
      </c>
      <c r="E38" s="1"/>
      <c r="F38" s="1"/>
    </row>
    <row r="39" spans="1:6" x14ac:dyDescent="0.25">
      <c r="A39" s="11">
        <f>11*60+3</f>
        <v>663</v>
      </c>
      <c r="B39" s="10">
        <v>10</v>
      </c>
      <c r="C39" s="11">
        <v>9</v>
      </c>
      <c r="D39" s="11">
        <f>Calls.Dataset!AW41</f>
        <v>4</v>
      </c>
      <c r="E39" s="1"/>
      <c r="F39" s="1"/>
    </row>
    <row r="40" spans="1:6" x14ac:dyDescent="0.25">
      <c r="A40" s="11">
        <f>16*60+44</f>
        <v>1004</v>
      </c>
      <c r="B40" s="10">
        <v>2</v>
      </c>
      <c r="C40" s="11">
        <v>6.5</v>
      </c>
      <c r="D40" s="11">
        <f>Calls.Dataset!AW42</f>
        <v>5</v>
      </c>
      <c r="E40" s="1"/>
      <c r="F40" s="1"/>
    </row>
    <row r="41" spans="1:6" x14ac:dyDescent="0.25">
      <c r="A41" s="11">
        <f>10*60+20</f>
        <v>620</v>
      </c>
      <c r="B41" s="10">
        <v>2</v>
      </c>
      <c r="C41" s="11">
        <v>7.5</v>
      </c>
      <c r="D41" s="11">
        <f>Calls.Dataset!AW43</f>
        <v>4.5</v>
      </c>
      <c r="E41" s="1"/>
      <c r="F41" s="1"/>
    </row>
    <row r="42" spans="1:6" x14ac:dyDescent="0.25">
      <c r="A42" s="11">
        <f>10*60+37</f>
        <v>637</v>
      </c>
      <c r="B42" s="10">
        <v>2</v>
      </c>
      <c r="C42" s="11">
        <v>6.5</v>
      </c>
      <c r="D42" s="11">
        <f>Calls.Dataset!AW44</f>
        <v>5</v>
      </c>
      <c r="E42" s="1"/>
      <c r="F42" s="1"/>
    </row>
    <row r="43" spans="1:6" x14ac:dyDescent="0.25">
      <c r="A43" s="11">
        <f>5*60+11</f>
        <v>311</v>
      </c>
      <c r="B43" s="10">
        <v>2</v>
      </c>
      <c r="C43" s="11">
        <v>8</v>
      </c>
      <c r="D43" s="11">
        <f>Calls.Dataset!AW45</f>
        <v>4.5</v>
      </c>
      <c r="E43" s="1"/>
      <c r="F43" s="1"/>
    </row>
    <row r="44" spans="1:6" x14ac:dyDescent="0.25">
      <c r="A44" s="11">
        <f>6*60+29</f>
        <v>389</v>
      </c>
      <c r="B44" s="10">
        <v>4</v>
      </c>
      <c r="C44" s="11">
        <v>10.5</v>
      </c>
      <c r="D44" s="11">
        <f>Calls.Dataset!AW46</f>
        <v>4</v>
      </c>
      <c r="E44" s="1"/>
      <c r="F44" s="1"/>
    </row>
    <row r="45" spans="1:6" x14ac:dyDescent="0.25">
      <c r="A45" s="11">
        <f>6*60+20</f>
        <v>380</v>
      </c>
      <c r="B45" s="10">
        <v>4</v>
      </c>
      <c r="C45" s="11">
        <v>8.5</v>
      </c>
      <c r="D45" s="11">
        <f>Calls.Dataset!AW47</f>
        <v>4.5</v>
      </c>
      <c r="E45" s="1"/>
      <c r="F45" s="1"/>
    </row>
    <row r="46" spans="1:6" x14ac:dyDescent="0.25">
      <c r="A46" s="11">
        <f>1*60+53</f>
        <v>113</v>
      </c>
      <c r="B46" s="10">
        <v>2</v>
      </c>
      <c r="C46" s="11">
        <v>8.5</v>
      </c>
      <c r="D46" s="11">
        <f>Calls.Dataset!AW48</f>
        <v>4.5</v>
      </c>
    </row>
    <row r="47" spans="1:6" x14ac:dyDescent="0.25">
      <c r="A47" s="11">
        <f>6*60+25</f>
        <v>385</v>
      </c>
      <c r="B47" s="10">
        <v>2</v>
      </c>
      <c r="C47" s="11">
        <v>11.5</v>
      </c>
      <c r="D47" s="11">
        <f>Calls.Dataset!AW49</f>
        <v>4</v>
      </c>
      <c r="E47" s="1"/>
      <c r="F47" s="1"/>
    </row>
    <row r="48" spans="1:6" x14ac:dyDescent="0.25">
      <c r="A48" s="11">
        <f>5*60+43</f>
        <v>343</v>
      </c>
      <c r="B48" s="10">
        <v>4</v>
      </c>
      <c r="C48" s="11">
        <v>9.5</v>
      </c>
      <c r="D48" s="11">
        <f>Calls.Dataset!AW50</f>
        <v>4.5</v>
      </c>
      <c r="E48" s="1"/>
      <c r="F48" s="1"/>
    </row>
    <row r="49" spans="1:6" x14ac:dyDescent="0.25">
      <c r="A49" s="11">
        <f>8*60</f>
        <v>480</v>
      </c>
      <c r="B49" s="10">
        <v>4</v>
      </c>
      <c r="C49" s="11">
        <v>22</v>
      </c>
      <c r="D49" s="11">
        <f>Calls.Dataset!AW51</f>
        <v>3</v>
      </c>
      <c r="E49" s="1"/>
      <c r="F49" s="1"/>
    </row>
    <row r="50" spans="1:6" x14ac:dyDescent="0.25">
      <c r="A50" s="11">
        <f>6*60+11</f>
        <v>371</v>
      </c>
      <c r="B50" s="10">
        <v>4</v>
      </c>
      <c r="C50" s="11">
        <v>12.5</v>
      </c>
      <c r="D50" s="11">
        <f>Calls.Dataset!AW52</f>
        <v>5</v>
      </c>
      <c r="E50" s="1"/>
      <c r="F50" s="1"/>
    </row>
    <row r="51" spans="1:6" x14ac:dyDescent="0.25">
      <c r="A51" s="11">
        <f>5*60+15</f>
        <v>315</v>
      </c>
      <c r="B51" s="10">
        <v>4</v>
      </c>
      <c r="C51" s="11">
        <v>9</v>
      </c>
      <c r="D51" s="11">
        <f>Calls.Dataset!AW53</f>
        <v>4.5</v>
      </c>
      <c r="E51" s="1"/>
      <c r="F51" s="1"/>
    </row>
    <row r="52" spans="1:6" x14ac:dyDescent="0.25">
      <c r="A52" s="11">
        <f>4*60+28</f>
        <v>268</v>
      </c>
      <c r="B52" s="10">
        <v>2</v>
      </c>
      <c r="C52" s="11">
        <v>10.5</v>
      </c>
      <c r="D52" s="11">
        <f>Calls.Dataset!AW54</f>
        <v>3.5</v>
      </c>
      <c r="E52" s="1"/>
      <c r="F52" s="1"/>
    </row>
    <row r="53" spans="1:6" x14ac:dyDescent="0.25">
      <c r="A53" s="11">
        <f>4*60+32</f>
        <v>272</v>
      </c>
      <c r="B53" s="10">
        <v>2</v>
      </c>
      <c r="C53" s="11">
        <v>7.5</v>
      </c>
      <c r="D53" s="11">
        <f>Calls.Dataset!AW55</f>
        <v>5</v>
      </c>
      <c r="E53" s="1"/>
      <c r="F53" s="1"/>
    </row>
    <row r="54" spans="1:6" x14ac:dyDescent="0.25">
      <c r="A54" s="11">
        <f>5*60+56</f>
        <v>356</v>
      </c>
      <c r="B54" s="10">
        <v>3</v>
      </c>
      <c r="C54" s="11">
        <v>9.67</v>
      </c>
      <c r="D54" s="11">
        <f>Calls.Dataset!AW56</f>
        <v>4</v>
      </c>
      <c r="E54" s="1"/>
      <c r="F54" s="1"/>
    </row>
    <row r="55" spans="1:6" x14ac:dyDescent="0.25">
      <c r="A55" s="11">
        <f>6*60+58</f>
        <v>418</v>
      </c>
      <c r="B55" s="10">
        <v>3</v>
      </c>
      <c r="C55" s="11">
        <v>9</v>
      </c>
      <c r="D55" s="11">
        <f>Calls.Dataset!AW57</f>
        <v>4.333333333333333</v>
      </c>
      <c r="E55" s="1"/>
      <c r="F55" s="1"/>
    </row>
    <row r="56" spans="1:6" x14ac:dyDescent="0.25">
      <c r="A56" s="11">
        <f>7*60+51</f>
        <v>471</v>
      </c>
      <c r="B56" s="10">
        <v>4</v>
      </c>
      <c r="C56" s="11">
        <v>13.35</v>
      </c>
      <c r="D56" s="11">
        <f>Calls.Dataset!AW58</f>
        <v>3.75</v>
      </c>
      <c r="E56" s="1"/>
      <c r="F56" s="1"/>
    </row>
    <row r="57" spans="1:6" x14ac:dyDescent="0.25">
      <c r="A57" s="11">
        <f>6*60+58</f>
        <v>418</v>
      </c>
      <c r="B57" s="10">
        <v>4</v>
      </c>
      <c r="C57" s="11">
        <v>13.5</v>
      </c>
      <c r="D57" s="11">
        <f>Calls.Dataset!AW59</f>
        <v>3.75</v>
      </c>
      <c r="E57" s="1"/>
      <c r="F57" s="1"/>
    </row>
    <row r="58" spans="1:6" x14ac:dyDescent="0.25">
      <c r="A58" s="11">
        <f>6*60+25</f>
        <v>385</v>
      </c>
      <c r="B58" s="10">
        <v>3</v>
      </c>
      <c r="C58" s="11">
        <v>13.67</v>
      </c>
      <c r="D58" s="11">
        <f>Calls.Dataset!AW60</f>
        <v>4</v>
      </c>
      <c r="E58" s="1"/>
      <c r="F58" s="1"/>
    </row>
    <row r="59" spans="1:6" x14ac:dyDescent="0.25">
      <c r="A59" s="11">
        <f>11*60+59</f>
        <v>719</v>
      </c>
      <c r="B59" s="10">
        <v>3</v>
      </c>
      <c r="C59" s="11">
        <v>11</v>
      </c>
      <c r="D59" s="11">
        <f>Calls.Dataset!AW61</f>
        <v>4</v>
      </c>
      <c r="E59" s="1"/>
      <c r="F59" s="1"/>
    </row>
    <row r="60" spans="1:6" x14ac:dyDescent="0.25">
      <c r="A60" s="11">
        <f>13*60+32</f>
        <v>812</v>
      </c>
      <c r="B60" s="10">
        <v>6</v>
      </c>
      <c r="C60" s="11">
        <v>16.5</v>
      </c>
      <c r="D60" s="11">
        <f>Calls.Dataset!AW62</f>
        <v>3.5</v>
      </c>
      <c r="E60" s="1"/>
      <c r="F60" s="1"/>
    </row>
    <row r="61" spans="1:6" x14ac:dyDescent="0.25">
      <c r="A61" s="11">
        <f>15*60+23</f>
        <v>923</v>
      </c>
      <c r="B61" s="10">
        <v>7</v>
      </c>
      <c r="C61" s="11">
        <v>15.82</v>
      </c>
      <c r="D61" s="11">
        <f>Calls.Dataset!AW63</f>
        <v>3.7142857142857144</v>
      </c>
      <c r="E61" s="1"/>
      <c r="F61" s="1"/>
    </row>
    <row r="62" spans="1:6" x14ac:dyDescent="0.25">
      <c r="A62" s="11">
        <f>5*60+7</f>
        <v>307</v>
      </c>
      <c r="B62" s="10">
        <v>2</v>
      </c>
      <c r="C62" s="11">
        <v>10.5</v>
      </c>
      <c r="D62" s="11">
        <f>Calls.Dataset!AW64</f>
        <v>4.5</v>
      </c>
      <c r="E62" s="1"/>
      <c r="F62" s="1"/>
    </row>
    <row r="63" spans="1:6" x14ac:dyDescent="0.25">
      <c r="A63" s="11">
        <f>4*60+35</f>
        <v>275</v>
      </c>
      <c r="B63" s="10">
        <v>2</v>
      </c>
      <c r="C63" s="11">
        <v>11.25</v>
      </c>
      <c r="D63" s="11">
        <f>Calls.Dataset!AW65</f>
        <v>4</v>
      </c>
      <c r="E63" s="1"/>
      <c r="F63" s="1"/>
    </row>
    <row r="64" spans="1:6" x14ac:dyDescent="0.25">
      <c r="A64" s="11">
        <f>5*60+3</f>
        <v>303</v>
      </c>
      <c r="B64" s="10">
        <v>4</v>
      </c>
      <c r="C64" s="11">
        <v>11.5</v>
      </c>
      <c r="D64" s="11">
        <f>Calls.Dataset!AW66</f>
        <v>4.5</v>
      </c>
      <c r="E64" s="1"/>
      <c r="F64" s="1"/>
    </row>
    <row r="65" spans="1:6" x14ac:dyDescent="0.25">
      <c r="A65" s="11">
        <f>1*60+45</f>
        <v>105</v>
      </c>
      <c r="B65" s="10">
        <v>4</v>
      </c>
      <c r="C65" s="11">
        <v>8.25</v>
      </c>
      <c r="D65" s="11">
        <f>Calls.Dataset!AW67</f>
        <v>4.5</v>
      </c>
      <c r="E65" s="1"/>
      <c r="F65" s="1"/>
    </row>
    <row r="66" spans="1:6" x14ac:dyDescent="0.25">
      <c r="A66" s="11">
        <f>3*60+37</f>
        <v>217</v>
      </c>
      <c r="B66" s="10">
        <v>4</v>
      </c>
      <c r="C66" s="11">
        <v>13.5</v>
      </c>
      <c r="D66" s="11">
        <f>Calls.Dataset!AW68</f>
        <v>5</v>
      </c>
      <c r="E66" s="1"/>
      <c r="F66" s="1"/>
    </row>
    <row r="67" spans="1:6" x14ac:dyDescent="0.25">
      <c r="A67" s="11">
        <f>3*60+58</f>
        <v>238</v>
      </c>
      <c r="B67" s="10">
        <v>4</v>
      </c>
      <c r="C67" s="11">
        <v>12.5</v>
      </c>
      <c r="D67" s="11">
        <f>Calls.Dataset!AW69</f>
        <v>4.5</v>
      </c>
      <c r="E67" s="1"/>
      <c r="F67" s="1"/>
    </row>
    <row r="68" spans="1:6" x14ac:dyDescent="0.25">
      <c r="A68" s="11">
        <f>4*60+3</f>
        <v>243</v>
      </c>
      <c r="B68" s="10">
        <v>4</v>
      </c>
      <c r="C68" s="11">
        <v>11</v>
      </c>
      <c r="D68" s="11">
        <f>Calls.Dataset!AW70</f>
        <v>4.5</v>
      </c>
      <c r="E68" s="1"/>
      <c r="F68" s="1"/>
    </row>
    <row r="69" spans="1:6" x14ac:dyDescent="0.25">
      <c r="A69" s="11">
        <f>6*60+19</f>
        <v>379</v>
      </c>
      <c r="B69" s="10">
        <v>5</v>
      </c>
      <c r="C69" s="11">
        <v>11</v>
      </c>
      <c r="D69" s="11">
        <f>Calls.Dataset!AW71</f>
        <v>4.5999999999999996</v>
      </c>
      <c r="E69" s="1"/>
      <c r="F69" s="1"/>
    </row>
    <row r="70" spans="1:6" x14ac:dyDescent="0.25">
      <c r="A70" s="11">
        <f>2*60+45</f>
        <v>165</v>
      </c>
      <c r="B70" s="10">
        <v>5</v>
      </c>
      <c r="C70" s="11">
        <v>7.8</v>
      </c>
      <c r="D70" s="11">
        <f>Calls.Dataset!AW72</f>
        <v>5</v>
      </c>
      <c r="E70" s="1"/>
      <c r="F70" s="1"/>
    </row>
    <row r="71" spans="1:6" x14ac:dyDescent="0.25">
      <c r="A71" s="11">
        <f>2*60+2</f>
        <v>122</v>
      </c>
      <c r="B71" s="10">
        <v>2</v>
      </c>
      <c r="C71" s="11">
        <v>10</v>
      </c>
      <c r="D71" s="11">
        <f>Calls.Dataset!AW73</f>
        <v>5</v>
      </c>
      <c r="E71" s="1"/>
      <c r="F71" s="1"/>
    </row>
    <row r="72" spans="1:6" x14ac:dyDescent="0.25">
      <c r="A72" s="11">
        <f>4*60+5</f>
        <v>245</v>
      </c>
      <c r="B72" s="10">
        <v>2</v>
      </c>
      <c r="C72" s="11">
        <v>9</v>
      </c>
      <c r="D72" s="11">
        <f>Calls.Dataset!AW74</f>
        <v>5</v>
      </c>
      <c r="E72" s="1"/>
      <c r="F72" s="1"/>
    </row>
    <row r="73" spans="1:6" x14ac:dyDescent="0.25">
      <c r="A73" s="11">
        <f>3*60+23</f>
        <v>203</v>
      </c>
      <c r="B73" s="10">
        <v>2</v>
      </c>
      <c r="C73" s="11">
        <v>10</v>
      </c>
      <c r="D73" s="11">
        <f>Calls.Dataset!AW75</f>
        <v>5</v>
      </c>
      <c r="E73" s="1"/>
      <c r="F73" s="1"/>
    </row>
    <row r="74" spans="1:6" x14ac:dyDescent="0.25">
      <c r="A74" s="11">
        <f>3*60+14</f>
        <v>194</v>
      </c>
      <c r="B74" s="10">
        <v>4</v>
      </c>
      <c r="C74" s="11">
        <v>8</v>
      </c>
      <c r="D74" s="11">
        <f>Calls.Dataset!AW76</f>
        <v>5</v>
      </c>
      <c r="E74" s="1"/>
      <c r="F74" s="1"/>
    </row>
    <row r="75" spans="1:6" x14ac:dyDescent="0.25">
      <c r="A75" s="11">
        <f>6*60+17</f>
        <v>377</v>
      </c>
      <c r="B75" s="10">
        <v>4</v>
      </c>
      <c r="C75" s="11">
        <v>11</v>
      </c>
      <c r="D75" s="11">
        <f>Calls.Dataset!AW77</f>
        <v>5</v>
      </c>
      <c r="E75" s="1"/>
      <c r="F75" s="1"/>
    </row>
    <row r="76" spans="1:6" x14ac:dyDescent="0.25">
      <c r="A76" s="11">
        <f>5*60+2</f>
        <v>302</v>
      </c>
      <c r="B76" s="10">
        <v>4</v>
      </c>
      <c r="C76" s="11">
        <v>9.75</v>
      </c>
      <c r="D76" s="11">
        <f>Calls.Dataset!AW78</f>
        <v>4.75</v>
      </c>
      <c r="E76" s="1"/>
      <c r="F76" s="1"/>
    </row>
    <row r="77" spans="1:6" x14ac:dyDescent="0.25">
      <c r="A77" s="11">
        <f>3*60+7</f>
        <v>187</v>
      </c>
      <c r="B77" s="10">
        <v>2</v>
      </c>
      <c r="C77" s="11">
        <v>15</v>
      </c>
      <c r="D77" s="11">
        <f>Calls.Dataset!AW79</f>
        <v>3.5</v>
      </c>
      <c r="E77" s="1"/>
      <c r="F77" s="1"/>
    </row>
    <row r="78" spans="1:6" x14ac:dyDescent="0.25">
      <c r="A78" s="11">
        <f>4*60+2</f>
        <v>242</v>
      </c>
      <c r="B78" s="10">
        <v>2</v>
      </c>
      <c r="C78" s="11">
        <v>8</v>
      </c>
      <c r="D78" s="11">
        <f>Calls.Dataset!AW80</f>
        <v>5</v>
      </c>
      <c r="E78" s="1"/>
      <c r="F78" s="1"/>
    </row>
    <row r="79" spans="1:6" x14ac:dyDescent="0.25">
      <c r="A79" s="11">
        <f>6*60+9</f>
        <v>369</v>
      </c>
      <c r="B79" s="10">
        <v>3</v>
      </c>
      <c r="C79" s="11">
        <v>10</v>
      </c>
      <c r="D79" s="11">
        <f>Calls.Dataset!AW81</f>
        <v>5</v>
      </c>
      <c r="E79" s="1"/>
      <c r="F79" s="1"/>
    </row>
    <row r="80" spans="1:6" x14ac:dyDescent="0.25">
      <c r="A80" s="11">
        <f>7*60+33</f>
        <v>453</v>
      </c>
      <c r="B80" s="10">
        <v>4</v>
      </c>
      <c r="C80" s="11">
        <v>8.4</v>
      </c>
      <c r="D80" s="11">
        <f>Calls.Dataset!AW82</f>
        <v>5</v>
      </c>
      <c r="E80" s="1"/>
      <c r="F80" s="1"/>
    </row>
    <row r="81" spans="1:6" x14ac:dyDescent="0.25">
      <c r="A81" s="11">
        <f>5*60+29</f>
        <v>329</v>
      </c>
      <c r="B81" s="10">
        <v>6</v>
      </c>
      <c r="C81" s="11">
        <v>11.67</v>
      </c>
      <c r="D81" s="11">
        <f>Calls.Dataset!AW83</f>
        <v>4.666666666666667</v>
      </c>
      <c r="E81" s="1"/>
      <c r="F81" s="1"/>
    </row>
    <row r="82" spans="1:6" x14ac:dyDescent="0.25">
      <c r="A82" s="11">
        <f>9*60+43</f>
        <v>583</v>
      </c>
      <c r="B82" s="10">
        <v>8</v>
      </c>
      <c r="C82" s="11">
        <v>11.88</v>
      </c>
      <c r="D82" s="11">
        <f>Calls.Dataset!AW84</f>
        <v>4.5</v>
      </c>
      <c r="E82" s="1"/>
      <c r="F82" s="1"/>
    </row>
    <row r="83" spans="1:6" x14ac:dyDescent="0.25">
      <c r="A83" s="11">
        <f>7*60+56</f>
        <v>476</v>
      </c>
      <c r="B83" s="10">
        <v>10</v>
      </c>
      <c r="C83" s="11">
        <v>11.44</v>
      </c>
      <c r="D83" s="11">
        <f>Calls.Dataset!AW85</f>
        <v>4.5</v>
      </c>
      <c r="E83" s="1"/>
      <c r="F83" s="1"/>
    </row>
    <row r="84" spans="1:6" x14ac:dyDescent="0.25">
      <c r="A84" s="11">
        <f>9*60+17</f>
        <v>557</v>
      </c>
      <c r="B84" s="10">
        <v>11</v>
      </c>
      <c r="C84" s="11">
        <v>12.55</v>
      </c>
      <c r="D84" s="11">
        <f>Calls.Dataset!AW86</f>
        <v>4.3636363636363633</v>
      </c>
      <c r="E84" s="1"/>
      <c r="F84" s="1"/>
    </row>
    <row r="85" spans="1:6" x14ac:dyDescent="0.25">
      <c r="A85" s="11">
        <f>10*60+2</f>
        <v>602</v>
      </c>
      <c r="B85" s="10">
        <v>12</v>
      </c>
      <c r="C85" s="11">
        <v>12.83</v>
      </c>
      <c r="D85" s="11">
        <f>Calls.Dataset!AW87</f>
        <v>4.25</v>
      </c>
      <c r="E85" s="1"/>
      <c r="F85" s="1"/>
    </row>
    <row r="86" spans="1:6" x14ac:dyDescent="0.25">
      <c r="A86" s="11">
        <f>11*60+7</f>
        <v>667</v>
      </c>
      <c r="B86" s="10">
        <v>13</v>
      </c>
      <c r="C86" s="11">
        <v>13.54</v>
      </c>
      <c r="D86" s="11">
        <f>Calls.Dataset!AW88</f>
        <v>4</v>
      </c>
      <c r="E86" s="1"/>
      <c r="F86" s="1"/>
    </row>
    <row r="87" spans="1:6" x14ac:dyDescent="0.25">
      <c r="A87" s="11">
        <f>14*60+33</f>
        <v>873</v>
      </c>
      <c r="B87" s="10">
        <v>14</v>
      </c>
      <c r="C87" s="11">
        <v>13.57</v>
      </c>
      <c r="D87" s="11">
        <f>Calls.Dataset!AW89</f>
        <v>3.8571428571428572</v>
      </c>
      <c r="E87" s="1"/>
      <c r="F87" s="1"/>
    </row>
    <row r="88" spans="1:6" x14ac:dyDescent="0.25">
      <c r="A88" s="11">
        <f>15*60+44</f>
        <v>944</v>
      </c>
      <c r="B88" s="10">
        <v>15</v>
      </c>
      <c r="C88" s="11">
        <v>15.47</v>
      </c>
      <c r="D88" s="11">
        <f>Calls.Dataset!AW90</f>
        <v>3.7333333333333334</v>
      </c>
      <c r="E88" s="1"/>
      <c r="F88" s="1"/>
    </row>
    <row r="89" spans="1:6" x14ac:dyDescent="0.25">
      <c r="A89" s="11">
        <f>15*60+3</f>
        <v>903</v>
      </c>
      <c r="B89" s="10">
        <v>16</v>
      </c>
      <c r="C89" s="11">
        <v>15.06</v>
      </c>
      <c r="D89" s="11">
        <f>Calls.Dataset!AW91</f>
        <v>3.625</v>
      </c>
      <c r="E89" s="1"/>
      <c r="F89" s="1"/>
    </row>
    <row r="90" spans="1:6" x14ac:dyDescent="0.25">
      <c r="A90" s="11">
        <f>16*60+6</f>
        <v>966</v>
      </c>
      <c r="B90" s="10">
        <v>17</v>
      </c>
      <c r="C90" s="11">
        <v>14.94</v>
      </c>
      <c r="D90" s="11">
        <f>Calls.Dataset!AW92</f>
        <v>3.5882352941176472</v>
      </c>
      <c r="E90" s="1"/>
      <c r="F90" s="1"/>
    </row>
    <row r="91" spans="1:6" x14ac:dyDescent="0.25">
      <c r="A91" s="11">
        <f>17*60+28</f>
        <v>1048</v>
      </c>
      <c r="B91" s="10">
        <v>18</v>
      </c>
      <c r="C91" s="11">
        <v>14.78</v>
      </c>
      <c r="D91" s="11">
        <f>Calls.Dataset!AW93</f>
        <v>3.5555555555555554</v>
      </c>
      <c r="E91" s="1"/>
      <c r="F91" s="1"/>
    </row>
    <row r="92" spans="1:6" x14ac:dyDescent="0.25">
      <c r="A92" s="11">
        <f>18*60+58</f>
        <v>1138</v>
      </c>
      <c r="B92" s="10">
        <v>19</v>
      </c>
      <c r="C92" s="11">
        <v>15.05</v>
      </c>
      <c r="D92" s="11">
        <f>Calls.Dataset!AW94</f>
        <v>3.5263157894736841</v>
      </c>
      <c r="E92" s="1"/>
      <c r="F92" s="1"/>
    </row>
    <row r="93" spans="1:6" x14ac:dyDescent="0.25">
      <c r="A93" s="11">
        <f>20*60+7</f>
        <v>1207</v>
      </c>
      <c r="B93" s="10">
        <v>20</v>
      </c>
      <c r="C93" s="11">
        <v>15.7</v>
      </c>
      <c r="D93" s="11">
        <f>Calls.Dataset!AW95</f>
        <v>3.5</v>
      </c>
      <c r="E93" s="1"/>
      <c r="F93" s="1"/>
    </row>
    <row r="94" spans="1:6" x14ac:dyDescent="0.25">
      <c r="A94" s="11">
        <f>3*60+12</f>
        <v>192</v>
      </c>
      <c r="B94" s="10">
        <v>6</v>
      </c>
      <c r="C94" s="11">
        <v>10</v>
      </c>
      <c r="D94" s="11">
        <f>Calls.Dataset!AW96</f>
        <v>4.5</v>
      </c>
      <c r="E94" s="1"/>
      <c r="F94" s="1"/>
    </row>
    <row r="95" spans="1:6" x14ac:dyDescent="0.25">
      <c r="A95" s="11">
        <f>3*60+7</f>
        <v>187</v>
      </c>
      <c r="B95" s="10">
        <v>6</v>
      </c>
      <c r="C95" s="11">
        <v>11.5</v>
      </c>
      <c r="D95" s="11">
        <f>Calls.Dataset!AW97</f>
        <v>4.5</v>
      </c>
      <c r="E95" s="1"/>
      <c r="F95" s="1"/>
    </row>
    <row r="96" spans="1:6" x14ac:dyDescent="0.25">
      <c r="A96" s="11">
        <f>4*60+1</f>
        <v>241</v>
      </c>
      <c r="B96" s="10">
        <v>6</v>
      </c>
      <c r="C96" s="11">
        <v>16.5</v>
      </c>
      <c r="D96" s="11">
        <f>Calls.Dataset!AW98</f>
        <v>4</v>
      </c>
      <c r="E96" s="1"/>
      <c r="F96" s="1"/>
    </row>
    <row r="97" spans="1:6" x14ac:dyDescent="0.25">
      <c r="A97" s="11">
        <f>7*60+39</f>
        <v>459</v>
      </c>
      <c r="B97" s="10">
        <v>16</v>
      </c>
      <c r="C97" s="11">
        <v>13.5</v>
      </c>
      <c r="D97" s="11">
        <f>Calls.Dataset!AW99</f>
        <v>4</v>
      </c>
      <c r="E97" s="1"/>
      <c r="F97" s="1"/>
    </row>
    <row r="98" spans="1:6" x14ac:dyDescent="0.25">
      <c r="A98" s="11">
        <f>7*60+57</f>
        <v>477</v>
      </c>
      <c r="B98" s="10">
        <v>16</v>
      </c>
      <c r="C98" s="11">
        <v>10.5</v>
      </c>
      <c r="D98" s="11">
        <f>Calls.Dataset!AW100</f>
        <v>4.5</v>
      </c>
      <c r="E98" s="1"/>
      <c r="F98" s="1"/>
    </row>
    <row r="99" spans="1:6" x14ac:dyDescent="0.25">
      <c r="A99" s="11">
        <f>8*60+1</f>
        <v>481</v>
      </c>
      <c r="B99" s="10">
        <v>16</v>
      </c>
      <c r="C99" s="11">
        <v>17.5</v>
      </c>
      <c r="D99" s="11">
        <f>Calls.Dataset!AW101</f>
        <v>3.5</v>
      </c>
      <c r="E99" s="1"/>
      <c r="F99" s="1"/>
    </row>
    <row r="100" spans="1:6" x14ac:dyDescent="0.25">
      <c r="A100" s="11">
        <f>7*60+23</f>
        <v>443</v>
      </c>
      <c r="B100" s="10">
        <v>16</v>
      </c>
      <c r="C100" s="11">
        <v>18</v>
      </c>
      <c r="D100" s="11">
        <f>Calls.Dataset!AW102</f>
        <v>3.5</v>
      </c>
      <c r="E100" s="1"/>
      <c r="F100" s="1"/>
    </row>
    <row r="101" spans="1:6" x14ac:dyDescent="0.25">
      <c r="A101" s="11">
        <f>8*60+9</f>
        <v>489</v>
      </c>
      <c r="B101" s="10">
        <v>16</v>
      </c>
      <c r="C101" s="11">
        <v>16.5</v>
      </c>
      <c r="D101" s="11">
        <f>Calls.Dataset!AW103</f>
        <v>4</v>
      </c>
      <c r="E101" s="1"/>
      <c r="F101" s="1"/>
    </row>
    <row r="102" spans="1:6" x14ac:dyDescent="0.25">
      <c r="A102" s="11">
        <f>7*60+39</f>
        <v>459</v>
      </c>
      <c r="B102" s="10">
        <v>16</v>
      </c>
      <c r="C102" s="11">
        <v>14</v>
      </c>
      <c r="D102" s="11">
        <f>Calls.Dataset!AW104</f>
        <v>4</v>
      </c>
      <c r="E102" s="1"/>
      <c r="F102" s="1"/>
    </row>
    <row r="103" spans="1:6" x14ac:dyDescent="0.25">
      <c r="A103" s="11">
        <f>8*60+17</f>
        <v>497</v>
      </c>
      <c r="B103" s="10">
        <v>16</v>
      </c>
      <c r="C103" s="11">
        <v>18.5</v>
      </c>
      <c r="D103" s="11">
        <f>Calls.Dataset!AW105</f>
        <v>3.5</v>
      </c>
      <c r="E103" s="1"/>
      <c r="F103" s="1"/>
    </row>
    <row r="104" spans="1:6" x14ac:dyDescent="0.25">
      <c r="A104" s="20">
        <f>6*60+59</f>
        <v>419</v>
      </c>
      <c r="B104" s="21">
        <v>16</v>
      </c>
      <c r="C104" s="20">
        <v>12</v>
      </c>
      <c r="D104" s="20">
        <f>Calls.Dataset!AW106</f>
        <v>4</v>
      </c>
      <c r="E104" s="1"/>
      <c r="F104" s="1"/>
    </row>
    <row r="105" spans="1:6" x14ac:dyDescent="0.25">
      <c r="A105" s="23"/>
      <c r="B105" s="23"/>
      <c r="C105" s="11">
        <f t="shared" ref="C105:D105" si="0">MEDIAN(C2:C104)</f>
        <v>10.5</v>
      </c>
      <c r="D105" s="11">
        <f t="shared" si="0"/>
        <v>4.5</v>
      </c>
      <c r="E105" s="1"/>
      <c r="F105" s="1"/>
    </row>
    <row r="106" spans="1:6" x14ac:dyDescent="0.25">
      <c r="A106" s="23"/>
      <c r="B106" s="23"/>
      <c r="C106" s="11">
        <f>AVERAGE(C3:C105)</f>
        <v>11.095533980582523</v>
      </c>
      <c r="D106" s="11">
        <f t="shared" ref="D106" si="1">AVERAGE(D3:D105)</f>
        <v>4.3064417952188849</v>
      </c>
      <c r="E106" s="1"/>
      <c r="F106" s="1"/>
    </row>
    <row r="107" spans="1:6" x14ac:dyDescent="0.25">
      <c r="C107" s="22"/>
      <c r="D107" s="1"/>
      <c r="E107" s="1"/>
      <c r="F107" s="1"/>
    </row>
    <row r="108" spans="1:6" x14ac:dyDescent="0.25">
      <c r="C108" s="1"/>
      <c r="D108" s="1"/>
      <c r="E108" s="1"/>
      <c r="F108" s="1"/>
    </row>
    <row r="109" spans="1:6" x14ac:dyDescent="0.25">
      <c r="C109" s="1"/>
      <c r="D109" s="1"/>
      <c r="E109" s="1"/>
      <c r="F109" s="1"/>
    </row>
    <row r="110" spans="1:6" x14ac:dyDescent="0.25">
      <c r="C110" s="1"/>
      <c r="D110" s="1"/>
      <c r="E110" s="1"/>
      <c r="F110" s="1"/>
    </row>
    <row r="111" spans="1:6" x14ac:dyDescent="0.25">
      <c r="C111" s="1"/>
      <c r="D111" s="1"/>
      <c r="E111" s="1"/>
      <c r="F111" s="1"/>
    </row>
    <row r="112" spans="1:6" x14ac:dyDescent="0.25">
      <c r="C112" s="1"/>
      <c r="D112" s="1"/>
      <c r="E112" s="1"/>
      <c r="F112" s="1"/>
    </row>
    <row r="113" spans="3:6" x14ac:dyDescent="0.25">
      <c r="C113" s="1"/>
      <c r="D113" s="1"/>
      <c r="E113" s="1"/>
      <c r="F113" s="1"/>
    </row>
    <row r="114" spans="3:6" x14ac:dyDescent="0.25">
      <c r="C114" s="1"/>
      <c r="D114" s="1"/>
      <c r="E114" s="1"/>
      <c r="F114" s="1"/>
    </row>
    <row r="115" spans="3:6" x14ac:dyDescent="0.25">
      <c r="C115" s="1"/>
      <c r="D115" s="1"/>
      <c r="E115" s="1"/>
      <c r="F115" s="1"/>
    </row>
    <row r="116" spans="3:6" x14ac:dyDescent="0.25">
      <c r="C116" s="1"/>
      <c r="D116" s="1"/>
      <c r="E116" s="1"/>
      <c r="F116" s="1"/>
    </row>
    <row r="117" spans="3:6" x14ac:dyDescent="0.25">
      <c r="C117" s="1"/>
      <c r="D117" s="1"/>
      <c r="E117" s="1"/>
      <c r="F117" s="1"/>
    </row>
    <row r="118" spans="3:6" x14ac:dyDescent="0.25">
      <c r="C118" s="1"/>
      <c r="D118" s="1"/>
      <c r="E118" s="1"/>
      <c r="F118" s="1"/>
    </row>
    <row r="119" spans="3:6" x14ac:dyDescent="0.25">
      <c r="C119" s="1"/>
      <c r="D119" s="1"/>
      <c r="E119" s="1"/>
      <c r="F119" s="1"/>
    </row>
    <row r="120" spans="3:6" x14ac:dyDescent="0.25">
      <c r="C120" s="1"/>
      <c r="D120" s="1"/>
      <c r="E120" s="1"/>
      <c r="F120" s="1"/>
    </row>
    <row r="121" spans="3:6" x14ac:dyDescent="0.25">
      <c r="C121" s="1"/>
      <c r="D121" s="1"/>
      <c r="E121" s="1"/>
      <c r="F121" s="1"/>
    </row>
    <row r="122" spans="3:6" x14ac:dyDescent="0.25">
      <c r="C122" s="1"/>
      <c r="D122" s="1"/>
      <c r="E122" s="1"/>
      <c r="F122" s="1"/>
    </row>
    <row r="123" spans="3:6" x14ac:dyDescent="0.25">
      <c r="C123" s="1"/>
      <c r="D123" s="1"/>
      <c r="E123" s="1"/>
      <c r="F123" s="1"/>
    </row>
    <row r="124" spans="3:6" x14ac:dyDescent="0.25">
      <c r="C124" s="1"/>
      <c r="D124" s="1"/>
      <c r="E124" s="1"/>
      <c r="F124" s="1"/>
    </row>
    <row r="125" spans="3:6" x14ac:dyDescent="0.25">
      <c r="C125" s="1"/>
      <c r="D125" s="1"/>
      <c r="E125" s="1"/>
      <c r="F125" s="1"/>
    </row>
    <row r="126" spans="3:6" x14ac:dyDescent="0.25">
      <c r="C126" s="1"/>
      <c r="D126" s="1"/>
      <c r="E126" s="1"/>
      <c r="F126" s="1"/>
    </row>
    <row r="127" spans="3:6" x14ac:dyDescent="0.25">
      <c r="C127" s="1"/>
      <c r="D127" s="1"/>
      <c r="E127" s="1"/>
      <c r="F127" s="1"/>
    </row>
    <row r="128" spans="3:6" x14ac:dyDescent="0.25">
      <c r="C128" s="1"/>
      <c r="D128" s="1"/>
      <c r="E128" s="1"/>
      <c r="F128" s="1"/>
    </row>
    <row r="129" spans="3:6" x14ac:dyDescent="0.25">
      <c r="C129" s="1"/>
      <c r="D129" s="1"/>
      <c r="E129" s="1"/>
      <c r="F129" s="1"/>
    </row>
    <row r="130" spans="3:6" x14ac:dyDescent="0.25">
      <c r="C130" s="1"/>
      <c r="D130" s="1"/>
      <c r="E130" s="1"/>
      <c r="F130" s="1"/>
    </row>
    <row r="131" spans="3:6" x14ac:dyDescent="0.25">
      <c r="C131" s="1"/>
      <c r="D131" s="1"/>
      <c r="E131" s="1"/>
      <c r="F131" s="1"/>
    </row>
    <row r="132" spans="3:6" x14ac:dyDescent="0.25">
      <c r="C132" s="1"/>
      <c r="D132" s="1"/>
      <c r="E132" s="1"/>
      <c r="F132" s="1"/>
    </row>
    <row r="133" spans="3:6" x14ac:dyDescent="0.25">
      <c r="C133" s="1"/>
      <c r="D133" s="1"/>
      <c r="E133" s="1"/>
      <c r="F133" s="1"/>
    </row>
    <row r="134" spans="3:6" x14ac:dyDescent="0.25">
      <c r="C134" s="1"/>
      <c r="D134" s="1"/>
      <c r="E134" s="1"/>
      <c r="F134" s="1"/>
    </row>
    <row r="135" spans="3:6" x14ac:dyDescent="0.25">
      <c r="C135" s="1"/>
      <c r="D135" s="1"/>
      <c r="E135" s="1"/>
      <c r="F135" s="1"/>
    </row>
    <row r="136" spans="3:6" x14ac:dyDescent="0.25">
      <c r="C136" s="1"/>
      <c r="D136" s="1"/>
      <c r="E136" s="1"/>
      <c r="F136" s="1"/>
    </row>
    <row r="137" spans="3:6" x14ac:dyDescent="0.25">
      <c r="C137" s="1"/>
      <c r="D137" s="1"/>
      <c r="E137" s="1"/>
      <c r="F137" s="1"/>
    </row>
    <row r="138" spans="3:6" x14ac:dyDescent="0.25">
      <c r="C138" s="1"/>
      <c r="D138" s="1"/>
      <c r="E138" s="1"/>
      <c r="F138" s="1"/>
    </row>
    <row r="139" spans="3:6" x14ac:dyDescent="0.25">
      <c r="C139" s="1"/>
      <c r="D139" s="1"/>
      <c r="E139" s="1"/>
      <c r="F139" s="1"/>
    </row>
    <row r="140" spans="3:6" x14ac:dyDescent="0.25">
      <c r="C140" s="1"/>
      <c r="D140" s="1"/>
      <c r="E140" s="1"/>
      <c r="F140" s="1"/>
    </row>
    <row r="141" spans="3:6" x14ac:dyDescent="0.25">
      <c r="C141" s="1"/>
      <c r="D141" s="1"/>
      <c r="E141" s="1"/>
      <c r="F141" s="1"/>
    </row>
    <row r="142" spans="3:6" x14ac:dyDescent="0.25">
      <c r="C142" s="1"/>
      <c r="D142" s="1"/>
      <c r="E142" s="1"/>
      <c r="F142" s="1"/>
    </row>
    <row r="143" spans="3:6" x14ac:dyDescent="0.25">
      <c r="C143" s="1"/>
      <c r="D143" s="1"/>
      <c r="E143" s="1"/>
      <c r="F143" s="1"/>
    </row>
    <row r="144" spans="3:6" x14ac:dyDescent="0.25">
      <c r="C144" s="1"/>
      <c r="D144" s="1"/>
      <c r="E144" s="1"/>
      <c r="F144" s="1"/>
    </row>
  </sheetData>
  <mergeCells count="2">
    <mergeCell ref="A106:B106"/>
    <mergeCell ref="A105:B105"/>
  </mergeCells>
  <pageMargins left="0.51181102362204722" right="0.51181102362204722" top="0.78740157480314965" bottom="0.78740157480314965" header="0.31496062992125984" footer="0.31496062992125984"/>
  <pageSetup paperSize="9" scale="1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GridLines="0" tabSelected="1" workbookViewId="0">
      <selection activeCell="G1" sqref="G1"/>
    </sheetView>
  </sheetViews>
  <sheetFormatPr defaultRowHeight="15" x14ac:dyDescent="0.25"/>
  <cols>
    <col min="1" max="1" width="3.28515625" bestFit="1" customWidth="1"/>
    <col min="2" max="2" width="28.5703125" bestFit="1" customWidth="1"/>
    <col min="3" max="3" width="8.42578125" bestFit="1" customWidth="1"/>
    <col min="4" max="4" width="17.7109375" bestFit="1" customWidth="1"/>
    <col min="5" max="5" width="27.42578125" bestFit="1" customWidth="1"/>
    <col min="6" max="6" width="8.42578125" bestFit="1" customWidth="1"/>
    <col min="7" max="7" width="8" bestFit="1" customWidth="1"/>
  </cols>
  <sheetData>
    <row r="1" spans="1:7" x14ac:dyDescent="0.25">
      <c r="A1" s="15" t="s">
        <v>41</v>
      </c>
      <c r="B1" s="15" t="s">
        <v>42</v>
      </c>
      <c r="C1" s="15" t="s">
        <v>43</v>
      </c>
      <c r="D1" s="15" t="s">
        <v>44</v>
      </c>
      <c r="E1" s="15" t="s">
        <v>45</v>
      </c>
      <c r="F1" s="15" t="s">
        <v>46</v>
      </c>
      <c r="G1" s="15" t="s">
        <v>47</v>
      </c>
    </row>
    <row r="2" spans="1:7" x14ac:dyDescent="0.25">
      <c r="A2" s="16">
        <v>1</v>
      </c>
      <c r="B2" s="16" t="s">
        <v>48</v>
      </c>
      <c r="C2" s="16" t="s">
        <v>49</v>
      </c>
      <c r="D2" s="17" t="s">
        <v>31</v>
      </c>
      <c r="E2" s="16" t="s">
        <v>50</v>
      </c>
      <c r="F2" s="16" t="s">
        <v>51</v>
      </c>
      <c r="G2" s="16">
        <v>11</v>
      </c>
    </row>
    <row r="3" spans="1:7" x14ac:dyDescent="0.25">
      <c r="A3" s="16">
        <v>2</v>
      </c>
      <c r="B3" s="16" t="s">
        <v>52</v>
      </c>
      <c r="C3" s="16" t="s">
        <v>49</v>
      </c>
      <c r="D3" s="17" t="s">
        <v>32</v>
      </c>
      <c r="E3" s="16" t="s">
        <v>53</v>
      </c>
      <c r="F3" s="16" t="s">
        <v>51</v>
      </c>
      <c r="G3" s="16">
        <v>11</v>
      </c>
    </row>
    <row r="4" spans="1:7" x14ac:dyDescent="0.25">
      <c r="A4" s="16">
        <v>3</v>
      </c>
      <c r="B4" s="16" t="s">
        <v>54</v>
      </c>
      <c r="C4" s="16" t="s">
        <v>49</v>
      </c>
      <c r="D4" s="17" t="s">
        <v>55</v>
      </c>
      <c r="E4" s="16" t="s">
        <v>56</v>
      </c>
      <c r="F4" s="16" t="s">
        <v>51</v>
      </c>
      <c r="G4" s="16">
        <v>11</v>
      </c>
    </row>
    <row r="5" spans="1:7" x14ac:dyDescent="0.25">
      <c r="A5" s="16">
        <v>4</v>
      </c>
      <c r="B5" s="16" t="s">
        <v>57</v>
      </c>
      <c r="C5" s="16" t="s">
        <v>58</v>
      </c>
      <c r="D5" s="17">
        <v>1100</v>
      </c>
      <c r="E5" s="16" t="s">
        <v>59</v>
      </c>
      <c r="F5" s="16" t="s">
        <v>51</v>
      </c>
      <c r="G5" s="16">
        <v>9</v>
      </c>
    </row>
    <row r="6" spans="1:7" x14ac:dyDescent="0.25">
      <c r="A6" s="16">
        <v>5</v>
      </c>
      <c r="B6" s="16" t="s">
        <v>60</v>
      </c>
      <c r="C6" s="16" t="s">
        <v>49</v>
      </c>
      <c r="D6" s="17" t="s">
        <v>61</v>
      </c>
      <c r="E6" s="16" t="s">
        <v>62</v>
      </c>
      <c r="F6" s="16" t="s">
        <v>51</v>
      </c>
      <c r="G6" s="16" t="s">
        <v>63</v>
      </c>
    </row>
    <row r="7" spans="1:7" x14ac:dyDescent="0.25">
      <c r="A7" s="16">
        <v>6</v>
      </c>
      <c r="B7" s="16" t="s">
        <v>64</v>
      </c>
      <c r="C7" s="16" t="s">
        <v>49</v>
      </c>
      <c r="D7" s="17" t="s">
        <v>65</v>
      </c>
      <c r="E7" s="16" t="s">
        <v>66</v>
      </c>
      <c r="F7" s="16" t="s">
        <v>51</v>
      </c>
      <c r="G7" s="16">
        <v>11</v>
      </c>
    </row>
    <row r="8" spans="1:7" x14ac:dyDescent="0.25">
      <c r="A8" s="16">
        <v>7</v>
      </c>
      <c r="B8" s="16" t="s">
        <v>67</v>
      </c>
      <c r="C8" s="16" t="s">
        <v>49</v>
      </c>
      <c r="D8" s="17" t="s">
        <v>15</v>
      </c>
      <c r="E8" s="16" t="s">
        <v>68</v>
      </c>
      <c r="F8" s="16" t="s">
        <v>69</v>
      </c>
      <c r="G8" s="16" t="s">
        <v>70</v>
      </c>
    </row>
    <row r="9" spans="1:7" x14ac:dyDescent="0.25">
      <c r="A9" s="16">
        <v>8</v>
      </c>
      <c r="B9" s="16" t="s">
        <v>71</v>
      </c>
      <c r="C9" s="16" t="s">
        <v>49</v>
      </c>
      <c r="D9" s="17" t="s">
        <v>72</v>
      </c>
      <c r="E9" s="16" t="s">
        <v>73</v>
      </c>
      <c r="F9" s="16" t="s">
        <v>69</v>
      </c>
      <c r="G9" s="16" t="s">
        <v>74</v>
      </c>
    </row>
    <row r="10" spans="1:7" x14ac:dyDescent="0.25">
      <c r="A10" s="16">
        <v>9</v>
      </c>
      <c r="B10" s="16" t="s">
        <v>75</v>
      </c>
      <c r="C10" s="16" t="s">
        <v>58</v>
      </c>
      <c r="D10" s="17" t="s">
        <v>22</v>
      </c>
      <c r="E10" s="16" t="s">
        <v>76</v>
      </c>
      <c r="F10" s="16" t="s">
        <v>69</v>
      </c>
      <c r="G10" s="16" t="s">
        <v>77</v>
      </c>
    </row>
    <row r="11" spans="1:7" x14ac:dyDescent="0.25">
      <c r="A11" s="16">
        <v>10</v>
      </c>
      <c r="B11" s="16" t="s">
        <v>78</v>
      </c>
      <c r="C11" s="16" t="s">
        <v>49</v>
      </c>
      <c r="D11" s="17" t="s">
        <v>79</v>
      </c>
      <c r="E11" s="16" t="s">
        <v>80</v>
      </c>
      <c r="F11" s="16" t="s">
        <v>51</v>
      </c>
      <c r="G11" s="16">
        <v>11</v>
      </c>
    </row>
    <row r="12" spans="1:7" x14ac:dyDescent="0.25">
      <c r="A12" s="16">
        <v>11</v>
      </c>
      <c r="B12" s="16" t="s">
        <v>81</v>
      </c>
      <c r="C12" s="16" t="s">
        <v>49</v>
      </c>
      <c r="D12" s="17" t="s">
        <v>82</v>
      </c>
      <c r="E12" s="16" t="s">
        <v>83</v>
      </c>
      <c r="F12" s="16" t="s">
        <v>51</v>
      </c>
      <c r="G12" s="16">
        <v>9</v>
      </c>
    </row>
    <row r="13" spans="1:7" x14ac:dyDescent="0.25">
      <c r="A13" s="16">
        <v>12</v>
      </c>
      <c r="B13" s="16" t="s">
        <v>84</v>
      </c>
      <c r="C13" s="16" t="s">
        <v>49</v>
      </c>
      <c r="D13" s="17" t="s">
        <v>85</v>
      </c>
      <c r="E13" s="16" t="s">
        <v>86</v>
      </c>
      <c r="F13" s="16" t="s">
        <v>51</v>
      </c>
      <c r="G13" s="16" t="s">
        <v>87</v>
      </c>
    </row>
    <row r="14" spans="1:7" x14ac:dyDescent="0.25">
      <c r="A14" s="16">
        <v>13</v>
      </c>
      <c r="B14" s="16" t="s">
        <v>88</v>
      </c>
      <c r="C14" s="16" t="s">
        <v>49</v>
      </c>
      <c r="D14" s="17" t="s">
        <v>2</v>
      </c>
      <c r="E14" s="16" t="s">
        <v>89</v>
      </c>
      <c r="F14" s="16" t="s">
        <v>51</v>
      </c>
      <c r="G14" s="16">
        <v>11</v>
      </c>
    </row>
    <row r="15" spans="1:7" x14ac:dyDescent="0.25">
      <c r="A15" s="16">
        <v>14</v>
      </c>
      <c r="B15" s="16" t="s">
        <v>90</v>
      </c>
      <c r="C15" s="16" t="s">
        <v>49</v>
      </c>
      <c r="D15" s="17" t="s">
        <v>91</v>
      </c>
      <c r="E15" s="16" t="s">
        <v>92</v>
      </c>
      <c r="F15" s="16" t="s">
        <v>51</v>
      </c>
      <c r="G15" s="16">
        <v>11</v>
      </c>
    </row>
    <row r="16" spans="1:7" x14ac:dyDescent="0.25">
      <c r="A16" s="16">
        <v>15</v>
      </c>
      <c r="B16" s="16" t="s">
        <v>93</v>
      </c>
      <c r="C16" s="16" t="s">
        <v>49</v>
      </c>
      <c r="D16" s="17" t="s">
        <v>94</v>
      </c>
      <c r="E16" s="16" t="s">
        <v>76</v>
      </c>
      <c r="F16" s="16" t="s">
        <v>69</v>
      </c>
      <c r="G16" s="16" t="s">
        <v>95</v>
      </c>
    </row>
    <row r="17" spans="1:7" x14ac:dyDescent="0.25">
      <c r="A17" s="16">
        <v>16</v>
      </c>
      <c r="B17" s="16" t="s">
        <v>96</v>
      </c>
      <c r="C17" s="16" t="s">
        <v>49</v>
      </c>
      <c r="D17" s="17" t="s">
        <v>97</v>
      </c>
      <c r="E17" s="16" t="s">
        <v>98</v>
      </c>
      <c r="F17" s="16" t="s">
        <v>51</v>
      </c>
      <c r="G17" s="16">
        <v>11</v>
      </c>
    </row>
    <row r="18" spans="1:7" x14ac:dyDescent="0.25">
      <c r="A18" s="16">
        <v>17</v>
      </c>
      <c r="B18" s="16" t="s">
        <v>99</v>
      </c>
      <c r="C18" s="16" t="s">
        <v>49</v>
      </c>
      <c r="D18" s="17" t="s">
        <v>100</v>
      </c>
      <c r="E18" s="16" t="s">
        <v>101</v>
      </c>
      <c r="F18" s="16" t="s">
        <v>51</v>
      </c>
      <c r="G18" s="16">
        <v>11</v>
      </c>
    </row>
    <row r="19" spans="1:7" x14ac:dyDescent="0.25">
      <c r="A19" s="16">
        <v>18</v>
      </c>
      <c r="B19" s="16" t="s">
        <v>102</v>
      </c>
      <c r="C19" s="16" t="s">
        <v>49</v>
      </c>
      <c r="D19" s="17" t="s">
        <v>103</v>
      </c>
      <c r="E19" s="16" t="s">
        <v>73</v>
      </c>
      <c r="F19" s="16" t="s">
        <v>69</v>
      </c>
      <c r="G19" s="16" t="s">
        <v>104</v>
      </c>
    </row>
    <row r="20" spans="1:7" x14ac:dyDescent="0.25">
      <c r="A20" s="16">
        <v>19</v>
      </c>
      <c r="B20" s="16" t="s">
        <v>105</v>
      </c>
      <c r="C20" s="16" t="s">
        <v>49</v>
      </c>
      <c r="D20" s="17" t="s">
        <v>8</v>
      </c>
      <c r="E20" s="16" t="s">
        <v>56</v>
      </c>
      <c r="F20" s="16" t="s">
        <v>51</v>
      </c>
      <c r="G20" s="16">
        <v>9</v>
      </c>
    </row>
    <row r="21" spans="1:7" x14ac:dyDescent="0.25">
      <c r="A21" s="16">
        <v>20</v>
      </c>
      <c r="B21" s="16" t="s">
        <v>106</v>
      </c>
      <c r="C21" s="16" t="s">
        <v>58</v>
      </c>
      <c r="D21" s="17" t="s">
        <v>107</v>
      </c>
      <c r="E21" s="16" t="s">
        <v>108</v>
      </c>
      <c r="F21" s="16" t="s">
        <v>69</v>
      </c>
      <c r="G21" s="16">
        <v>16</v>
      </c>
    </row>
    <row r="22" spans="1:7" x14ac:dyDescent="0.25">
      <c r="A22" s="16">
        <v>21</v>
      </c>
      <c r="B22" s="16" t="s">
        <v>109</v>
      </c>
      <c r="C22" s="16" t="s">
        <v>49</v>
      </c>
      <c r="D22" s="16">
        <v>1110</v>
      </c>
      <c r="E22" s="16" t="s">
        <v>110</v>
      </c>
      <c r="F22" s="16" t="s">
        <v>51</v>
      </c>
      <c r="G22" s="16">
        <v>9</v>
      </c>
    </row>
    <row r="23" spans="1:7" x14ac:dyDescent="0.25">
      <c r="A23" s="16">
        <v>22</v>
      </c>
      <c r="B23" s="16" t="s">
        <v>111</v>
      </c>
      <c r="C23" s="16" t="s">
        <v>49</v>
      </c>
      <c r="D23" s="17" t="s">
        <v>112</v>
      </c>
      <c r="E23" s="16" t="s">
        <v>113</v>
      </c>
      <c r="F23" s="16" t="s">
        <v>51</v>
      </c>
      <c r="G23" s="16">
        <v>12</v>
      </c>
    </row>
    <row r="24" spans="1:7" x14ac:dyDescent="0.25">
      <c r="A24" s="16">
        <v>23</v>
      </c>
      <c r="B24" s="16" t="s">
        <v>114</v>
      </c>
      <c r="C24" s="16" t="s">
        <v>49</v>
      </c>
      <c r="D24" s="17" t="s">
        <v>6</v>
      </c>
      <c r="E24" s="16" t="s">
        <v>115</v>
      </c>
      <c r="F24" s="16" t="s">
        <v>69</v>
      </c>
      <c r="G24" s="16" t="s">
        <v>70</v>
      </c>
    </row>
    <row r="25" spans="1:7" x14ac:dyDescent="0.25">
      <c r="A25" s="16">
        <v>24</v>
      </c>
      <c r="B25" s="16" t="s">
        <v>116</v>
      </c>
      <c r="C25" s="16" t="s">
        <v>49</v>
      </c>
      <c r="D25" s="17" t="s">
        <v>117</v>
      </c>
      <c r="E25" s="16" t="s">
        <v>86</v>
      </c>
      <c r="F25" s="16" t="s">
        <v>51</v>
      </c>
      <c r="G25" s="16">
        <v>11</v>
      </c>
    </row>
    <row r="26" spans="1:7" x14ac:dyDescent="0.25">
      <c r="A26" s="16">
        <v>25</v>
      </c>
      <c r="B26" s="16" t="s">
        <v>118</v>
      </c>
      <c r="C26" s="16" t="s">
        <v>49</v>
      </c>
      <c r="D26" s="17" t="s">
        <v>25</v>
      </c>
      <c r="E26" s="16" t="s">
        <v>119</v>
      </c>
      <c r="F26" s="16" t="s">
        <v>51</v>
      </c>
      <c r="G26" s="16">
        <v>11</v>
      </c>
    </row>
    <row r="27" spans="1:7" x14ac:dyDescent="0.25">
      <c r="A27" s="16">
        <v>26</v>
      </c>
      <c r="B27" s="16" t="s">
        <v>120</v>
      </c>
      <c r="C27" s="16" t="s">
        <v>49</v>
      </c>
      <c r="D27" s="17" t="s">
        <v>30</v>
      </c>
      <c r="E27" s="16" t="s">
        <v>121</v>
      </c>
      <c r="F27" s="16" t="s">
        <v>69</v>
      </c>
      <c r="G27" s="16" t="s">
        <v>122</v>
      </c>
    </row>
    <row r="28" spans="1:7" x14ac:dyDescent="0.25">
      <c r="A28" s="16">
        <v>27</v>
      </c>
      <c r="B28" s="16" t="s">
        <v>123</v>
      </c>
      <c r="C28" s="16" t="s">
        <v>124</v>
      </c>
      <c r="D28" s="17" t="s">
        <v>29</v>
      </c>
      <c r="E28" s="16" t="s">
        <v>115</v>
      </c>
      <c r="F28" s="16" t="s">
        <v>69</v>
      </c>
      <c r="G28" s="16" t="s">
        <v>125</v>
      </c>
    </row>
    <row r="29" spans="1:7" x14ac:dyDescent="0.25">
      <c r="A29" s="16">
        <v>28</v>
      </c>
      <c r="B29" s="16" t="s">
        <v>126</v>
      </c>
      <c r="C29" s="16" t="s">
        <v>49</v>
      </c>
      <c r="D29" s="17" t="s">
        <v>127</v>
      </c>
      <c r="E29" s="16" t="s">
        <v>73</v>
      </c>
      <c r="F29" s="16" t="s">
        <v>69</v>
      </c>
      <c r="G29" s="16">
        <v>15</v>
      </c>
    </row>
    <row r="30" spans="1:7" x14ac:dyDescent="0.25">
      <c r="A30" s="16">
        <v>29</v>
      </c>
      <c r="B30" s="16" t="s">
        <v>128</v>
      </c>
      <c r="C30" s="16" t="s">
        <v>49</v>
      </c>
      <c r="D30" s="17" t="s">
        <v>28</v>
      </c>
      <c r="E30" s="16" t="s">
        <v>129</v>
      </c>
      <c r="F30" s="16" t="s">
        <v>51</v>
      </c>
      <c r="G30" s="16">
        <v>11</v>
      </c>
    </row>
    <row r="31" spans="1:7" x14ac:dyDescent="0.25">
      <c r="A31" s="16">
        <v>30</v>
      </c>
      <c r="B31" s="16" t="s">
        <v>130</v>
      </c>
      <c r="C31" s="16" t="s">
        <v>49</v>
      </c>
      <c r="D31" s="17" t="s">
        <v>131</v>
      </c>
      <c r="E31" s="16" t="s">
        <v>132</v>
      </c>
      <c r="F31" s="16" t="s">
        <v>51</v>
      </c>
      <c r="G31" s="16">
        <v>11</v>
      </c>
    </row>
    <row r="32" spans="1:7" x14ac:dyDescent="0.25">
      <c r="A32" s="16">
        <v>31</v>
      </c>
      <c r="B32" s="16" t="s">
        <v>133</v>
      </c>
      <c r="C32" s="16" t="s">
        <v>124</v>
      </c>
      <c r="D32" s="17" t="s">
        <v>134</v>
      </c>
      <c r="E32" s="16" t="s">
        <v>135</v>
      </c>
      <c r="F32" s="16" t="s">
        <v>51</v>
      </c>
      <c r="G32" s="16">
        <v>11</v>
      </c>
    </row>
    <row r="33" spans="1:7" x14ac:dyDescent="0.25">
      <c r="A33" s="16">
        <v>32</v>
      </c>
      <c r="B33" s="16" t="s">
        <v>136</v>
      </c>
      <c r="C33" s="16" t="s">
        <v>49</v>
      </c>
      <c r="D33" s="17" t="s">
        <v>137</v>
      </c>
      <c r="E33" s="16" t="s">
        <v>86</v>
      </c>
      <c r="F33" s="16" t="s">
        <v>51</v>
      </c>
      <c r="G33" s="16">
        <v>11</v>
      </c>
    </row>
    <row r="34" spans="1:7" x14ac:dyDescent="0.25">
      <c r="A34" s="16">
        <v>33</v>
      </c>
      <c r="B34" s="16" t="s">
        <v>138</v>
      </c>
      <c r="C34" s="16" t="s">
        <v>49</v>
      </c>
      <c r="D34" s="16">
        <v>1010</v>
      </c>
      <c r="E34" s="16" t="s">
        <v>68</v>
      </c>
      <c r="F34" s="16" t="s">
        <v>69</v>
      </c>
      <c r="G34" s="16">
        <v>16</v>
      </c>
    </row>
    <row r="35" spans="1:7" x14ac:dyDescent="0.25">
      <c r="A35" s="16">
        <v>34</v>
      </c>
      <c r="B35" s="16" t="s">
        <v>139</v>
      </c>
      <c r="C35" s="16" t="s">
        <v>49</v>
      </c>
      <c r="D35" s="17" t="s">
        <v>23</v>
      </c>
      <c r="E35" s="16" t="s">
        <v>140</v>
      </c>
      <c r="F35" s="16" t="s">
        <v>69</v>
      </c>
      <c r="G35" s="16" t="s">
        <v>125</v>
      </c>
    </row>
    <row r="36" spans="1:7" x14ac:dyDescent="0.25">
      <c r="A36" s="16">
        <v>35</v>
      </c>
      <c r="B36" s="16" t="s">
        <v>141</v>
      </c>
      <c r="C36" s="16" t="s">
        <v>49</v>
      </c>
      <c r="D36" s="17" t="s">
        <v>4</v>
      </c>
      <c r="E36" s="16" t="s">
        <v>142</v>
      </c>
      <c r="F36" s="16" t="s">
        <v>51</v>
      </c>
      <c r="G36" s="16">
        <v>11</v>
      </c>
    </row>
    <row r="37" spans="1:7" x14ac:dyDescent="0.25">
      <c r="A37" s="16">
        <v>36</v>
      </c>
      <c r="B37" s="16" t="s">
        <v>143</v>
      </c>
      <c r="C37" s="16" t="s">
        <v>49</v>
      </c>
      <c r="D37" s="17" t="s">
        <v>13</v>
      </c>
      <c r="E37" s="16" t="s">
        <v>62</v>
      </c>
      <c r="F37" s="16" t="s">
        <v>51</v>
      </c>
      <c r="G37" s="16" t="s">
        <v>63</v>
      </c>
    </row>
    <row r="38" spans="1:7" x14ac:dyDescent="0.25">
      <c r="A38" s="16">
        <v>37</v>
      </c>
      <c r="B38" s="16" t="s">
        <v>144</v>
      </c>
      <c r="C38" s="16" t="s">
        <v>49</v>
      </c>
      <c r="D38" s="17" t="s">
        <v>3</v>
      </c>
      <c r="E38" s="16" t="s">
        <v>145</v>
      </c>
      <c r="F38" s="16" t="s">
        <v>51</v>
      </c>
      <c r="G38" s="16">
        <v>11</v>
      </c>
    </row>
    <row r="39" spans="1:7" x14ac:dyDescent="0.25">
      <c r="A39" s="16">
        <v>38</v>
      </c>
      <c r="B39" s="16" t="s">
        <v>146</v>
      </c>
      <c r="C39" s="16" t="s">
        <v>49</v>
      </c>
      <c r="D39" s="17" t="s">
        <v>147</v>
      </c>
      <c r="E39" s="16" t="s">
        <v>148</v>
      </c>
      <c r="F39" s="16" t="s">
        <v>51</v>
      </c>
      <c r="G39" s="16">
        <v>12</v>
      </c>
    </row>
    <row r="40" spans="1:7" x14ac:dyDescent="0.25">
      <c r="A40" s="16">
        <v>39</v>
      </c>
      <c r="B40" s="16" t="s">
        <v>149</v>
      </c>
      <c r="C40" s="16" t="s">
        <v>49</v>
      </c>
      <c r="D40" s="17">
        <v>1011</v>
      </c>
      <c r="E40" s="16" t="s">
        <v>53</v>
      </c>
      <c r="F40" s="16" t="s">
        <v>51</v>
      </c>
      <c r="G40" s="16">
        <v>11</v>
      </c>
    </row>
    <row r="41" spans="1:7" x14ac:dyDescent="0.25">
      <c r="A41" s="16">
        <v>40</v>
      </c>
      <c r="B41" s="16" t="s">
        <v>150</v>
      </c>
      <c r="C41" s="16" t="s">
        <v>151</v>
      </c>
      <c r="D41" s="17" t="s">
        <v>152</v>
      </c>
      <c r="E41" s="16" t="s">
        <v>153</v>
      </c>
      <c r="F41" s="16" t="s">
        <v>51</v>
      </c>
      <c r="G41" s="16">
        <v>9</v>
      </c>
    </row>
    <row r="42" spans="1:7" x14ac:dyDescent="0.25">
      <c r="A42" s="16">
        <v>41</v>
      </c>
      <c r="B42" s="16" t="s">
        <v>154</v>
      </c>
      <c r="C42" s="16" t="s">
        <v>124</v>
      </c>
      <c r="D42" s="17" t="s">
        <v>155</v>
      </c>
      <c r="E42" s="16" t="s">
        <v>108</v>
      </c>
      <c r="F42" s="16" t="s">
        <v>69</v>
      </c>
      <c r="G42" s="16" t="s">
        <v>70</v>
      </c>
    </row>
    <row r="43" spans="1:7" x14ac:dyDescent="0.25">
      <c r="A43" s="16">
        <v>42</v>
      </c>
      <c r="B43" s="16" t="s">
        <v>156</v>
      </c>
      <c r="C43" s="16" t="s">
        <v>49</v>
      </c>
      <c r="D43" s="17" t="s">
        <v>157</v>
      </c>
      <c r="E43" s="16" t="s">
        <v>158</v>
      </c>
      <c r="F43" s="16" t="s">
        <v>69</v>
      </c>
      <c r="G43" s="16" t="s">
        <v>74</v>
      </c>
    </row>
    <row r="44" spans="1:7" ht="4.5" customHeight="1" x14ac:dyDescent="0.25"/>
    <row r="45" spans="1:7" x14ac:dyDescent="0.25">
      <c r="A45" s="12" t="s">
        <v>1</v>
      </c>
      <c r="B45" s="13" t="s">
        <v>159</v>
      </c>
      <c r="C45" s="12" t="s">
        <v>1</v>
      </c>
      <c r="D45" s="14" t="s">
        <v>160</v>
      </c>
      <c r="E45" s="12" t="s">
        <v>1</v>
      </c>
      <c r="F45" s="12" t="s">
        <v>1</v>
      </c>
      <c r="G45" s="12" t="s">
        <v>1</v>
      </c>
    </row>
  </sheetData>
  <autoFilter ref="B1:G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6"/>
  <sheetViews>
    <sheetView showGridLines="0" topLeftCell="A10" zoomScale="70" zoomScaleNormal="70" workbookViewId="0">
      <selection activeCell="H45" sqref="H45"/>
    </sheetView>
  </sheetViews>
  <sheetFormatPr defaultRowHeight="15" x14ac:dyDescent="0.25"/>
  <cols>
    <col min="1" max="3" width="12.28515625" style="7" customWidth="1"/>
    <col min="4" max="4" width="16" style="7" customWidth="1"/>
    <col min="5" max="5" width="14" style="7" customWidth="1"/>
    <col min="6" max="48" width="9.140625" style="7"/>
    <col min="49" max="49" width="13.42578125" style="7" customWidth="1"/>
    <col min="50" max="50" width="12.140625" style="7" customWidth="1"/>
    <col min="51" max="51" width="16.140625" style="7" customWidth="1"/>
    <col min="52" max="52" width="32.85546875" style="7" customWidth="1"/>
    <col min="53" max="16384" width="9.140625" style="7"/>
  </cols>
  <sheetData>
    <row r="1" spans="1:54" ht="31.5" x14ac:dyDescent="0.5">
      <c r="A1" s="32" t="s">
        <v>174</v>
      </c>
      <c r="B1" s="32"/>
      <c r="C1" s="32"/>
      <c r="D1" s="32"/>
      <c r="E1" s="32"/>
      <c r="F1" s="25" t="s">
        <v>170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7"/>
      <c r="AW1" s="28" t="s">
        <v>172</v>
      </c>
      <c r="AX1" s="28" t="s">
        <v>171</v>
      </c>
      <c r="AY1" s="28" t="s">
        <v>173</v>
      </c>
      <c r="AZ1" s="6"/>
      <c r="BA1" s="6"/>
      <c r="BB1" s="6"/>
    </row>
    <row r="2" spans="1:54" ht="15" customHeight="1" x14ac:dyDescent="0.25">
      <c r="A2" s="28" t="s">
        <v>164</v>
      </c>
      <c r="B2" s="28" t="s">
        <v>165</v>
      </c>
      <c r="C2" s="28" t="s">
        <v>166</v>
      </c>
      <c r="D2" s="28" t="s">
        <v>167</v>
      </c>
      <c r="E2" s="28" t="s">
        <v>168</v>
      </c>
      <c r="F2" s="4" t="s">
        <v>15</v>
      </c>
      <c r="G2" s="4" t="s">
        <v>2</v>
      </c>
      <c r="H2" s="4" t="s">
        <v>3</v>
      </c>
      <c r="I2" s="4" t="s">
        <v>4</v>
      </c>
      <c r="J2" s="4" t="s">
        <v>22</v>
      </c>
      <c r="K2" s="4" t="s">
        <v>17</v>
      </c>
      <c r="L2" s="4" t="s">
        <v>25</v>
      </c>
      <c r="M2" s="4" t="s">
        <v>13</v>
      </c>
      <c r="N2" s="4" t="s">
        <v>28</v>
      </c>
      <c r="O2" s="4" t="s">
        <v>29</v>
      </c>
      <c r="P2" s="4" t="s">
        <v>26</v>
      </c>
      <c r="Q2" s="4" t="s">
        <v>5</v>
      </c>
      <c r="R2" s="4" t="s">
        <v>7</v>
      </c>
      <c r="S2" s="4" t="s">
        <v>8</v>
      </c>
      <c r="T2" s="4" t="s">
        <v>27</v>
      </c>
      <c r="U2" s="4" t="s">
        <v>23</v>
      </c>
      <c r="V2" s="4" t="s">
        <v>157</v>
      </c>
      <c r="W2" s="4" t="s">
        <v>6</v>
      </c>
      <c r="X2" s="4" t="s">
        <v>30</v>
      </c>
      <c r="Y2" s="4" t="s">
        <v>85</v>
      </c>
      <c r="Z2" s="4" t="s">
        <v>61</v>
      </c>
      <c r="AA2" s="4" t="s">
        <v>161</v>
      </c>
      <c r="AB2" s="4" t="s">
        <v>137</v>
      </c>
      <c r="AC2" s="4" t="s">
        <v>31</v>
      </c>
      <c r="AD2" s="4" t="s">
        <v>32</v>
      </c>
      <c r="AE2" s="4" t="s">
        <v>55</v>
      </c>
      <c r="AF2" s="4" t="s">
        <v>72</v>
      </c>
      <c r="AG2" s="4" t="s">
        <v>65</v>
      </c>
      <c r="AH2" s="4" t="s">
        <v>79</v>
      </c>
      <c r="AI2" s="4" t="s">
        <v>82</v>
      </c>
      <c r="AJ2" s="4" t="s">
        <v>91</v>
      </c>
      <c r="AK2" s="4" t="s">
        <v>94</v>
      </c>
      <c r="AL2" s="4" t="s">
        <v>97</v>
      </c>
      <c r="AM2" s="4" t="s">
        <v>100</v>
      </c>
      <c r="AN2" s="4" t="s">
        <v>103</v>
      </c>
      <c r="AO2" s="4" t="s">
        <v>107</v>
      </c>
      <c r="AP2" s="4" t="s">
        <v>112</v>
      </c>
      <c r="AQ2" s="4" t="s">
        <v>117</v>
      </c>
      <c r="AR2" s="4" t="s">
        <v>127</v>
      </c>
      <c r="AS2" s="4" t="s">
        <v>131</v>
      </c>
      <c r="AT2" s="4" t="s">
        <v>147</v>
      </c>
      <c r="AU2" s="4" t="s">
        <v>152</v>
      </c>
      <c r="AV2" s="4" t="s">
        <v>155</v>
      </c>
      <c r="AW2" s="29"/>
      <c r="AX2" s="29"/>
      <c r="AY2" s="29"/>
      <c r="AZ2" s="6"/>
      <c r="BA2" s="6"/>
      <c r="BB2" s="6"/>
    </row>
    <row r="3" spans="1:54" x14ac:dyDescent="0.25">
      <c r="A3" s="30"/>
      <c r="B3" s="30"/>
      <c r="C3" s="30"/>
      <c r="D3" s="30"/>
      <c r="E3" s="30"/>
      <c r="F3" s="31" t="s">
        <v>169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30"/>
      <c r="AX3" s="30"/>
      <c r="AY3" s="30"/>
      <c r="AZ3" s="6"/>
      <c r="BA3" s="6"/>
      <c r="BB3" s="6"/>
    </row>
    <row r="4" spans="1:54" x14ac:dyDescent="0.25">
      <c r="A4" s="2">
        <v>1</v>
      </c>
      <c r="B4" s="8">
        <v>2.4421296296296296E-3</v>
      </c>
      <c r="C4" s="3">
        <f>3*60 +31</f>
        <v>211</v>
      </c>
      <c r="D4" s="2" t="s">
        <v>0</v>
      </c>
      <c r="E4" s="2">
        <v>2</v>
      </c>
      <c r="F4" s="2"/>
      <c r="G4" s="2">
        <v>5</v>
      </c>
      <c r="H4" s="2">
        <v>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3">
        <f>AVERAGE(F4:AV4)</f>
        <v>4.5</v>
      </c>
      <c r="AX4" s="3">
        <f>MEDIAN(F4:AV4)</f>
        <v>4.5</v>
      </c>
      <c r="AY4" s="2"/>
      <c r="AZ4" s="6"/>
      <c r="BA4" s="6"/>
      <c r="BB4" s="6"/>
    </row>
    <row r="5" spans="1:54" x14ac:dyDescent="0.25">
      <c r="A5" s="2">
        <v>2</v>
      </c>
      <c r="B5" s="8">
        <v>3.6574074074074074E-3</v>
      </c>
      <c r="C5" s="3">
        <f>5*60 +16</f>
        <v>316</v>
      </c>
      <c r="D5" s="2" t="s">
        <v>0</v>
      </c>
      <c r="E5" s="2">
        <v>2</v>
      </c>
      <c r="F5" s="2"/>
      <c r="G5" s="2"/>
      <c r="H5" s="2"/>
      <c r="I5" s="2">
        <v>5</v>
      </c>
      <c r="J5" s="2"/>
      <c r="K5" s="2"/>
      <c r="L5" s="2"/>
      <c r="M5" s="2"/>
      <c r="N5" s="2"/>
      <c r="O5" s="2"/>
      <c r="P5" s="2"/>
      <c r="Q5" s="2">
        <v>4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3">
        <f t="shared" ref="AW5:AW68" si="0">AVERAGE(F5:AV5)</f>
        <v>4.5</v>
      </c>
      <c r="AX5" s="3">
        <f t="shared" ref="AX5:AX68" si="1">MEDIAN(F5:AV5)</f>
        <v>4.5</v>
      </c>
      <c r="AY5" s="2"/>
      <c r="AZ5" s="6"/>
      <c r="BA5" s="6"/>
      <c r="BB5" s="6"/>
    </row>
    <row r="6" spans="1:54" x14ac:dyDescent="0.25">
      <c r="A6" s="2">
        <v>3</v>
      </c>
      <c r="B6" s="8">
        <v>3.8541666666666668E-3</v>
      </c>
      <c r="C6" s="3">
        <f>5*60+33</f>
        <v>333</v>
      </c>
      <c r="D6" s="2" t="s">
        <v>0</v>
      </c>
      <c r="E6" s="2">
        <v>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v>5</v>
      </c>
      <c r="R6" s="2"/>
      <c r="S6" s="2"/>
      <c r="T6" s="2"/>
      <c r="U6" s="2"/>
      <c r="V6" s="2"/>
      <c r="W6" s="2">
        <v>5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3">
        <f t="shared" si="0"/>
        <v>5</v>
      </c>
      <c r="AX6" s="3">
        <f t="shared" si="1"/>
        <v>5</v>
      </c>
      <c r="AY6" s="2"/>
      <c r="AZ6" s="6"/>
      <c r="BA6" s="6"/>
      <c r="BB6" s="6"/>
    </row>
    <row r="7" spans="1:54" x14ac:dyDescent="0.25">
      <c r="A7" s="2">
        <v>4</v>
      </c>
      <c r="B7" s="8">
        <v>5.4976851851851853E-3</v>
      </c>
      <c r="C7" s="3">
        <f>7*60+55</f>
        <v>475</v>
      </c>
      <c r="D7" s="2" t="s">
        <v>0</v>
      </c>
      <c r="E7" s="2">
        <v>2</v>
      </c>
      <c r="F7" s="2"/>
      <c r="G7" s="2">
        <v>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5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3">
        <f t="shared" si="0"/>
        <v>5</v>
      </c>
      <c r="AX7" s="3">
        <f t="shared" si="1"/>
        <v>5</v>
      </c>
      <c r="AY7" s="2"/>
      <c r="AZ7" s="6"/>
      <c r="BA7" s="6"/>
      <c r="BB7" s="6"/>
    </row>
    <row r="8" spans="1:54" x14ac:dyDescent="0.25">
      <c r="A8" s="2">
        <v>5</v>
      </c>
      <c r="B8" s="8">
        <v>7.905092592592592E-3</v>
      </c>
      <c r="C8" s="3">
        <f>11*60+23</f>
        <v>683</v>
      </c>
      <c r="D8" s="2" t="s">
        <v>0</v>
      </c>
      <c r="E8" s="2">
        <v>2</v>
      </c>
      <c r="F8" s="2"/>
      <c r="G8" s="2"/>
      <c r="H8" s="2"/>
      <c r="I8" s="2">
        <v>4</v>
      </c>
      <c r="J8" s="2"/>
      <c r="K8" s="2"/>
      <c r="L8" s="2"/>
      <c r="M8" s="2"/>
      <c r="N8" s="2"/>
      <c r="O8" s="2"/>
      <c r="P8" s="2"/>
      <c r="Q8" s="2">
        <v>5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3">
        <f t="shared" si="0"/>
        <v>4.5</v>
      </c>
      <c r="AX8" s="3">
        <f t="shared" si="1"/>
        <v>4.5</v>
      </c>
      <c r="AY8" s="2"/>
      <c r="AZ8" s="6"/>
      <c r="BA8" s="6"/>
      <c r="BB8" s="6"/>
    </row>
    <row r="9" spans="1:54" x14ac:dyDescent="0.25">
      <c r="A9" s="2">
        <v>6</v>
      </c>
      <c r="B9" s="8">
        <v>5.5092592592592589E-3</v>
      </c>
      <c r="C9" s="3">
        <f>7*60+56</f>
        <v>476</v>
      </c>
      <c r="D9" s="2" t="s">
        <v>0</v>
      </c>
      <c r="E9" s="2">
        <v>2</v>
      </c>
      <c r="F9" s="2"/>
      <c r="G9" s="2"/>
      <c r="H9" s="2">
        <v>4</v>
      </c>
      <c r="I9" s="2">
        <v>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3">
        <f t="shared" si="0"/>
        <v>4</v>
      </c>
      <c r="AX9" s="3">
        <f t="shared" si="1"/>
        <v>4</v>
      </c>
      <c r="AY9" s="2"/>
      <c r="AZ9" s="6"/>
      <c r="BA9" s="6"/>
      <c r="BB9" s="6"/>
    </row>
    <row r="10" spans="1:54" x14ac:dyDescent="0.25">
      <c r="A10" s="2">
        <v>7</v>
      </c>
      <c r="B10" s="8">
        <v>3.7847222222222223E-3</v>
      </c>
      <c r="C10" s="3">
        <f>5*60+27</f>
        <v>327</v>
      </c>
      <c r="D10" s="2" t="s">
        <v>0</v>
      </c>
      <c r="E10" s="2">
        <v>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4</v>
      </c>
      <c r="S10" s="2"/>
      <c r="T10" s="2"/>
      <c r="U10" s="2"/>
      <c r="V10" s="2"/>
      <c r="W10" s="2">
        <v>4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3">
        <f t="shared" si="0"/>
        <v>4</v>
      </c>
      <c r="AX10" s="3">
        <f t="shared" si="1"/>
        <v>4</v>
      </c>
      <c r="AY10" s="2"/>
      <c r="AZ10" s="6"/>
      <c r="BA10" s="6"/>
      <c r="BB10" s="6"/>
    </row>
    <row r="11" spans="1:54" x14ac:dyDescent="0.25">
      <c r="A11" s="2">
        <v>8</v>
      </c>
      <c r="B11" s="8">
        <v>9.3287037037037036E-3</v>
      </c>
      <c r="C11" s="3">
        <f>13*60+26</f>
        <v>806</v>
      </c>
      <c r="D11" s="2" t="s">
        <v>0</v>
      </c>
      <c r="E11" s="2"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v>4</v>
      </c>
      <c r="R11" s="2">
        <v>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3">
        <f t="shared" si="0"/>
        <v>4</v>
      </c>
      <c r="AX11" s="3">
        <f t="shared" si="1"/>
        <v>4</v>
      </c>
      <c r="AY11" s="2"/>
      <c r="AZ11" s="6"/>
      <c r="BA11" s="6"/>
      <c r="BB11" s="6"/>
    </row>
    <row r="12" spans="1:54" x14ac:dyDescent="0.25">
      <c r="A12" s="2">
        <v>9</v>
      </c>
      <c r="B12" s="8">
        <v>2.8356481481481479E-3</v>
      </c>
      <c r="C12" s="3">
        <f>4*60+5</f>
        <v>245</v>
      </c>
      <c r="D12" s="2" t="s">
        <v>0</v>
      </c>
      <c r="E12" s="2">
        <v>2</v>
      </c>
      <c r="F12" s="2"/>
      <c r="G12" s="2"/>
      <c r="H12" s="2"/>
      <c r="I12" s="2">
        <v>5</v>
      </c>
      <c r="J12" s="2"/>
      <c r="K12" s="2"/>
      <c r="L12" s="2"/>
      <c r="M12" s="2"/>
      <c r="N12" s="2"/>
      <c r="O12" s="2"/>
      <c r="P12" s="2"/>
      <c r="Q12" s="2"/>
      <c r="R12" s="2"/>
      <c r="S12" s="2">
        <v>5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3">
        <f t="shared" si="0"/>
        <v>5</v>
      </c>
      <c r="AX12" s="3">
        <f t="shared" si="1"/>
        <v>5</v>
      </c>
      <c r="AY12" s="2"/>
      <c r="AZ12" s="6"/>
      <c r="BA12" s="6"/>
      <c r="BB12" s="6"/>
    </row>
    <row r="13" spans="1:54" x14ac:dyDescent="0.25">
      <c r="A13" s="2">
        <v>10</v>
      </c>
      <c r="B13" s="8">
        <v>2.7314814814814819E-3</v>
      </c>
      <c r="C13" s="3">
        <f>3*60+56</f>
        <v>236</v>
      </c>
      <c r="D13" s="2" t="s">
        <v>0</v>
      </c>
      <c r="E13" s="2">
        <v>2</v>
      </c>
      <c r="F13" s="2"/>
      <c r="G13" s="2">
        <v>5</v>
      </c>
      <c r="H13" s="2"/>
      <c r="I13" s="2"/>
      <c r="J13" s="2"/>
      <c r="K13" s="2"/>
      <c r="L13" s="2"/>
      <c r="M13" s="2"/>
      <c r="N13" s="2"/>
      <c r="O13" s="2"/>
      <c r="P13" s="2"/>
      <c r="Q13" s="2">
        <v>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3">
        <f t="shared" si="0"/>
        <v>5</v>
      </c>
      <c r="AX13" s="3">
        <f t="shared" si="1"/>
        <v>5</v>
      </c>
      <c r="AY13" s="2"/>
      <c r="AZ13" s="6"/>
      <c r="BA13" s="6"/>
      <c r="BB13" s="6"/>
    </row>
    <row r="14" spans="1:54" x14ac:dyDescent="0.25">
      <c r="A14" s="2">
        <v>11</v>
      </c>
      <c r="B14" s="8">
        <v>1.0636574074074074E-2</v>
      </c>
      <c r="C14" s="3">
        <f>15*60+19</f>
        <v>919</v>
      </c>
      <c r="D14" s="2" t="s">
        <v>0</v>
      </c>
      <c r="E14" s="2">
        <v>2</v>
      </c>
      <c r="F14" s="2"/>
      <c r="G14" s="2">
        <v>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4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3">
        <f t="shared" si="0"/>
        <v>4</v>
      </c>
      <c r="AX14" s="3">
        <f t="shared" si="1"/>
        <v>4</v>
      </c>
      <c r="AY14" s="2"/>
      <c r="AZ14" s="6"/>
      <c r="BA14" s="6"/>
      <c r="BB14" s="6"/>
    </row>
    <row r="15" spans="1:54" x14ac:dyDescent="0.25">
      <c r="A15" s="2">
        <v>12</v>
      </c>
      <c r="B15" s="8">
        <v>1.6319444444444445E-3</v>
      </c>
      <c r="C15" s="3">
        <f>2*60+21</f>
        <v>141</v>
      </c>
      <c r="D15" s="2" t="s">
        <v>0</v>
      </c>
      <c r="E15" s="2">
        <v>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>
        <v>5</v>
      </c>
      <c r="R15" s="2"/>
      <c r="S15" s="2"/>
      <c r="T15" s="2"/>
      <c r="U15" s="2"/>
      <c r="V15" s="2"/>
      <c r="W15" s="2">
        <v>5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3">
        <f t="shared" si="0"/>
        <v>5</v>
      </c>
      <c r="AX15" s="3">
        <f t="shared" si="1"/>
        <v>5</v>
      </c>
      <c r="AY15" s="2"/>
      <c r="AZ15" s="6"/>
      <c r="BA15" s="6"/>
      <c r="BB15" s="6"/>
    </row>
    <row r="16" spans="1:54" x14ac:dyDescent="0.25">
      <c r="A16" s="2">
        <v>13</v>
      </c>
      <c r="B16" s="8">
        <v>4.6643518518518518E-3</v>
      </c>
      <c r="C16" s="3">
        <f>6*60+43</f>
        <v>403</v>
      </c>
      <c r="D16" s="2" t="s">
        <v>0</v>
      </c>
      <c r="E16" s="2">
        <v>2</v>
      </c>
      <c r="F16" s="2"/>
      <c r="G16" s="2"/>
      <c r="H16" s="2"/>
      <c r="I16" s="2">
        <v>5</v>
      </c>
      <c r="J16" s="2"/>
      <c r="K16" s="2"/>
      <c r="L16" s="2"/>
      <c r="M16" s="2"/>
      <c r="N16" s="2"/>
      <c r="O16" s="2"/>
      <c r="P16" s="2"/>
      <c r="Q16" s="2"/>
      <c r="R16" s="2">
        <v>5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3">
        <f t="shared" si="0"/>
        <v>5</v>
      </c>
      <c r="AX16" s="3">
        <f t="shared" si="1"/>
        <v>5</v>
      </c>
      <c r="AY16" s="2"/>
      <c r="AZ16" s="6"/>
      <c r="BA16" s="6"/>
      <c r="BB16" s="6"/>
    </row>
    <row r="17" spans="1:54" x14ac:dyDescent="0.25">
      <c r="A17" s="2">
        <v>14</v>
      </c>
      <c r="B17" s="8">
        <v>2.5347222222222221E-3</v>
      </c>
      <c r="C17" s="3">
        <f>3*60+39</f>
        <v>219</v>
      </c>
      <c r="D17" s="2" t="s">
        <v>0</v>
      </c>
      <c r="E17" s="2">
        <v>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4</v>
      </c>
      <c r="R17" s="2"/>
      <c r="S17" s="2">
        <v>5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3">
        <f t="shared" si="0"/>
        <v>4.5</v>
      </c>
      <c r="AX17" s="3">
        <f t="shared" si="1"/>
        <v>4.5</v>
      </c>
      <c r="AY17" s="2"/>
      <c r="AZ17" s="6"/>
      <c r="BA17" s="6"/>
      <c r="BB17" s="6"/>
    </row>
    <row r="18" spans="1:54" x14ac:dyDescent="0.25">
      <c r="A18" s="2">
        <v>15</v>
      </c>
      <c r="B18" s="8">
        <v>3.4375E-3</v>
      </c>
      <c r="C18" s="3">
        <f>4*60+57</f>
        <v>297</v>
      </c>
      <c r="D18" s="2" t="s">
        <v>0</v>
      </c>
      <c r="E18" s="2">
        <v>2</v>
      </c>
      <c r="F18" s="2"/>
      <c r="G18" s="2">
        <v>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5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3">
        <f t="shared" si="0"/>
        <v>5</v>
      </c>
      <c r="AX18" s="3">
        <f t="shared" si="1"/>
        <v>5</v>
      </c>
      <c r="AY18" s="2"/>
      <c r="AZ18" s="6"/>
      <c r="BA18" s="6"/>
      <c r="BB18" s="6"/>
    </row>
    <row r="19" spans="1:54" x14ac:dyDescent="0.25">
      <c r="A19" s="2">
        <v>16</v>
      </c>
      <c r="B19" s="8">
        <v>2.7430555555555559E-3</v>
      </c>
      <c r="C19" s="3">
        <f>3*60+57</f>
        <v>237</v>
      </c>
      <c r="D19" s="2" t="s">
        <v>0</v>
      </c>
      <c r="E19" s="2">
        <v>2</v>
      </c>
      <c r="F19" s="2"/>
      <c r="G19" s="2">
        <v>4</v>
      </c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3">
        <f t="shared" si="0"/>
        <v>4.5</v>
      </c>
      <c r="AX19" s="3">
        <f t="shared" si="1"/>
        <v>4.5</v>
      </c>
      <c r="AY19" s="2"/>
      <c r="AZ19" s="6"/>
      <c r="BA19" s="6"/>
      <c r="BB19" s="6"/>
    </row>
    <row r="20" spans="1:54" x14ac:dyDescent="0.25">
      <c r="A20" s="2">
        <v>17</v>
      </c>
      <c r="B20" s="8">
        <v>4.363425925925926E-3</v>
      </c>
      <c r="C20" s="3">
        <f>6*60+17</f>
        <v>377</v>
      </c>
      <c r="D20" s="2" t="s">
        <v>0</v>
      </c>
      <c r="E20" s="2">
        <v>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v>5</v>
      </c>
      <c r="R20" s="2">
        <v>5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3">
        <f t="shared" si="0"/>
        <v>5</v>
      </c>
      <c r="AX20" s="3">
        <f t="shared" si="1"/>
        <v>5</v>
      </c>
      <c r="AY20" s="2"/>
      <c r="AZ20" s="6"/>
      <c r="BA20" s="6"/>
      <c r="BB20" s="6"/>
    </row>
    <row r="21" spans="1:54" x14ac:dyDescent="0.25">
      <c r="A21" s="2">
        <v>18</v>
      </c>
      <c r="B21" s="8">
        <v>2.5925925925925925E-3</v>
      </c>
      <c r="C21" s="3">
        <f>3*60+44</f>
        <v>224</v>
      </c>
      <c r="D21" s="2" t="s">
        <v>0</v>
      </c>
      <c r="E21" s="2">
        <v>2</v>
      </c>
      <c r="F21" s="2"/>
      <c r="G21" s="2"/>
      <c r="H21" s="2"/>
      <c r="I21" s="2">
        <v>5</v>
      </c>
      <c r="J21" s="2"/>
      <c r="K21" s="2"/>
      <c r="L21" s="2"/>
      <c r="M21" s="2"/>
      <c r="N21" s="2"/>
      <c r="O21" s="2"/>
      <c r="P21" s="2"/>
      <c r="Q21" s="2"/>
      <c r="R21" s="2">
        <v>5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3">
        <f t="shared" si="0"/>
        <v>5</v>
      </c>
      <c r="AX21" s="3">
        <f t="shared" si="1"/>
        <v>5</v>
      </c>
      <c r="AY21" s="2"/>
      <c r="AZ21" s="6"/>
      <c r="BA21" s="6"/>
      <c r="BB21" s="6"/>
    </row>
    <row r="22" spans="1:54" x14ac:dyDescent="0.25">
      <c r="A22" s="2">
        <v>19</v>
      </c>
      <c r="B22" s="8">
        <v>6.4699074074074069E-3</v>
      </c>
      <c r="C22" s="3">
        <f>9*60+19</f>
        <v>559</v>
      </c>
      <c r="D22" s="2" t="s">
        <v>0</v>
      </c>
      <c r="E22" s="2">
        <v>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v>5</v>
      </c>
      <c r="R22" s="2"/>
      <c r="S22" s="2"/>
      <c r="T22" s="2"/>
      <c r="U22" s="2"/>
      <c r="V22" s="2"/>
      <c r="W22" s="2">
        <v>5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3">
        <f t="shared" si="0"/>
        <v>5</v>
      </c>
      <c r="AX22" s="3">
        <f t="shared" si="1"/>
        <v>5</v>
      </c>
      <c r="AY22" s="2"/>
      <c r="AZ22" s="6"/>
      <c r="BA22" s="6"/>
      <c r="BB22" s="6"/>
    </row>
    <row r="23" spans="1:54" x14ac:dyDescent="0.25">
      <c r="A23" s="2">
        <v>20</v>
      </c>
      <c r="B23" s="8">
        <v>3.1365740740740742E-3</v>
      </c>
      <c r="C23" s="3">
        <f>4*60+31</f>
        <v>271</v>
      </c>
      <c r="D23" s="2" t="s">
        <v>0</v>
      </c>
      <c r="E23" s="2">
        <v>2</v>
      </c>
      <c r="F23" s="2"/>
      <c r="G23" s="2">
        <v>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5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3">
        <f t="shared" si="0"/>
        <v>5</v>
      </c>
      <c r="AX23" s="3">
        <f t="shared" si="1"/>
        <v>5</v>
      </c>
      <c r="AY23" s="2"/>
      <c r="AZ23" s="6"/>
      <c r="BA23" s="6"/>
      <c r="BB23" s="6"/>
    </row>
    <row r="24" spans="1:54" x14ac:dyDescent="0.25">
      <c r="A24" s="2">
        <v>21</v>
      </c>
      <c r="B24" s="8">
        <v>2.0138888888888888E-3</v>
      </c>
      <c r="C24" s="3">
        <f>2*60+54</f>
        <v>174</v>
      </c>
      <c r="D24" s="2" t="s">
        <v>9</v>
      </c>
      <c r="E24" s="2">
        <v>4</v>
      </c>
      <c r="F24" s="2"/>
      <c r="G24" s="2">
        <v>4</v>
      </c>
      <c r="H24" s="2">
        <v>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3">
        <f t="shared" si="0"/>
        <v>4</v>
      </c>
      <c r="AX24" s="3">
        <f t="shared" si="1"/>
        <v>4</v>
      </c>
      <c r="AY24" s="2">
        <v>22</v>
      </c>
      <c r="AZ24" s="6"/>
      <c r="BA24" s="6"/>
      <c r="BB24" s="6"/>
    </row>
    <row r="25" spans="1:54" x14ac:dyDescent="0.25">
      <c r="A25" s="2">
        <v>22</v>
      </c>
      <c r="B25" s="8">
        <v>2.0601851851851853E-3</v>
      </c>
      <c r="C25" s="3">
        <f>2*60+58</f>
        <v>178</v>
      </c>
      <c r="D25" s="2" t="s">
        <v>9</v>
      </c>
      <c r="E25" s="2">
        <v>4</v>
      </c>
      <c r="F25" s="2"/>
      <c r="G25" s="2"/>
      <c r="H25" s="2"/>
      <c r="I25" s="2">
        <v>5</v>
      </c>
      <c r="J25" s="2"/>
      <c r="K25" s="2"/>
      <c r="L25" s="2"/>
      <c r="M25" s="2"/>
      <c r="N25" s="2"/>
      <c r="O25" s="2"/>
      <c r="P25" s="2"/>
      <c r="Q25" s="2">
        <v>5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3">
        <f t="shared" si="0"/>
        <v>5</v>
      </c>
      <c r="AX25" s="3">
        <f t="shared" si="1"/>
        <v>5</v>
      </c>
      <c r="AY25" s="2">
        <v>21</v>
      </c>
      <c r="AZ25" s="6"/>
      <c r="BA25" s="6"/>
      <c r="BB25" s="6"/>
    </row>
    <row r="26" spans="1:54" x14ac:dyDescent="0.25">
      <c r="A26" s="2">
        <v>23</v>
      </c>
      <c r="B26" s="8">
        <v>2.4189814814814816E-3</v>
      </c>
      <c r="C26" s="3">
        <f>3*60+29</f>
        <v>209</v>
      </c>
      <c r="D26" s="2" t="s">
        <v>9</v>
      </c>
      <c r="E26" s="2">
        <v>4</v>
      </c>
      <c r="F26" s="2"/>
      <c r="G26" s="2"/>
      <c r="H26" s="2">
        <v>4</v>
      </c>
      <c r="I26" s="2">
        <v>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3">
        <f t="shared" si="0"/>
        <v>4</v>
      </c>
      <c r="AX26" s="3">
        <f t="shared" si="1"/>
        <v>4</v>
      </c>
      <c r="AY26" s="2">
        <v>24</v>
      </c>
      <c r="AZ26" s="6"/>
      <c r="BA26" s="6"/>
      <c r="BB26" s="6"/>
    </row>
    <row r="27" spans="1:54" x14ac:dyDescent="0.25">
      <c r="A27" s="2">
        <v>24</v>
      </c>
      <c r="B27" s="8">
        <v>3.425925925925926E-3</v>
      </c>
      <c r="C27" s="3">
        <f>4*60+56</f>
        <v>296</v>
      </c>
      <c r="D27" s="2" t="s">
        <v>9</v>
      </c>
      <c r="E27" s="2">
        <v>4</v>
      </c>
      <c r="F27" s="2"/>
      <c r="G27" s="2">
        <v>4</v>
      </c>
      <c r="H27" s="2"/>
      <c r="I27" s="2"/>
      <c r="J27" s="2"/>
      <c r="K27" s="2"/>
      <c r="L27" s="2"/>
      <c r="M27" s="2"/>
      <c r="N27" s="2"/>
      <c r="O27" s="2"/>
      <c r="P27" s="2"/>
      <c r="Q27" s="2">
        <v>4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3">
        <f t="shared" si="0"/>
        <v>4</v>
      </c>
      <c r="AX27" s="3">
        <f t="shared" si="1"/>
        <v>4</v>
      </c>
      <c r="AY27" s="2">
        <v>23</v>
      </c>
      <c r="AZ27" s="6"/>
      <c r="BA27" s="6"/>
      <c r="BB27" s="6"/>
    </row>
    <row r="28" spans="1:54" x14ac:dyDescent="0.25">
      <c r="A28" s="2">
        <v>25</v>
      </c>
      <c r="B28" s="8">
        <v>3.1712962962962958E-3</v>
      </c>
      <c r="C28" s="3">
        <f>4*60+34</f>
        <v>274</v>
      </c>
      <c r="D28" s="2" t="s">
        <v>9</v>
      </c>
      <c r="E28" s="2">
        <v>4</v>
      </c>
      <c r="F28" s="2"/>
      <c r="G28" s="2">
        <v>5</v>
      </c>
      <c r="H28" s="2"/>
      <c r="I28" s="2">
        <v>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3">
        <f t="shared" si="0"/>
        <v>5</v>
      </c>
      <c r="AX28" s="3">
        <f t="shared" si="1"/>
        <v>5</v>
      </c>
      <c r="AY28" s="2">
        <v>26</v>
      </c>
      <c r="AZ28" s="6"/>
      <c r="BA28" s="6"/>
      <c r="BB28" s="6"/>
    </row>
    <row r="29" spans="1:54" x14ac:dyDescent="0.25">
      <c r="A29" s="2">
        <v>26</v>
      </c>
      <c r="B29" s="8">
        <v>3.5416666666666665E-3</v>
      </c>
      <c r="C29" s="3">
        <f>5*60+6</f>
        <v>306</v>
      </c>
      <c r="D29" s="2" t="s">
        <v>9</v>
      </c>
      <c r="E29" s="2">
        <v>4</v>
      </c>
      <c r="F29" s="2"/>
      <c r="G29" s="2"/>
      <c r="H29" s="2">
        <v>4</v>
      </c>
      <c r="I29" s="2"/>
      <c r="J29" s="2"/>
      <c r="K29" s="2"/>
      <c r="L29" s="2"/>
      <c r="M29" s="2"/>
      <c r="N29" s="2"/>
      <c r="O29" s="2"/>
      <c r="P29" s="2"/>
      <c r="Q29" s="2">
        <v>5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3">
        <f t="shared" si="0"/>
        <v>4.5</v>
      </c>
      <c r="AX29" s="3">
        <f t="shared" si="1"/>
        <v>4.5</v>
      </c>
      <c r="AY29" s="2">
        <v>25</v>
      </c>
      <c r="AZ29" s="6"/>
      <c r="BA29" s="6"/>
      <c r="BB29" s="6"/>
    </row>
    <row r="30" spans="1:54" x14ac:dyDescent="0.25">
      <c r="A30" s="2">
        <v>27</v>
      </c>
      <c r="B30" s="8">
        <v>2.9166666666666668E-3</v>
      </c>
      <c r="C30" s="3">
        <f>4*60+12</f>
        <v>252</v>
      </c>
      <c r="D30" s="2" t="s">
        <v>9</v>
      </c>
      <c r="E30" s="2">
        <v>6</v>
      </c>
      <c r="F30" s="2"/>
      <c r="G30" s="2">
        <v>4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v>4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3">
        <f t="shared" si="0"/>
        <v>4</v>
      </c>
      <c r="AX30" s="3">
        <f t="shared" si="1"/>
        <v>4</v>
      </c>
      <c r="AY30" s="2" t="s">
        <v>10</v>
      </c>
      <c r="AZ30" s="6"/>
      <c r="BA30" s="6"/>
      <c r="BB30" s="6"/>
    </row>
    <row r="31" spans="1:54" x14ac:dyDescent="0.25">
      <c r="A31" s="2">
        <v>28</v>
      </c>
      <c r="B31" s="8">
        <v>3.6574074074074074E-3</v>
      </c>
      <c r="C31" s="3">
        <f>5*60+16</f>
        <v>316</v>
      </c>
      <c r="D31" s="2" t="s">
        <v>9</v>
      </c>
      <c r="E31" s="2">
        <v>6</v>
      </c>
      <c r="F31" s="2"/>
      <c r="G31" s="2"/>
      <c r="H31" s="2">
        <v>4</v>
      </c>
      <c r="I31" s="2"/>
      <c r="J31" s="2"/>
      <c r="K31" s="2"/>
      <c r="L31" s="2"/>
      <c r="M31" s="2"/>
      <c r="N31" s="2"/>
      <c r="O31" s="2"/>
      <c r="P31" s="2"/>
      <c r="Q31" s="2">
        <v>4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3">
        <f t="shared" si="0"/>
        <v>4</v>
      </c>
      <c r="AX31" s="3">
        <f t="shared" si="1"/>
        <v>4</v>
      </c>
      <c r="AY31" s="2">
        <v>27.29</v>
      </c>
      <c r="AZ31" s="6"/>
      <c r="BA31" s="6"/>
      <c r="BB31" s="6"/>
    </row>
    <row r="32" spans="1:54" x14ac:dyDescent="0.25">
      <c r="A32" s="2">
        <v>29</v>
      </c>
      <c r="B32" s="8">
        <v>3.0439814814814821E-3</v>
      </c>
      <c r="C32" s="3">
        <f>4*60+23</f>
        <v>263</v>
      </c>
      <c r="D32" s="2" t="s">
        <v>9</v>
      </c>
      <c r="E32" s="2">
        <v>6</v>
      </c>
      <c r="F32" s="2"/>
      <c r="G32" s="2"/>
      <c r="H32" s="2"/>
      <c r="I32" s="2">
        <v>4</v>
      </c>
      <c r="J32" s="2"/>
      <c r="K32" s="2"/>
      <c r="L32" s="2"/>
      <c r="M32" s="2"/>
      <c r="N32" s="2"/>
      <c r="O32" s="2"/>
      <c r="P32" s="2"/>
      <c r="Q32" s="2"/>
      <c r="R32" s="2">
        <v>4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3">
        <f t="shared" si="0"/>
        <v>4</v>
      </c>
      <c r="AX32" s="3">
        <f t="shared" si="1"/>
        <v>4</v>
      </c>
      <c r="AY32" s="2">
        <v>28.27</v>
      </c>
      <c r="AZ32" s="6"/>
      <c r="BA32" s="6"/>
      <c r="BB32" s="6"/>
    </row>
    <row r="33" spans="1:54" x14ac:dyDescent="0.25">
      <c r="A33" s="2">
        <v>30</v>
      </c>
      <c r="B33" s="8">
        <v>4.4791666666666669E-3</v>
      </c>
      <c r="C33" s="3">
        <f>6*60+27</f>
        <v>387</v>
      </c>
      <c r="D33" s="2" t="s">
        <v>9</v>
      </c>
      <c r="E33" s="2">
        <v>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>
        <v>4</v>
      </c>
      <c r="R33" s="2">
        <v>3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3">
        <f t="shared" si="0"/>
        <v>3.5</v>
      </c>
      <c r="AX33" s="3">
        <f t="shared" si="1"/>
        <v>3.5</v>
      </c>
      <c r="AY33" s="2" t="s">
        <v>11</v>
      </c>
      <c r="AZ33" s="6"/>
      <c r="BA33" s="6"/>
      <c r="BB33" s="6"/>
    </row>
    <row r="34" spans="1:54" x14ac:dyDescent="0.25">
      <c r="A34" s="2">
        <v>31</v>
      </c>
      <c r="B34" s="8">
        <v>3.7731481481481483E-3</v>
      </c>
      <c r="C34" s="3">
        <f>5*60+26</f>
        <v>326</v>
      </c>
      <c r="D34" s="2" t="s">
        <v>9</v>
      </c>
      <c r="E34" s="2">
        <v>8</v>
      </c>
      <c r="F34" s="2"/>
      <c r="G34" s="2">
        <v>3</v>
      </c>
      <c r="H34" s="2"/>
      <c r="I34" s="2"/>
      <c r="J34" s="2"/>
      <c r="K34" s="2"/>
      <c r="L34" s="2"/>
      <c r="M34" s="2">
        <v>4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3">
        <f t="shared" si="0"/>
        <v>3.5</v>
      </c>
      <c r="AX34" s="3">
        <f t="shared" si="1"/>
        <v>3.5</v>
      </c>
      <c r="AY34" s="2" t="s">
        <v>12</v>
      </c>
      <c r="AZ34" s="6"/>
      <c r="BA34" s="6"/>
      <c r="BB34" s="6"/>
    </row>
    <row r="35" spans="1:54" x14ac:dyDescent="0.25">
      <c r="A35" s="2">
        <v>32</v>
      </c>
      <c r="B35" s="8">
        <v>6.0069444444444441E-3</v>
      </c>
      <c r="C35" s="3">
        <f>8*60+39</f>
        <v>519</v>
      </c>
      <c r="D35" s="2" t="s">
        <v>9</v>
      </c>
      <c r="E35" s="2">
        <v>8</v>
      </c>
      <c r="F35" s="2">
        <v>4</v>
      </c>
      <c r="G35" s="2"/>
      <c r="H35" s="2"/>
      <c r="I35" s="2">
        <v>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3">
        <f t="shared" si="0"/>
        <v>3.5</v>
      </c>
      <c r="AX35" s="3">
        <f t="shared" si="1"/>
        <v>3.5</v>
      </c>
      <c r="AY35" s="2" t="s">
        <v>14</v>
      </c>
      <c r="AZ35" s="6"/>
      <c r="BA35" s="6"/>
      <c r="BB35" s="6"/>
    </row>
    <row r="36" spans="1:54" x14ac:dyDescent="0.25">
      <c r="A36" s="2">
        <v>33</v>
      </c>
      <c r="B36" s="8">
        <v>4.409722222222222E-3</v>
      </c>
      <c r="C36" s="3">
        <f>6*60+21</f>
        <v>381</v>
      </c>
      <c r="D36" s="2" t="s">
        <v>9</v>
      </c>
      <c r="E36" s="2">
        <v>8</v>
      </c>
      <c r="F36" s="2"/>
      <c r="G36" s="2"/>
      <c r="H36" s="2">
        <v>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4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3">
        <f t="shared" si="0"/>
        <v>4</v>
      </c>
      <c r="AX36" s="3">
        <f t="shared" si="1"/>
        <v>4</v>
      </c>
      <c r="AY36" s="2" t="s">
        <v>14</v>
      </c>
      <c r="AZ36" s="6"/>
      <c r="BA36" s="6"/>
      <c r="BB36" s="6"/>
    </row>
    <row r="37" spans="1:54" x14ac:dyDescent="0.25">
      <c r="A37" s="2">
        <v>34</v>
      </c>
      <c r="B37" s="8">
        <v>8.0324074074074065E-3</v>
      </c>
      <c r="C37" s="3">
        <f>11*60+34</f>
        <v>694</v>
      </c>
      <c r="D37" s="2" t="s">
        <v>9</v>
      </c>
      <c r="E37" s="2">
        <v>10</v>
      </c>
      <c r="F37" s="2"/>
      <c r="G37" s="2"/>
      <c r="H37" s="2"/>
      <c r="I37" s="2"/>
      <c r="J37" s="2"/>
      <c r="K37" s="2">
        <v>4</v>
      </c>
      <c r="L37" s="2"/>
      <c r="M37" s="2"/>
      <c r="N37" s="2"/>
      <c r="O37" s="2"/>
      <c r="P37" s="2"/>
      <c r="Q37" s="2">
        <v>4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3">
        <f t="shared" si="0"/>
        <v>4</v>
      </c>
      <c r="AX37" s="3">
        <f t="shared" si="1"/>
        <v>4</v>
      </c>
      <c r="AY37" s="2" t="s">
        <v>16</v>
      </c>
      <c r="AZ37" s="6"/>
      <c r="BA37" s="6"/>
      <c r="BB37" s="6"/>
    </row>
    <row r="38" spans="1:54" x14ac:dyDescent="0.25">
      <c r="A38" s="2">
        <v>35</v>
      </c>
      <c r="B38" s="8">
        <v>8.0208333333333329E-3</v>
      </c>
      <c r="C38" s="3">
        <f>11*60+33</f>
        <v>693</v>
      </c>
      <c r="D38" s="2" t="s">
        <v>9</v>
      </c>
      <c r="E38" s="2">
        <v>10</v>
      </c>
      <c r="F38" s="2">
        <v>4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v>4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3">
        <f t="shared" si="0"/>
        <v>4</v>
      </c>
      <c r="AX38" s="3">
        <f t="shared" si="1"/>
        <v>4</v>
      </c>
      <c r="AY38" s="2" t="s">
        <v>18</v>
      </c>
      <c r="AZ38" s="6"/>
      <c r="BA38" s="6"/>
      <c r="BB38" s="6"/>
    </row>
    <row r="39" spans="1:54" x14ac:dyDescent="0.25">
      <c r="A39" s="2">
        <v>36</v>
      </c>
      <c r="B39" s="8">
        <v>7.9745370370370369E-3</v>
      </c>
      <c r="C39" s="3">
        <f>11*60+29</f>
        <v>689</v>
      </c>
      <c r="D39" s="2" t="s">
        <v>9</v>
      </c>
      <c r="E39" s="2">
        <v>10</v>
      </c>
      <c r="F39" s="2"/>
      <c r="G39" s="2">
        <v>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>
        <v>4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3">
        <f t="shared" si="0"/>
        <v>3.5</v>
      </c>
      <c r="AX39" s="3">
        <f t="shared" si="1"/>
        <v>3.5</v>
      </c>
      <c r="AY39" s="2" t="s">
        <v>19</v>
      </c>
      <c r="AZ39" s="6"/>
      <c r="BA39" s="6"/>
      <c r="BB39" s="6"/>
    </row>
    <row r="40" spans="1:54" x14ac:dyDescent="0.25">
      <c r="A40" s="2">
        <v>37</v>
      </c>
      <c r="B40" s="8">
        <v>7.5810185185185182E-3</v>
      </c>
      <c r="C40" s="3">
        <f>10*60+55</f>
        <v>655</v>
      </c>
      <c r="D40" s="2" t="s">
        <v>9</v>
      </c>
      <c r="E40" s="2">
        <v>10</v>
      </c>
      <c r="F40" s="2"/>
      <c r="G40" s="2"/>
      <c r="H40" s="2"/>
      <c r="I40" s="2">
        <v>3</v>
      </c>
      <c r="J40" s="2"/>
      <c r="K40" s="2"/>
      <c r="L40" s="2"/>
      <c r="M40" s="2">
        <v>5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3">
        <f t="shared" si="0"/>
        <v>4</v>
      </c>
      <c r="AX40" s="3">
        <f t="shared" si="1"/>
        <v>4</v>
      </c>
      <c r="AY40" s="2" t="s">
        <v>20</v>
      </c>
      <c r="AZ40" s="6"/>
      <c r="BA40" s="6"/>
      <c r="BB40" s="6"/>
    </row>
    <row r="41" spans="1:54" x14ac:dyDescent="0.25">
      <c r="A41" s="2">
        <v>38</v>
      </c>
      <c r="B41" s="8">
        <v>7.6736111111111111E-3</v>
      </c>
      <c r="C41" s="3">
        <f>11*60+3</f>
        <v>663</v>
      </c>
      <c r="D41" s="2" t="s">
        <v>9</v>
      </c>
      <c r="E41" s="2">
        <v>10</v>
      </c>
      <c r="F41" s="2"/>
      <c r="G41" s="2"/>
      <c r="H41" s="2">
        <v>4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4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3">
        <f t="shared" si="0"/>
        <v>4</v>
      </c>
      <c r="AX41" s="3">
        <f t="shared" si="1"/>
        <v>4</v>
      </c>
      <c r="AY41" s="2" t="s">
        <v>21</v>
      </c>
      <c r="AZ41" s="6"/>
      <c r="BA41" s="6"/>
      <c r="BB41" s="6"/>
    </row>
    <row r="42" spans="1:54" x14ac:dyDescent="0.25">
      <c r="A42" s="2">
        <v>39</v>
      </c>
      <c r="B42" s="8">
        <v>1.1620370370370371E-2</v>
      </c>
      <c r="C42" s="3">
        <f>16*60+44</f>
        <v>1004</v>
      </c>
      <c r="D42" s="2" t="s">
        <v>0</v>
      </c>
      <c r="E42" s="2">
        <v>2</v>
      </c>
      <c r="F42" s="2"/>
      <c r="G42" s="2"/>
      <c r="H42" s="2"/>
      <c r="I42" s="2">
        <v>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5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3">
        <f t="shared" si="0"/>
        <v>5</v>
      </c>
      <c r="AX42" s="3">
        <f t="shared" si="1"/>
        <v>5</v>
      </c>
      <c r="AY42" s="2"/>
      <c r="AZ42" s="6"/>
      <c r="BA42" s="6"/>
      <c r="BB42" s="6"/>
    </row>
    <row r="43" spans="1:54" x14ac:dyDescent="0.25">
      <c r="A43" s="2">
        <v>40</v>
      </c>
      <c r="B43" s="8">
        <v>7.1759259259259259E-3</v>
      </c>
      <c r="C43" s="3">
        <f>10*60+20</f>
        <v>620</v>
      </c>
      <c r="D43" s="2" t="s">
        <v>0</v>
      </c>
      <c r="E43" s="2">
        <v>2</v>
      </c>
      <c r="F43" s="2"/>
      <c r="G43" s="2">
        <v>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4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3">
        <f t="shared" si="0"/>
        <v>4.5</v>
      </c>
      <c r="AX43" s="3">
        <f t="shared" si="1"/>
        <v>4.5</v>
      </c>
      <c r="AY43" s="2"/>
      <c r="AZ43" s="6"/>
      <c r="BA43" s="6"/>
      <c r="BB43" s="6"/>
    </row>
    <row r="44" spans="1:54" x14ac:dyDescent="0.25">
      <c r="A44" s="2">
        <v>41</v>
      </c>
      <c r="B44" s="8">
        <v>7.3726851851851861E-3</v>
      </c>
      <c r="C44" s="3">
        <f>10*60+37</f>
        <v>637</v>
      </c>
      <c r="D44" s="2" t="s">
        <v>0</v>
      </c>
      <c r="E44" s="2">
        <v>2</v>
      </c>
      <c r="F44" s="2"/>
      <c r="G44" s="2">
        <v>5</v>
      </c>
      <c r="H44" s="2"/>
      <c r="I44" s="2"/>
      <c r="J44" s="2"/>
      <c r="K44" s="2">
        <v>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3">
        <f t="shared" si="0"/>
        <v>5</v>
      </c>
      <c r="AX44" s="3">
        <f t="shared" si="1"/>
        <v>5</v>
      </c>
      <c r="AY44" s="2"/>
      <c r="AZ44" s="6"/>
      <c r="BA44" s="6"/>
      <c r="BB44" s="6"/>
    </row>
    <row r="45" spans="1:54" x14ac:dyDescent="0.25">
      <c r="A45" s="2">
        <v>42</v>
      </c>
      <c r="B45" s="8">
        <v>3.5995370370370369E-3</v>
      </c>
      <c r="C45" s="3">
        <f>5*60+11</f>
        <v>311</v>
      </c>
      <c r="D45" s="2" t="s">
        <v>0</v>
      </c>
      <c r="E45" s="2">
        <v>2</v>
      </c>
      <c r="F45" s="2"/>
      <c r="G45" s="5"/>
      <c r="H45" s="2"/>
      <c r="I45" s="2">
        <v>4</v>
      </c>
      <c r="J45" s="2"/>
      <c r="K45" s="2"/>
      <c r="L45" s="2"/>
      <c r="M45" s="2"/>
      <c r="N45" s="2"/>
      <c r="O45" s="2"/>
      <c r="P45" s="2"/>
      <c r="Q45" s="2"/>
      <c r="R45" s="2"/>
      <c r="S45" s="2">
        <v>5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3">
        <f t="shared" si="0"/>
        <v>4.5</v>
      </c>
      <c r="AX45" s="3">
        <f t="shared" si="1"/>
        <v>4.5</v>
      </c>
      <c r="AY45" s="2"/>
      <c r="AZ45" s="6"/>
      <c r="BA45" s="6"/>
      <c r="BB45" s="6"/>
    </row>
    <row r="46" spans="1:54" x14ac:dyDescent="0.25">
      <c r="A46" s="2">
        <v>43</v>
      </c>
      <c r="B46" s="8">
        <v>4.5023148148148149E-3</v>
      </c>
      <c r="C46" s="3">
        <f>6*60+29</f>
        <v>389</v>
      </c>
      <c r="D46" s="2" t="s">
        <v>9</v>
      </c>
      <c r="E46" s="2">
        <v>4</v>
      </c>
      <c r="F46" s="2"/>
      <c r="G46" s="2">
        <v>4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4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3">
        <f t="shared" si="0"/>
        <v>4</v>
      </c>
      <c r="AX46" s="3">
        <f t="shared" si="1"/>
        <v>4</v>
      </c>
      <c r="AY46" s="2">
        <v>44</v>
      </c>
      <c r="AZ46" s="6"/>
      <c r="BA46" s="6"/>
      <c r="BB46" s="6"/>
    </row>
    <row r="47" spans="1:54" x14ac:dyDescent="0.25">
      <c r="A47" s="2">
        <v>44</v>
      </c>
      <c r="B47" s="8">
        <v>4.3981481481481484E-3</v>
      </c>
      <c r="C47" s="3">
        <f>6*60+20</f>
        <v>380</v>
      </c>
      <c r="D47" s="2" t="s">
        <v>9</v>
      </c>
      <c r="E47" s="2">
        <v>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5</v>
      </c>
      <c r="S47" s="2">
        <v>4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3">
        <f t="shared" si="0"/>
        <v>4.5</v>
      </c>
      <c r="AX47" s="3">
        <f>MEDIAN(F47:AV47)</f>
        <v>4.5</v>
      </c>
      <c r="AY47" s="2">
        <v>43</v>
      </c>
      <c r="AZ47" s="6"/>
      <c r="BA47" s="6"/>
      <c r="BB47" s="6"/>
    </row>
    <row r="48" spans="1:54" x14ac:dyDescent="0.25">
      <c r="A48" s="2">
        <v>45</v>
      </c>
      <c r="B48" s="9">
        <v>1.3078703703703705E-3</v>
      </c>
      <c r="C48" s="3">
        <f>1*60+53</f>
        <v>113</v>
      </c>
      <c r="D48" s="2" t="s">
        <v>0</v>
      </c>
      <c r="E48" s="2">
        <v>2</v>
      </c>
      <c r="F48" s="5">
        <v>4</v>
      </c>
      <c r="G48" s="5"/>
      <c r="H48" s="5"/>
      <c r="I48" s="5"/>
      <c r="J48" s="5"/>
      <c r="K48" s="5"/>
      <c r="L48" s="5"/>
      <c r="M48" s="5">
        <v>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3">
        <f t="shared" si="0"/>
        <v>4.5</v>
      </c>
      <c r="AX48" s="3">
        <f t="shared" si="1"/>
        <v>4.5</v>
      </c>
      <c r="AY48" s="5"/>
    </row>
    <row r="49" spans="1:54" x14ac:dyDescent="0.25">
      <c r="A49" s="2">
        <v>46</v>
      </c>
      <c r="B49" s="8">
        <v>4.4560185185185189E-3</v>
      </c>
      <c r="C49" s="3">
        <f>6*60+25</f>
        <v>385</v>
      </c>
      <c r="D49" s="2" t="s">
        <v>0</v>
      </c>
      <c r="E49" s="2">
        <v>2</v>
      </c>
      <c r="F49" s="2"/>
      <c r="G49" s="2">
        <v>4</v>
      </c>
      <c r="H49" s="2"/>
      <c r="I49" s="2">
        <v>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3">
        <f t="shared" si="0"/>
        <v>4</v>
      </c>
      <c r="AX49" s="3">
        <f t="shared" si="1"/>
        <v>4</v>
      </c>
      <c r="AY49" s="2"/>
      <c r="AZ49" s="6"/>
      <c r="BA49" s="6"/>
      <c r="BB49" s="6"/>
    </row>
    <row r="50" spans="1:54" x14ac:dyDescent="0.25">
      <c r="A50" s="2">
        <v>47</v>
      </c>
      <c r="B50" s="8">
        <v>3.9699074074074072E-3</v>
      </c>
      <c r="C50" s="3">
        <f>5*60+43</f>
        <v>343</v>
      </c>
      <c r="D50" s="2" t="s">
        <v>9</v>
      </c>
      <c r="E50" s="2">
        <v>4</v>
      </c>
      <c r="F50" s="2"/>
      <c r="G50" s="2"/>
      <c r="H50" s="2"/>
      <c r="I50" s="2">
        <v>5</v>
      </c>
      <c r="J50" s="2"/>
      <c r="K50" s="2"/>
      <c r="L50" s="2"/>
      <c r="M50" s="2">
        <v>4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3">
        <f t="shared" si="0"/>
        <v>4.5</v>
      </c>
      <c r="AX50" s="3">
        <f t="shared" si="1"/>
        <v>4.5</v>
      </c>
      <c r="AY50" s="2">
        <v>48</v>
      </c>
      <c r="AZ50" s="6"/>
      <c r="BA50" s="6"/>
      <c r="BB50" s="6"/>
    </row>
    <row r="51" spans="1:54" x14ac:dyDescent="0.25">
      <c r="A51" s="2">
        <v>48</v>
      </c>
      <c r="B51" s="8">
        <v>5.5555555555555558E-3</v>
      </c>
      <c r="C51" s="3">
        <f>8*60</f>
        <v>480</v>
      </c>
      <c r="D51" s="2" t="s">
        <v>9</v>
      </c>
      <c r="E51" s="2">
        <v>4</v>
      </c>
      <c r="F51" s="2">
        <v>3</v>
      </c>
      <c r="G51" s="2">
        <v>3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3">
        <f t="shared" si="0"/>
        <v>3</v>
      </c>
      <c r="AX51" s="3">
        <f t="shared" si="1"/>
        <v>3</v>
      </c>
      <c r="AY51" s="2">
        <v>47</v>
      </c>
      <c r="AZ51" s="6"/>
      <c r="BA51" s="6"/>
      <c r="BB51" s="6"/>
    </row>
    <row r="52" spans="1:54" x14ac:dyDescent="0.25">
      <c r="A52" s="2">
        <v>49</v>
      </c>
      <c r="B52" s="8">
        <v>4.2939814814814811E-3</v>
      </c>
      <c r="C52" s="3">
        <f>6*60+11</f>
        <v>371</v>
      </c>
      <c r="D52" s="2" t="s">
        <v>9</v>
      </c>
      <c r="E52" s="2">
        <v>4</v>
      </c>
      <c r="F52" s="2"/>
      <c r="G52" s="2">
        <v>5</v>
      </c>
      <c r="H52" s="2"/>
      <c r="I52" s="2"/>
      <c r="J52" s="2"/>
      <c r="K52" s="2"/>
      <c r="L52" s="2"/>
      <c r="M52" s="2">
        <v>5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3">
        <f t="shared" si="0"/>
        <v>5</v>
      </c>
      <c r="AX52" s="3">
        <f t="shared" si="1"/>
        <v>5</v>
      </c>
      <c r="AY52" s="2">
        <v>50</v>
      </c>
      <c r="AZ52" s="6"/>
      <c r="BA52" s="6"/>
      <c r="BB52" s="6"/>
    </row>
    <row r="53" spans="1:54" x14ac:dyDescent="0.25">
      <c r="A53" s="2">
        <v>50</v>
      </c>
      <c r="B53" s="8">
        <v>3.645833333333333E-3</v>
      </c>
      <c r="C53" s="3">
        <f>5*60+15</f>
        <v>315</v>
      </c>
      <c r="D53" s="2" t="s">
        <v>9</v>
      </c>
      <c r="E53" s="2">
        <v>4</v>
      </c>
      <c r="F53" s="2">
        <v>4</v>
      </c>
      <c r="G53" s="2"/>
      <c r="H53" s="2"/>
      <c r="I53" s="2">
        <v>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3">
        <f t="shared" si="0"/>
        <v>4.5</v>
      </c>
      <c r="AX53" s="3">
        <f t="shared" si="1"/>
        <v>4.5</v>
      </c>
      <c r="AY53" s="2"/>
      <c r="AZ53" s="6"/>
      <c r="BA53" s="6"/>
      <c r="BB53" s="6"/>
    </row>
    <row r="54" spans="1:54" x14ac:dyDescent="0.25">
      <c r="A54" s="2">
        <v>51</v>
      </c>
      <c r="B54" s="8">
        <v>3.1018518518518522E-3</v>
      </c>
      <c r="C54" s="3">
        <f>4*60+28</f>
        <v>268</v>
      </c>
      <c r="D54" s="2" t="s">
        <v>0</v>
      </c>
      <c r="E54" s="2">
        <v>2</v>
      </c>
      <c r="F54" s="2"/>
      <c r="G54" s="2">
        <v>4</v>
      </c>
      <c r="H54" s="2"/>
      <c r="I54" s="2"/>
      <c r="J54" s="2">
        <v>3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3">
        <f t="shared" si="0"/>
        <v>3.5</v>
      </c>
      <c r="AX54" s="3">
        <f t="shared" si="1"/>
        <v>3.5</v>
      </c>
      <c r="AY54" s="2"/>
      <c r="AZ54" s="6"/>
      <c r="BA54" s="6"/>
      <c r="BB54" s="6"/>
    </row>
    <row r="55" spans="1:54" x14ac:dyDescent="0.25">
      <c r="A55" s="2">
        <v>52</v>
      </c>
      <c r="B55" s="8">
        <v>3.1481481481481482E-3</v>
      </c>
      <c r="C55" s="3">
        <f>4*60+32</f>
        <v>272</v>
      </c>
      <c r="D55" s="2" t="s">
        <v>0</v>
      </c>
      <c r="E55" s="2">
        <v>2</v>
      </c>
      <c r="F55" s="2"/>
      <c r="G55" s="2">
        <v>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>
        <v>5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3">
        <f t="shared" si="0"/>
        <v>5</v>
      </c>
      <c r="AX55" s="3">
        <f t="shared" si="1"/>
        <v>5</v>
      </c>
      <c r="AY55" s="2"/>
      <c r="AZ55" s="6"/>
      <c r="BA55" s="6"/>
      <c r="BB55" s="6"/>
    </row>
    <row r="56" spans="1:54" x14ac:dyDescent="0.25">
      <c r="A56" s="2">
        <v>53</v>
      </c>
      <c r="B56" s="8">
        <v>4.1203703703703706E-3</v>
      </c>
      <c r="C56" s="3">
        <f>5*60+56</f>
        <v>356</v>
      </c>
      <c r="D56" s="2" t="s">
        <v>24</v>
      </c>
      <c r="E56" s="2">
        <v>3</v>
      </c>
      <c r="F56" s="2"/>
      <c r="G56" s="2">
        <v>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>
        <v>4</v>
      </c>
      <c r="V56" s="2"/>
      <c r="W56" s="2">
        <v>4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3">
        <f t="shared" si="0"/>
        <v>4</v>
      </c>
      <c r="AX56" s="3">
        <f t="shared" si="1"/>
        <v>4</v>
      </c>
      <c r="AY56" s="2"/>
      <c r="AZ56" s="6"/>
      <c r="BA56" s="6"/>
      <c r="BB56" s="6"/>
    </row>
    <row r="57" spans="1:54" x14ac:dyDescent="0.25">
      <c r="A57" s="2">
        <v>54</v>
      </c>
      <c r="B57" s="8">
        <v>4.8379629629629632E-3</v>
      </c>
      <c r="C57" s="3">
        <f>6*60+58</f>
        <v>418</v>
      </c>
      <c r="D57" s="2" t="s">
        <v>24</v>
      </c>
      <c r="E57" s="2">
        <v>3</v>
      </c>
      <c r="F57" s="2"/>
      <c r="G57" s="2">
        <v>4</v>
      </c>
      <c r="H57" s="2"/>
      <c r="I57" s="2"/>
      <c r="J57" s="2"/>
      <c r="K57" s="2"/>
      <c r="L57" s="2"/>
      <c r="M57" s="2">
        <v>5</v>
      </c>
      <c r="N57" s="2"/>
      <c r="O57" s="2"/>
      <c r="P57" s="2"/>
      <c r="Q57" s="2">
        <v>4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3">
        <f t="shared" si="0"/>
        <v>4.333333333333333</v>
      </c>
      <c r="AX57" s="3">
        <f t="shared" si="1"/>
        <v>4</v>
      </c>
      <c r="AY57" s="2"/>
      <c r="AZ57" s="6"/>
      <c r="BA57" s="6"/>
      <c r="BB57" s="6"/>
    </row>
    <row r="58" spans="1:54" x14ac:dyDescent="0.25">
      <c r="A58" s="2">
        <v>55</v>
      </c>
      <c r="B58" s="8">
        <v>5.4513888888888884E-3</v>
      </c>
      <c r="C58" s="3">
        <f>7*60+51</f>
        <v>471</v>
      </c>
      <c r="D58" s="2" t="s">
        <v>24</v>
      </c>
      <c r="E58" s="2">
        <v>4</v>
      </c>
      <c r="F58" s="2"/>
      <c r="G58" s="2">
        <v>3</v>
      </c>
      <c r="H58" s="2"/>
      <c r="I58" s="2">
        <v>4</v>
      </c>
      <c r="J58" s="2"/>
      <c r="K58" s="2"/>
      <c r="L58" s="2"/>
      <c r="M58" s="2">
        <v>4</v>
      </c>
      <c r="N58" s="2"/>
      <c r="O58" s="2"/>
      <c r="P58" s="2"/>
      <c r="Q58" s="2">
        <v>4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3">
        <f t="shared" si="0"/>
        <v>3.75</v>
      </c>
      <c r="AX58" s="3">
        <f t="shared" si="1"/>
        <v>4</v>
      </c>
      <c r="AY58" s="2"/>
      <c r="AZ58" s="6"/>
      <c r="BA58" s="6"/>
      <c r="BB58" s="6"/>
    </row>
    <row r="59" spans="1:54" x14ac:dyDescent="0.25">
      <c r="A59" s="2">
        <v>56</v>
      </c>
      <c r="B59" s="8">
        <v>4.8379629629629632E-3</v>
      </c>
      <c r="C59" s="3">
        <f>6*60+58</f>
        <v>418</v>
      </c>
      <c r="D59" s="2" t="s">
        <v>24</v>
      </c>
      <c r="E59" s="2">
        <v>4</v>
      </c>
      <c r="F59" s="2"/>
      <c r="G59" s="2"/>
      <c r="H59" s="2"/>
      <c r="I59" s="2">
        <v>3</v>
      </c>
      <c r="J59" s="2"/>
      <c r="K59" s="2">
        <v>4</v>
      </c>
      <c r="L59" s="2"/>
      <c r="M59" s="2"/>
      <c r="N59" s="2"/>
      <c r="O59" s="2"/>
      <c r="P59" s="2"/>
      <c r="Q59" s="2">
        <v>4</v>
      </c>
      <c r="R59" s="2">
        <v>4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3">
        <f t="shared" si="0"/>
        <v>3.75</v>
      </c>
      <c r="AX59" s="3">
        <f t="shared" si="1"/>
        <v>4</v>
      </c>
      <c r="AY59" s="2"/>
      <c r="AZ59" s="6"/>
      <c r="BA59" s="6"/>
      <c r="BB59" s="6"/>
    </row>
    <row r="60" spans="1:54" x14ac:dyDescent="0.25">
      <c r="A60" s="2">
        <v>57</v>
      </c>
      <c r="B60" s="8">
        <v>4.4560185185185189E-3</v>
      </c>
      <c r="C60" s="3">
        <f>6*60+25</f>
        <v>385</v>
      </c>
      <c r="D60" s="2" t="s">
        <v>24</v>
      </c>
      <c r="E60" s="2">
        <v>3</v>
      </c>
      <c r="F60" s="2"/>
      <c r="G60" s="2"/>
      <c r="H60" s="2"/>
      <c r="I60" s="2"/>
      <c r="J60" s="2"/>
      <c r="K60" s="2">
        <v>5</v>
      </c>
      <c r="L60" s="2"/>
      <c r="M60" s="2"/>
      <c r="N60" s="2"/>
      <c r="O60" s="2"/>
      <c r="P60" s="2"/>
      <c r="Q60" s="2">
        <v>3</v>
      </c>
      <c r="R60" s="2"/>
      <c r="S60" s="2">
        <v>4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3">
        <f t="shared" si="0"/>
        <v>4</v>
      </c>
      <c r="AX60" s="3">
        <f t="shared" si="1"/>
        <v>4</v>
      </c>
      <c r="AY60" s="2"/>
      <c r="AZ60" s="6"/>
      <c r="BA60" s="6"/>
      <c r="BB60" s="6"/>
    </row>
    <row r="61" spans="1:54" x14ac:dyDescent="0.25">
      <c r="A61" s="2">
        <v>58</v>
      </c>
      <c r="B61" s="8">
        <v>8.3217592592592596E-3</v>
      </c>
      <c r="C61" s="3">
        <f>11*60+59</f>
        <v>719</v>
      </c>
      <c r="D61" s="2" t="s">
        <v>24</v>
      </c>
      <c r="E61" s="2">
        <v>3</v>
      </c>
      <c r="F61" s="2">
        <v>4</v>
      </c>
      <c r="G61" s="2"/>
      <c r="H61" s="2"/>
      <c r="I61" s="2">
        <v>4</v>
      </c>
      <c r="J61" s="2"/>
      <c r="K61" s="2"/>
      <c r="L61" s="2"/>
      <c r="M61" s="2">
        <v>4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3">
        <f t="shared" si="0"/>
        <v>4</v>
      </c>
      <c r="AX61" s="3">
        <f t="shared" si="1"/>
        <v>4</v>
      </c>
      <c r="AY61" s="2"/>
      <c r="AZ61" s="6"/>
      <c r="BA61" s="6"/>
      <c r="BB61" s="6"/>
    </row>
    <row r="62" spans="1:54" x14ac:dyDescent="0.25">
      <c r="A62" s="2">
        <v>59</v>
      </c>
      <c r="B62" s="8">
        <v>9.3981481481481485E-3</v>
      </c>
      <c r="C62" s="3">
        <f>13*60+32</f>
        <v>812</v>
      </c>
      <c r="D62" s="2" t="s">
        <v>24</v>
      </c>
      <c r="E62" s="2">
        <v>6</v>
      </c>
      <c r="F62" s="2">
        <v>4</v>
      </c>
      <c r="G62" s="2">
        <v>3</v>
      </c>
      <c r="H62" s="2">
        <v>3</v>
      </c>
      <c r="I62" s="2"/>
      <c r="J62" s="2"/>
      <c r="K62" s="2">
        <v>4</v>
      </c>
      <c r="L62" s="2"/>
      <c r="M62" s="2">
        <v>3</v>
      </c>
      <c r="N62" s="2"/>
      <c r="O62" s="2"/>
      <c r="P62" s="2"/>
      <c r="Q62" s="2">
        <v>4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3">
        <f t="shared" si="0"/>
        <v>3.5</v>
      </c>
      <c r="AX62" s="3">
        <f t="shared" si="1"/>
        <v>3.5</v>
      </c>
      <c r="AY62" s="2"/>
      <c r="AZ62" s="6"/>
      <c r="BA62" s="6"/>
      <c r="BB62" s="6"/>
    </row>
    <row r="63" spans="1:54" x14ac:dyDescent="0.25">
      <c r="A63" s="2">
        <v>60</v>
      </c>
      <c r="B63" s="8">
        <v>1.068287037037037E-2</v>
      </c>
      <c r="C63" s="3">
        <f>15*60+23</f>
        <v>923</v>
      </c>
      <c r="D63" s="2" t="s">
        <v>24</v>
      </c>
      <c r="E63" s="2">
        <v>7</v>
      </c>
      <c r="F63" s="2">
        <v>3</v>
      </c>
      <c r="G63" s="2">
        <v>4</v>
      </c>
      <c r="H63" s="2">
        <v>4</v>
      </c>
      <c r="I63" s="2">
        <v>4</v>
      </c>
      <c r="J63" s="2"/>
      <c r="K63" s="2">
        <v>4</v>
      </c>
      <c r="L63" s="2"/>
      <c r="M63" s="2"/>
      <c r="N63" s="2"/>
      <c r="O63" s="2"/>
      <c r="P63" s="2"/>
      <c r="Q63" s="2">
        <v>3</v>
      </c>
      <c r="R63" s="2"/>
      <c r="S63" s="2">
        <v>4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3">
        <f t="shared" si="0"/>
        <v>3.7142857142857144</v>
      </c>
      <c r="AX63" s="3">
        <f t="shared" si="1"/>
        <v>4</v>
      </c>
      <c r="AY63" s="2"/>
      <c r="AZ63" s="6"/>
      <c r="BA63" s="6"/>
      <c r="BB63" s="6"/>
    </row>
    <row r="64" spans="1:54" x14ac:dyDescent="0.25">
      <c r="A64" s="2">
        <v>61</v>
      </c>
      <c r="B64" s="8">
        <v>3.5532407407407405E-3</v>
      </c>
      <c r="C64" s="3">
        <f>5*60+7</f>
        <v>307</v>
      </c>
      <c r="D64" s="2" t="s">
        <v>0</v>
      </c>
      <c r="E64" s="2">
        <v>2</v>
      </c>
      <c r="F64" s="2"/>
      <c r="G64" s="2"/>
      <c r="H64" s="2"/>
      <c r="I64" s="2">
        <v>5</v>
      </c>
      <c r="J64" s="2"/>
      <c r="K64" s="2"/>
      <c r="L64" s="2">
        <v>4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3">
        <f t="shared" si="0"/>
        <v>4.5</v>
      </c>
      <c r="AX64" s="3">
        <f t="shared" si="1"/>
        <v>4.5</v>
      </c>
      <c r="AY64" s="2"/>
      <c r="AZ64" s="6"/>
      <c r="BA64" s="6"/>
      <c r="BB64" s="6"/>
    </row>
    <row r="65" spans="1:54" x14ac:dyDescent="0.25">
      <c r="A65" s="2">
        <v>62</v>
      </c>
      <c r="B65" s="8">
        <v>3.1828703703703702E-3</v>
      </c>
      <c r="C65" s="3">
        <f>4*60+35</f>
        <v>275</v>
      </c>
      <c r="D65" s="2" t="s">
        <v>0</v>
      </c>
      <c r="E65" s="2">
        <v>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>
        <v>4</v>
      </c>
      <c r="Q65" s="2"/>
      <c r="R65" s="2"/>
      <c r="S65" s="2"/>
      <c r="T65" s="2">
        <v>4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3">
        <f t="shared" si="0"/>
        <v>4</v>
      </c>
      <c r="AX65" s="3">
        <f t="shared" si="1"/>
        <v>4</v>
      </c>
      <c r="AY65" s="2"/>
      <c r="AZ65" s="6"/>
      <c r="BA65" s="6"/>
      <c r="BB65" s="6"/>
    </row>
    <row r="66" spans="1:54" x14ac:dyDescent="0.25">
      <c r="A66" s="2">
        <v>63</v>
      </c>
      <c r="B66" s="8">
        <v>3.5069444444444445E-3</v>
      </c>
      <c r="C66" s="3">
        <f>5*60+3</f>
        <v>303</v>
      </c>
      <c r="D66" s="2" t="s">
        <v>9</v>
      </c>
      <c r="E66" s="2">
        <v>4</v>
      </c>
      <c r="F66" s="2"/>
      <c r="G66" s="2"/>
      <c r="H66" s="2"/>
      <c r="I66" s="2">
        <v>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>
        <v>5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3">
        <f t="shared" si="0"/>
        <v>4.5</v>
      </c>
      <c r="AX66" s="3">
        <f t="shared" si="1"/>
        <v>4.5</v>
      </c>
      <c r="AY66" s="2">
        <v>64</v>
      </c>
      <c r="AZ66" s="6"/>
      <c r="BA66" s="6"/>
      <c r="BB66" s="6"/>
    </row>
    <row r="67" spans="1:54" x14ac:dyDescent="0.25">
      <c r="A67" s="2">
        <v>64</v>
      </c>
      <c r="B67" s="8">
        <v>1.2152777777777778E-3</v>
      </c>
      <c r="C67" s="3">
        <f>1*60+45</f>
        <v>105</v>
      </c>
      <c r="D67" s="2" t="s">
        <v>9</v>
      </c>
      <c r="E67" s="2">
        <v>4</v>
      </c>
      <c r="F67" s="2"/>
      <c r="G67" s="2"/>
      <c r="H67" s="2"/>
      <c r="I67" s="2"/>
      <c r="J67" s="2"/>
      <c r="K67" s="2"/>
      <c r="L67" s="2"/>
      <c r="M67" s="2"/>
      <c r="N67" s="2">
        <v>4</v>
      </c>
      <c r="O67" s="2"/>
      <c r="P67" s="2">
        <v>5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3">
        <f t="shared" si="0"/>
        <v>4.5</v>
      </c>
      <c r="AX67" s="3">
        <f t="shared" si="1"/>
        <v>4.5</v>
      </c>
      <c r="AY67" s="2">
        <v>63</v>
      </c>
      <c r="AZ67" s="6"/>
      <c r="BA67" s="6"/>
      <c r="BB67" s="6"/>
    </row>
    <row r="68" spans="1:54" x14ac:dyDescent="0.25">
      <c r="A68" s="2">
        <v>65</v>
      </c>
      <c r="B68" s="8">
        <v>2.5115740740740741E-3</v>
      </c>
      <c r="C68" s="3">
        <f>3*60+37</f>
        <v>217</v>
      </c>
      <c r="D68" s="2" t="s">
        <v>9</v>
      </c>
      <c r="E68" s="2">
        <v>4</v>
      </c>
      <c r="F68" s="2"/>
      <c r="G68" s="2"/>
      <c r="H68" s="2"/>
      <c r="I68" s="2">
        <v>5</v>
      </c>
      <c r="J68" s="2"/>
      <c r="K68" s="2"/>
      <c r="L68" s="2"/>
      <c r="M68" s="2"/>
      <c r="N68" s="2"/>
      <c r="O68" s="2"/>
      <c r="P68" s="2">
        <v>5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3">
        <f t="shared" si="0"/>
        <v>5</v>
      </c>
      <c r="AX68" s="3">
        <f t="shared" si="1"/>
        <v>5</v>
      </c>
      <c r="AY68" s="2">
        <v>66</v>
      </c>
      <c r="AZ68" s="6"/>
      <c r="BA68" s="6"/>
      <c r="BB68" s="6"/>
    </row>
    <row r="69" spans="1:54" x14ac:dyDescent="0.25">
      <c r="A69" s="2">
        <v>66</v>
      </c>
      <c r="B69" s="8">
        <v>2.7546296296296294E-3</v>
      </c>
      <c r="C69" s="3">
        <f>3*60+58</f>
        <v>238</v>
      </c>
      <c r="D69" s="2" t="s">
        <v>9</v>
      </c>
      <c r="E69" s="2">
        <v>4</v>
      </c>
      <c r="F69" s="2"/>
      <c r="G69" s="2"/>
      <c r="H69" s="2"/>
      <c r="I69" s="2"/>
      <c r="J69" s="2"/>
      <c r="K69" s="2"/>
      <c r="L69" s="2"/>
      <c r="M69" s="2"/>
      <c r="N69" s="2">
        <v>4</v>
      </c>
      <c r="O69" s="2"/>
      <c r="P69" s="2"/>
      <c r="Q69" s="2"/>
      <c r="R69" s="2"/>
      <c r="S69" s="2"/>
      <c r="T69" s="2">
        <v>5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3">
        <f t="shared" ref="AW69:AW106" si="2">AVERAGE(F69:AV69)</f>
        <v>4.5</v>
      </c>
      <c r="AX69" s="3">
        <f t="shared" ref="AX69:AX106" si="3">MEDIAN(F69:AV69)</f>
        <v>4.5</v>
      </c>
      <c r="AY69" s="2">
        <v>65</v>
      </c>
      <c r="AZ69" s="6"/>
      <c r="BA69" s="6"/>
      <c r="BB69" s="6"/>
    </row>
    <row r="70" spans="1:54" x14ac:dyDescent="0.25">
      <c r="A70" s="2">
        <v>67</v>
      </c>
      <c r="B70" s="8">
        <v>2.8124999999999995E-3</v>
      </c>
      <c r="C70" s="3">
        <f>4*60+3</f>
        <v>243</v>
      </c>
      <c r="D70" s="2" t="s">
        <v>24</v>
      </c>
      <c r="E70" s="2">
        <v>4</v>
      </c>
      <c r="F70" s="2"/>
      <c r="G70" s="2"/>
      <c r="H70" s="2"/>
      <c r="I70" s="2">
        <v>4</v>
      </c>
      <c r="J70" s="2"/>
      <c r="K70" s="2"/>
      <c r="L70" s="2"/>
      <c r="M70" s="2"/>
      <c r="N70" s="2">
        <v>5</v>
      </c>
      <c r="O70" s="2"/>
      <c r="P70" s="2">
        <v>5</v>
      </c>
      <c r="Q70" s="2"/>
      <c r="R70" s="2"/>
      <c r="S70" s="2"/>
      <c r="T70" s="2">
        <v>4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3">
        <f t="shared" si="2"/>
        <v>4.5</v>
      </c>
      <c r="AX70" s="3">
        <f t="shared" si="3"/>
        <v>4.5</v>
      </c>
      <c r="AY70" s="2"/>
      <c r="AZ70" s="6"/>
      <c r="BA70" s="6"/>
      <c r="BB70" s="6"/>
    </row>
    <row r="71" spans="1:54" x14ac:dyDescent="0.25">
      <c r="A71" s="2">
        <v>68</v>
      </c>
      <c r="B71" s="8">
        <v>4.386574074074074E-3</v>
      </c>
      <c r="C71" s="3">
        <f>6*60+19</f>
        <v>379</v>
      </c>
      <c r="D71" s="2" t="s">
        <v>24</v>
      </c>
      <c r="E71" s="2">
        <v>5</v>
      </c>
      <c r="F71" s="2"/>
      <c r="G71" s="2"/>
      <c r="H71" s="2"/>
      <c r="I71" s="2">
        <v>4</v>
      </c>
      <c r="J71" s="2"/>
      <c r="K71" s="2"/>
      <c r="L71" s="2"/>
      <c r="M71" s="2"/>
      <c r="N71" s="2">
        <v>5</v>
      </c>
      <c r="O71" s="2"/>
      <c r="P71" s="2">
        <v>5</v>
      </c>
      <c r="Q71" s="2">
        <v>5</v>
      </c>
      <c r="R71" s="2"/>
      <c r="S71" s="2"/>
      <c r="T71" s="2">
        <v>4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3">
        <f t="shared" si="2"/>
        <v>4.5999999999999996</v>
      </c>
      <c r="AX71" s="3">
        <f t="shared" si="3"/>
        <v>5</v>
      </c>
      <c r="AY71" s="2"/>
      <c r="AZ71" s="6"/>
      <c r="BA71" s="6"/>
      <c r="BB71" s="6"/>
    </row>
    <row r="72" spans="1:54" x14ac:dyDescent="0.25">
      <c r="A72" s="2">
        <v>69</v>
      </c>
      <c r="B72" s="8">
        <v>1.9097222222222222E-3</v>
      </c>
      <c r="C72" s="3">
        <f>2*60+45</f>
        <v>165</v>
      </c>
      <c r="D72" s="2" t="s">
        <v>24</v>
      </c>
      <c r="E72" s="2">
        <v>5</v>
      </c>
      <c r="F72" s="2"/>
      <c r="G72" s="2"/>
      <c r="H72" s="2"/>
      <c r="I72" s="2">
        <v>5</v>
      </c>
      <c r="J72" s="2"/>
      <c r="K72" s="2"/>
      <c r="L72" s="2"/>
      <c r="M72" s="2"/>
      <c r="N72" s="2">
        <v>5</v>
      </c>
      <c r="O72" s="2"/>
      <c r="P72" s="2"/>
      <c r="Q72" s="2">
        <v>5</v>
      </c>
      <c r="R72" s="2"/>
      <c r="S72" s="2"/>
      <c r="T72" s="2">
        <v>5</v>
      </c>
      <c r="U72" s="2"/>
      <c r="V72" s="2"/>
      <c r="W72" s="2">
        <v>5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3">
        <f t="shared" si="2"/>
        <v>5</v>
      </c>
      <c r="AX72" s="3">
        <f t="shared" si="3"/>
        <v>5</v>
      </c>
      <c r="AY72" s="2"/>
      <c r="AZ72" s="6"/>
      <c r="BA72" s="6"/>
      <c r="BB72" s="6"/>
    </row>
    <row r="73" spans="1:54" x14ac:dyDescent="0.25">
      <c r="A73" s="2">
        <v>70</v>
      </c>
      <c r="B73" s="8">
        <v>1.4120370370370369E-3</v>
      </c>
      <c r="C73" s="3">
        <f>2*60+2</f>
        <v>122</v>
      </c>
      <c r="D73" s="2" t="s">
        <v>0</v>
      </c>
      <c r="E73" s="2">
        <v>2</v>
      </c>
      <c r="F73" s="2"/>
      <c r="G73" s="2"/>
      <c r="H73" s="2"/>
      <c r="I73" s="2">
        <v>5</v>
      </c>
      <c r="J73" s="2"/>
      <c r="K73" s="2"/>
      <c r="L73" s="2"/>
      <c r="M73" s="2"/>
      <c r="N73" s="2">
        <v>5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3">
        <f t="shared" si="2"/>
        <v>5</v>
      </c>
      <c r="AX73" s="3">
        <f t="shared" si="3"/>
        <v>5</v>
      </c>
      <c r="AY73" s="2"/>
      <c r="AZ73" s="6"/>
      <c r="BA73" s="6"/>
      <c r="BB73" s="6"/>
    </row>
    <row r="74" spans="1:54" x14ac:dyDescent="0.25">
      <c r="A74" s="2">
        <v>71</v>
      </c>
      <c r="B74" s="8">
        <v>2.8356481481481479E-3</v>
      </c>
      <c r="C74" s="3">
        <f>4*60+5</f>
        <v>245</v>
      </c>
      <c r="D74" s="2" t="s">
        <v>0</v>
      </c>
      <c r="E74" s="2">
        <v>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>
        <v>5</v>
      </c>
      <c r="R74" s="2"/>
      <c r="S74" s="2"/>
      <c r="T74" s="2">
        <v>5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3">
        <f t="shared" si="2"/>
        <v>5</v>
      </c>
      <c r="AX74" s="3">
        <f t="shared" si="3"/>
        <v>5</v>
      </c>
      <c r="AY74" s="2"/>
      <c r="AZ74" s="6"/>
      <c r="BA74" s="6"/>
      <c r="BB74" s="6"/>
    </row>
    <row r="75" spans="1:54" x14ac:dyDescent="0.25">
      <c r="A75" s="2">
        <v>72</v>
      </c>
      <c r="B75" s="8">
        <v>2.3495370370370371E-3</v>
      </c>
      <c r="C75" s="3">
        <f>3*60+23</f>
        <v>203</v>
      </c>
      <c r="D75" s="2" t="s">
        <v>0</v>
      </c>
      <c r="E75" s="2">
        <v>2</v>
      </c>
      <c r="F75" s="2"/>
      <c r="G75" s="2"/>
      <c r="H75" s="2"/>
      <c r="I75" s="2"/>
      <c r="J75" s="2"/>
      <c r="K75" s="2"/>
      <c r="L75" s="2"/>
      <c r="M75" s="2"/>
      <c r="N75" s="2">
        <v>5</v>
      </c>
      <c r="O75" s="2"/>
      <c r="P75" s="2"/>
      <c r="Q75" s="2">
        <v>5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3">
        <f t="shared" si="2"/>
        <v>5</v>
      </c>
      <c r="AX75" s="3">
        <f t="shared" si="3"/>
        <v>5</v>
      </c>
      <c r="AY75" s="2"/>
      <c r="AZ75" s="6"/>
      <c r="BA75" s="6"/>
      <c r="BB75" s="6"/>
    </row>
    <row r="76" spans="1:54" x14ac:dyDescent="0.25">
      <c r="A76" s="2">
        <v>73</v>
      </c>
      <c r="B76" s="8">
        <v>2.2453703703703702E-3</v>
      </c>
      <c r="C76" s="3">
        <f>3*60+14</f>
        <v>194</v>
      </c>
      <c r="D76" s="2" t="s">
        <v>9</v>
      </c>
      <c r="E76" s="2">
        <v>4</v>
      </c>
      <c r="F76" s="2"/>
      <c r="G76" s="2"/>
      <c r="H76" s="2"/>
      <c r="I76" s="2">
        <v>5</v>
      </c>
      <c r="J76" s="2"/>
      <c r="K76" s="2"/>
      <c r="L76" s="2"/>
      <c r="M76" s="2"/>
      <c r="N76" s="2"/>
      <c r="O76" s="2"/>
      <c r="P76" s="2"/>
      <c r="Q76" s="2">
        <v>5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3">
        <f t="shared" si="2"/>
        <v>5</v>
      </c>
      <c r="AX76" s="3">
        <f t="shared" si="3"/>
        <v>5</v>
      </c>
      <c r="AY76" s="2">
        <v>74</v>
      </c>
      <c r="AZ76" s="6"/>
      <c r="BA76" s="6"/>
      <c r="BB76" s="6"/>
    </row>
    <row r="77" spans="1:54" x14ac:dyDescent="0.25">
      <c r="A77" s="2">
        <v>74</v>
      </c>
      <c r="B77" s="8">
        <v>4.363425925925926E-3</v>
      </c>
      <c r="C77" s="3">
        <f>6*60+17</f>
        <v>377</v>
      </c>
      <c r="D77" s="2" t="s">
        <v>9</v>
      </c>
      <c r="E77" s="2">
        <v>4</v>
      </c>
      <c r="F77" s="2"/>
      <c r="G77" s="2"/>
      <c r="H77" s="2"/>
      <c r="I77" s="2"/>
      <c r="J77" s="2"/>
      <c r="K77" s="2"/>
      <c r="L77" s="2"/>
      <c r="M77" s="2"/>
      <c r="N77" s="2">
        <v>5</v>
      </c>
      <c r="O77" s="2"/>
      <c r="P77" s="2"/>
      <c r="Q77" s="2"/>
      <c r="R77" s="2"/>
      <c r="S77" s="2"/>
      <c r="T77" s="2">
        <v>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3">
        <f t="shared" si="2"/>
        <v>5</v>
      </c>
      <c r="AX77" s="3">
        <f t="shared" si="3"/>
        <v>5</v>
      </c>
      <c r="AY77" s="2">
        <v>73</v>
      </c>
      <c r="AZ77" s="6"/>
      <c r="BA77" s="6"/>
      <c r="BB77" s="6"/>
    </row>
    <row r="78" spans="1:54" x14ac:dyDescent="0.25">
      <c r="A78" s="2">
        <v>75</v>
      </c>
      <c r="B78" s="8">
        <v>3.4953703703703705E-3</v>
      </c>
      <c r="C78" s="3">
        <f>5*60+2</f>
        <v>302</v>
      </c>
      <c r="D78" s="2" t="s">
        <v>24</v>
      </c>
      <c r="E78" s="2">
        <v>4</v>
      </c>
      <c r="F78" s="2"/>
      <c r="G78" s="2"/>
      <c r="H78" s="2"/>
      <c r="I78" s="2">
        <v>5</v>
      </c>
      <c r="J78" s="2"/>
      <c r="K78" s="2"/>
      <c r="L78" s="2"/>
      <c r="M78" s="2"/>
      <c r="N78" s="2">
        <v>4</v>
      </c>
      <c r="O78" s="2"/>
      <c r="P78" s="2"/>
      <c r="Q78" s="2">
        <v>5</v>
      </c>
      <c r="R78" s="2"/>
      <c r="S78" s="2"/>
      <c r="T78" s="2">
        <v>5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3">
        <f t="shared" si="2"/>
        <v>4.75</v>
      </c>
      <c r="AX78" s="3">
        <f t="shared" si="3"/>
        <v>5</v>
      </c>
      <c r="AY78" s="2"/>
      <c r="AZ78" s="6"/>
      <c r="BA78" s="6"/>
      <c r="BB78" s="6"/>
    </row>
    <row r="79" spans="1:54" x14ac:dyDescent="0.25">
      <c r="A79" s="2">
        <v>76</v>
      </c>
      <c r="B79" s="8">
        <v>2.1643518518518518E-3</v>
      </c>
      <c r="C79" s="3">
        <f>3*60+7</f>
        <v>187</v>
      </c>
      <c r="D79" s="2" t="s">
        <v>0</v>
      </c>
      <c r="E79" s="2">
        <v>2</v>
      </c>
      <c r="F79" s="2"/>
      <c r="G79" s="2"/>
      <c r="H79" s="2"/>
      <c r="I79" s="2"/>
      <c r="J79" s="2"/>
      <c r="K79" s="2"/>
      <c r="L79" s="2"/>
      <c r="M79" s="2"/>
      <c r="N79" s="2"/>
      <c r="O79" s="2">
        <v>4</v>
      </c>
      <c r="P79" s="2"/>
      <c r="Q79" s="2"/>
      <c r="R79" s="2"/>
      <c r="S79" s="2"/>
      <c r="T79" s="2"/>
      <c r="U79" s="2"/>
      <c r="V79" s="2"/>
      <c r="W79" s="2"/>
      <c r="X79" s="2">
        <v>3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3">
        <f t="shared" si="2"/>
        <v>3.5</v>
      </c>
      <c r="AX79" s="3">
        <f t="shared" si="3"/>
        <v>3.5</v>
      </c>
      <c r="AY79" s="2"/>
      <c r="AZ79" s="6"/>
      <c r="BA79" s="6"/>
      <c r="BB79" s="6"/>
    </row>
    <row r="80" spans="1:54" x14ac:dyDescent="0.25">
      <c r="A80" s="2">
        <v>77</v>
      </c>
      <c r="B80" s="8">
        <v>2.8009259259259259E-3</v>
      </c>
      <c r="C80" s="3">
        <f>4*60+2</f>
        <v>242</v>
      </c>
      <c r="D80" s="2" t="s">
        <v>0</v>
      </c>
      <c r="E80" s="2">
        <v>2</v>
      </c>
      <c r="F80" s="2"/>
      <c r="G80" s="2"/>
      <c r="H80" s="2"/>
      <c r="I80" s="2"/>
      <c r="J80" s="2"/>
      <c r="K80" s="2"/>
      <c r="L80" s="2"/>
      <c r="M80" s="2"/>
      <c r="N80" s="2"/>
      <c r="O80" s="2">
        <v>5</v>
      </c>
      <c r="P80" s="2"/>
      <c r="Q80" s="2"/>
      <c r="R80" s="2"/>
      <c r="S80" s="2"/>
      <c r="T80" s="2"/>
      <c r="U80" s="2"/>
      <c r="V80" s="2"/>
      <c r="W80" s="2"/>
      <c r="X80" s="2">
        <v>5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3">
        <f t="shared" si="2"/>
        <v>5</v>
      </c>
      <c r="AX80" s="3">
        <f t="shared" si="3"/>
        <v>5</v>
      </c>
      <c r="AY80" s="2"/>
      <c r="AZ80" s="6"/>
      <c r="BA80" s="6"/>
      <c r="BB80" s="6"/>
    </row>
    <row r="81" spans="1:54" x14ac:dyDescent="0.25">
      <c r="A81" s="2">
        <v>78</v>
      </c>
      <c r="B81" s="8">
        <v>4.2708333333333339E-3</v>
      </c>
      <c r="C81" s="3">
        <f>6*60+9</f>
        <v>369</v>
      </c>
      <c r="D81" s="2" t="s">
        <v>24</v>
      </c>
      <c r="E81" s="2">
        <v>3</v>
      </c>
      <c r="F81" s="2"/>
      <c r="G81" s="2"/>
      <c r="H81" s="2"/>
      <c r="I81" s="2"/>
      <c r="J81" s="2"/>
      <c r="K81" s="2"/>
      <c r="L81" s="2"/>
      <c r="M81" s="2"/>
      <c r="N81" s="2"/>
      <c r="O81" s="2">
        <v>5</v>
      </c>
      <c r="P81" s="2"/>
      <c r="Q81" s="2"/>
      <c r="R81" s="2"/>
      <c r="S81" s="2"/>
      <c r="T81" s="2"/>
      <c r="U81" s="2"/>
      <c r="V81" s="2"/>
      <c r="W81" s="2">
        <v>5</v>
      </c>
      <c r="X81" s="2">
        <v>5</v>
      </c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3">
        <f t="shared" si="2"/>
        <v>5</v>
      </c>
      <c r="AX81" s="3">
        <f t="shared" si="3"/>
        <v>5</v>
      </c>
      <c r="AY81" s="2"/>
      <c r="AZ81" s="6"/>
      <c r="BA81" s="6"/>
      <c r="BB81" s="6"/>
    </row>
    <row r="82" spans="1:54" x14ac:dyDescent="0.25">
      <c r="A82" s="2">
        <v>79</v>
      </c>
      <c r="B82" s="8">
        <v>5.2430555555555555E-3</v>
      </c>
      <c r="C82" s="3">
        <f>7*60+33</f>
        <v>453</v>
      </c>
      <c r="D82" s="2" t="s">
        <v>24</v>
      </c>
      <c r="E82" s="2">
        <v>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>
        <v>5</v>
      </c>
      <c r="AD82" s="2">
        <v>5</v>
      </c>
      <c r="AE82" s="2">
        <v>5</v>
      </c>
      <c r="AF82" s="2">
        <v>5</v>
      </c>
      <c r="AG82" s="2">
        <v>5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3">
        <f t="shared" si="2"/>
        <v>5</v>
      </c>
      <c r="AX82" s="3">
        <f t="shared" si="3"/>
        <v>5</v>
      </c>
      <c r="AY82" s="2"/>
      <c r="AZ82" s="6"/>
      <c r="BA82" s="6"/>
      <c r="BB82" s="6"/>
    </row>
    <row r="83" spans="1:54" x14ac:dyDescent="0.25">
      <c r="A83" s="2">
        <v>80</v>
      </c>
      <c r="B83" s="8">
        <v>3.8078703703703707E-3</v>
      </c>
      <c r="C83" s="3">
        <f>5*60+29</f>
        <v>329</v>
      </c>
      <c r="D83" s="2" t="s">
        <v>24</v>
      </c>
      <c r="E83" s="2">
        <v>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>
        <v>5</v>
      </c>
      <c r="AD83" s="2">
        <v>4</v>
      </c>
      <c r="AE83" s="2">
        <v>4</v>
      </c>
      <c r="AF83" s="2">
        <v>5</v>
      </c>
      <c r="AG83" s="2">
        <v>5</v>
      </c>
      <c r="AH83" s="2">
        <v>5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3">
        <f t="shared" si="2"/>
        <v>4.666666666666667</v>
      </c>
      <c r="AX83" s="3">
        <f t="shared" si="3"/>
        <v>5</v>
      </c>
      <c r="AY83" s="2"/>
      <c r="AZ83" s="6"/>
      <c r="BA83" s="6"/>
      <c r="BB83" s="6"/>
    </row>
    <row r="84" spans="1:54" x14ac:dyDescent="0.25">
      <c r="A84" s="2">
        <v>81</v>
      </c>
      <c r="B84" s="8">
        <v>6.7476851851851856E-3</v>
      </c>
      <c r="C84" s="3">
        <f>9*60+43</f>
        <v>583</v>
      </c>
      <c r="D84" s="2" t="s">
        <v>24</v>
      </c>
      <c r="E84" s="2">
        <v>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>
        <v>4</v>
      </c>
      <c r="AD84" s="2">
        <v>5</v>
      </c>
      <c r="AE84" s="2">
        <v>5</v>
      </c>
      <c r="AF84" s="2">
        <v>4</v>
      </c>
      <c r="AG84" s="2">
        <v>4</v>
      </c>
      <c r="AH84" s="2">
        <v>4</v>
      </c>
      <c r="AI84" s="2">
        <v>5</v>
      </c>
      <c r="AJ84" s="2">
        <v>5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3">
        <f t="shared" si="2"/>
        <v>4.5</v>
      </c>
      <c r="AX84" s="3">
        <f t="shared" si="3"/>
        <v>4.5</v>
      </c>
      <c r="AY84" s="2"/>
      <c r="AZ84" s="6"/>
      <c r="BA84" s="6"/>
      <c r="BB84" s="6"/>
    </row>
    <row r="85" spans="1:54" x14ac:dyDescent="0.25">
      <c r="A85" s="2">
        <v>82</v>
      </c>
      <c r="B85" s="8">
        <v>5.5092592592592589E-3</v>
      </c>
      <c r="C85" s="3">
        <f>7*60+56</f>
        <v>476</v>
      </c>
      <c r="D85" s="2" t="s">
        <v>24</v>
      </c>
      <c r="E85" s="2">
        <v>10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>
        <v>5</v>
      </c>
      <c r="AD85" s="2">
        <v>5</v>
      </c>
      <c r="AE85" s="2">
        <v>4</v>
      </c>
      <c r="AF85" s="2">
        <v>4</v>
      </c>
      <c r="AG85" s="2">
        <v>5</v>
      </c>
      <c r="AH85" s="2">
        <v>4</v>
      </c>
      <c r="AI85" s="2">
        <v>4</v>
      </c>
      <c r="AJ85" s="2">
        <v>5</v>
      </c>
      <c r="AK85" s="2">
        <v>4</v>
      </c>
      <c r="AL85" s="2">
        <v>5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3">
        <f t="shared" si="2"/>
        <v>4.5</v>
      </c>
      <c r="AX85" s="3">
        <f t="shared" si="3"/>
        <v>4.5</v>
      </c>
      <c r="AY85" s="2"/>
      <c r="AZ85" s="6"/>
      <c r="BA85" s="6"/>
      <c r="BB85" s="6"/>
    </row>
    <row r="86" spans="1:54" x14ac:dyDescent="0.25">
      <c r="A86" s="2">
        <v>83</v>
      </c>
      <c r="B86" s="8">
        <v>6.4467592592592597E-3</v>
      </c>
      <c r="C86" s="3">
        <f>9*60+17</f>
        <v>557</v>
      </c>
      <c r="D86" s="2" t="s">
        <v>24</v>
      </c>
      <c r="E86" s="2">
        <v>11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>
        <v>5</v>
      </c>
      <c r="AD86" s="2">
        <v>4</v>
      </c>
      <c r="AE86" s="2">
        <v>4</v>
      </c>
      <c r="AF86" s="2">
        <v>5</v>
      </c>
      <c r="AG86" s="2">
        <v>4</v>
      </c>
      <c r="AH86" s="2">
        <v>5</v>
      </c>
      <c r="AI86" s="2">
        <v>4</v>
      </c>
      <c r="AJ86" s="2">
        <v>5</v>
      </c>
      <c r="AK86" s="2">
        <v>5</v>
      </c>
      <c r="AL86" s="2">
        <v>3</v>
      </c>
      <c r="AM86" s="2">
        <v>4</v>
      </c>
      <c r="AN86" s="2"/>
      <c r="AO86" s="2"/>
      <c r="AP86" s="2"/>
      <c r="AQ86" s="2"/>
      <c r="AR86" s="2"/>
      <c r="AS86" s="2"/>
      <c r="AT86" s="2"/>
      <c r="AU86" s="2"/>
      <c r="AV86" s="2"/>
      <c r="AW86" s="3">
        <f t="shared" si="2"/>
        <v>4.3636363636363633</v>
      </c>
      <c r="AX86" s="3">
        <f t="shared" si="3"/>
        <v>4</v>
      </c>
      <c r="AY86" s="2"/>
      <c r="AZ86" s="6"/>
      <c r="BA86" s="6"/>
      <c r="BB86" s="6"/>
    </row>
    <row r="87" spans="1:54" x14ac:dyDescent="0.25">
      <c r="A87" s="2">
        <v>84</v>
      </c>
      <c r="B87" s="8">
        <v>6.9675925925925921E-3</v>
      </c>
      <c r="C87" s="3">
        <f>10*60+2</f>
        <v>602</v>
      </c>
      <c r="D87" s="2" t="s">
        <v>24</v>
      </c>
      <c r="E87" s="2">
        <v>12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>
        <v>4</v>
      </c>
      <c r="AD87" s="2">
        <v>4</v>
      </c>
      <c r="AE87" s="2">
        <v>5</v>
      </c>
      <c r="AF87" s="2">
        <v>5</v>
      </c>
      <c r="AG87" s="2">
        <v>4</v>
      </c>
      <c r="AH87" s="2">
        <v>4</v>
      </c>
      <c r="AI87" s="2">
        <v>3</v>
      </c>
      <c r="AJ87" s="2">
        <v>4</v>
      </c>
      <c r="AK87" s="2">
        <v>5</v>
      </c>
      <c r="AL87" s="2">
        <v>4</v>
      </c>
      <c r="AM87" s="2">
        <v>4</v>
      </c>
      <c r="AN87" s="2">
        <v>5</v>
      </c>
      <c r="AO87" s="2"/>
      <c r="AP87" s="2"/>
      <c r="AQ87" s="2"/>
      <c r="AR87" s="2"/>
      <c r="AS87" s="2"/>
      <c r="AT87" s="2"/>
      <c r="AU87" s="2"/>
      <c r="AV87" s="2"/>
      <c r="AW87" s="3">
        <f t="shared" si="2"/>
        <v>4.25</v>
      </c>
      <c r="AX87" s="3">
        <f t="shared" si="3"/>
        <v>4</v>
      </c>
      <c r="AY87" s="2"/>
      <c r="AZ87" s="6"/>
      <c r="BA87" s="6"/>
      <c r="BB87" s="6"/>
    </row>
    <row r="88" spans="1:54" x14ac:dyDescent="0.25">
      <c r="A88" s="2">
        <v>85</v>
      </c>
      <c r="B88" s="8">
        <v>7.719907407407408E-3</v>
      </c>
      <c r="C88" s="3">
        <f>11*60+7</f>
        <v>667</v>
      </c>
      <c r="D88" s="2" t="s">
        <v>24</v>
      </c>
      <c r="E88" s="2">
        <v>13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>
        <v>4</v>
      </c>
      <c r="AD88" s="2">
        <v>4</v>
      </c>
      <c r="AE88" s="2">
        <v>4</v>
      </c>
      <c r="AF88" s="2">
        <v>5</v>
      </c>
      <c r="AG88" s="2">
        <v>4</v>
      </c>
      <c r="AH88" s="2">
        <v>3</v>
      </c>
      <c r="AI88" s="2">
        <v>4</v>
      </c>
      <c r="AJ88" s="2">
        <v>5</v>
      </c>
      <c r="AK88" s="2">
        <v>3</v>
      </c>
      <c r="AL88" s="2">
        <v>5</v>
      </c>
      <c r="AM88" s="2">
        <v>4</v>
      </c>
      <c r="AN88" s="2">
        <v>3</v>
      </c>
      <c r="AO88" s="2">
        <v>4</v>
      </c>
      <c r="AP88" s="2"/>
      <c r="AQ88" s="2"/>
      <c r="AR88" s="2"/>
      <c r="AS88" s="2"/>
      <c r="AT88" s="2"/>
      <c r="AU88" s="2"/>
      <c r="AV88" s="2"/>
      <c r="AW88" s="3">
        <f t="shared" si="2"/>
        <v>4</v>
      </c>
      <c r="AX88" s="3">
        <f t="shared" si="3"/>
        <v>4</v>
      </c>
      <c r="AY88" s="2"/>
      <c r="AZ88" s="6"/>
      <c r="BA88" s="6"/>
      <c r="BB88" s="6"/>
    </row>
    <row r="89" spans="1:54" x14ac:dyDescent="0.25">
      <c r="A89" s="2">
        <v>86</v>
      </c>
      <c r="B89" s="8">
        <v>1.0104166666666668E-2</v>
      </c>
      <c r="C89" s="3">
        <f>14*60+33</f>
        <v>873</v>
      </c>
      <c r="D89" s="2" t="s">
        <v>24</v>
      </c>
      <c r="E89" s="2">
        <v>14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>
        <v>4</v>
      </c>
      <c r="AD89" s="2">
        <v>4</v>
      </c>
      <c r="AE89" s="2">
        <v>4</v>
      </c>
      <c r="AF89" s="2">
        <v>3</v>
      </c>
      <c r="AG89" s="2">
        <v>4</v>
      </c>
      <c r="AH89" s="2">
        <v>4</v>
      </c>
      <c r="AI89" s="2">
        <v>5</v>
      </c>
      <c r="AJ89" s="2">
        <v>4</v>
      </c>
      <c r="AK89" s="2">
        <v>4</v>
      </c>
      <c r="AL89" s="2">
        <v>3</v>
      </c>
      <c r="AM89" s="2">
        <v>4</v>
      </c>
      <c r="AN89" s="2">
        <v>4</v>
      </c>
      <c r="AO89" s="2">
        <v>3</v>
      </c>
      <c r="AP89" s="2">
        <v>4</v>
      </c>
      <c r="AQ89" s="2"/>
      <c r="AR89" s="2"/>
      <c r="AS89" s="2"/>
      <c r="AT89" s="2"/>
      <c r="AU89" s="2"/>
      <c r="AV89" s="2"/>
      <c r="AW89" s="3">
        <f t="shared" si="2"/>
        <v>3.8571428571428572</v>
      </c>
      <c r="AX89" s="3">
        <f t="shared" si="3"/>
        <v>4</v>
      </c>
      <c r="AY89" s="2"/>
      <c r="AZ89" s="6"/>
      <c r="BA89" s="6"/>
      <c r="BB89" s="6"/>
    </row>
    <row r="90" spans="1:54" x14ac:dyDescent="0.25">
      <c r="A90" s="2">
        <v>87</v>
      </c>
      <c r="B90" s="8">
        <v>1.0925925925925924E-2</v>
      </c>
      <c r="C90" s="3">
        <f>15*60+44</f>
        <v>944</v>
      </c>
      <c r="D90" s="2" t="s">
        <v>24</v>
      </c>
      <c r="E90" s="2">
        <v>15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>
        <v>3</v>
      </c>
      <c r="AD90" s="2">
        <v>3</v>
      </c>
      <c r="AE90" s="2">
        <v>4</v>
      </c>
      <c r="AF90" s="2">
        <v>4</v>
      </c>
      <c r="AG90" s="2">
        <v>3</v>
      </c>
      <c r="AH90" s="2">
        <v>5</v>
      </c>
      <c r="AI90" s="2">
        <v>4</v>
      </c>
      <c r="AJ90" s="2">
        <v>4</v>
      </c>
      <c r="AK90" s="2">
        <v>4</v>
      </c>
      <c r="AL90" s="2">
        <v>3</v>
      </c>
      <c r="AM90" s="2">
        <v>5</v>
      </c>
      <c r="AN90" s="2">
        <v>3</v>
      </c>
      <c r="AO90" s="2">
        <v>4</v>
      </c>
      <c r="AP90" s="2">
        <v>4</v>
      </c>
      <c r="AQ90" s="2">
        <v>3</v>
      </c>
      <c r="AR90" s="2"/>
      <c r="AS90" s="2"/>
      <c r="AT90" s="2"/>
      <c r="AU90" s="2"/>
      <c r="AV90" s="2"/>
      <c r="AW90" s="3">
        <f t="shared" si="2"/>
        <v>3.7333333333333334</v>
      </c>
      <c r="AX90" s="3">
        <f t="shared" si="3"/>
        <v>4</v>
      </c>
      <c r="AY90" s="2"/>
      <c r="AZ90" s="6"/>
      <c r="BA90" s="6"/>
      <c r="BB90" s="6"/>
    </row>
    <row r="91" spans="1:54" x14ac:dyDescent="0.25">
      <c r="A91" s="2">
        <v>88</v>
      </c>
      <c r="B91" s="8">
        <v>1.045138888888889E-2</v>
      </c>
      <c r="C91" s="3">
        <f>15*60+3</f>
        <v>903</v>
      </c>
      <c r="D91" s="2" t="s">
        <v>24</v>
      </c>
      <c r="E91" s="2">
        <v>16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>
        <v>4</v>
      </c>
      <c r="AD91" s="2">
        <v>4</v>
      </c>
      <c r="AE91" s="2">
        <v>3</v>
      </c>
      <c r="AF91" s="2">
        <v>3</v>
      </c>
      <c r="AG91" s="2">
        <v>3</v>
      </c>
      <c r="AH91" s="2">
        <v>4</v>
      </c>
      <c r="AI91" s="2">
        <v>4</v>
      </c>
      <c r="AJ91" s="2">
        <v>5</v>
      </c>
      <c r="AK91" s="2">
        <v>3</v>
      </c>
      <c r="AL91" s="2">
        <v>4</v>
      </c>
      <c r="AM91" s="2">
        <v>3</v>
      </c>
      <c r="AN91" s="2">
        <v>4</v>
      </c>
      <c r="AO91" s="2">
        <v>4</v>
      </c>
      <c r="AP91" s="2">
        <v>3</v>
      </c>
      <c r="AQ91" s="2">
        <v>3</v>
      </c>
      <c r="AR91" s="2">
        <v>4</v>
      </c>
      <c r="AS91" s="2"/>
      <c r="AT91" s="2"/>
      <c r="AU91" s="2"/>
      <c r="AV91" s="2"/>
      <c r="AW91" s="3">
        <f t="shared" si="2"/>
        <v>3.625</v>
      </c>
      <c r="AX91" s="3">
        <f t="shared" si="3"/>
        <v>4</v>
      </c>
      <c r="AY91" s="2"/>
      <c r="AZ91" s="6"/>
      <c r="BA91" s="6"/>
      <c r="BB91" s="6"/>
    </row>
    <row r="92" spans="1:54" x14ac:dyDescent="0.25">
      <c r="A92" s="2">
        <v>89</v>
      </c>
      <c r="B92" s="8">
        <v>1.1180555555555556E-2</v>
      </c>
      <c r="C92" s="3">
        <f>16*60+6</f>
        <v>966</v>
      </c>
      <c r="D92" s="2" t="s">
        <v>24</v>
      </c>
      <c r="E92" s="2">
        <v>17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>
        <v>3</v>
      </c>
      <c r="AD92" s="2">
        <v>4</v>
      </c>
      <c r="AE92" s="2">
        <v>3</v>
      </c>
      <c r="AF92" s="2">
        <v>4</v>
      </c>
      <c r="AG92" s="2">
        <v>4</v>
      </c>
      <c r="AH92" s="2">
        <v>3</v>
      </c>
      <c r="AI92" s="2">
        <v>4</v>
      </c>
      <c r="AJ92" s="2">
        <v>3</v>
      </c>
      <c r="AK92" s="2">
        <v>4</v>
      </c>
      <c r="AL92" s="2">
        <v>4</v>
      </c>
      <c r="AM92" s="2">
        <v>3</v>
      </c>
      <c r="AN92" s="2">
        <v>4</v>
      </c>
      <c r="AO92" s="2">
        <v>4</v>
      </c>
      <c r="AP92" s="2">
        <v>3</v>
      </c>
      <c r="AQ92" s="2">
        <v>4</v>
      </c>
      <c r="AR92" s="2">
        <v>3</v>
      </c>
      <c r="AS92" s="2">
        <v>4</v>
      </c>
      <c r="AT92" s="2"/>
      <c r="AU92" s="2"/>
      <c r="AV92" s="2"/>
      <c r="AW92" s="3">
        <f t="shared" si="2"/>
        <v>3.5882352941176472</v>
      </c>
      <c r="AX92" s="3">
        <f t="shared" si="3"/>
        <v>4</v>
      </c>
      <c r="AY92" s="2"/>
      <c r="AZ92" s="6"/>
      <c r="BA92" s="6"/>
      <c r="BB92" s="6"/>
    </row>
    <row r="93" spans="1:54" x14ac:dyDescent="0.25">
      <c r="A93" s="2">
        <v>90</v>
      </c>
      <c r="B93" s="8">
        <v>1.2129629629629629E-2</v>
      </c>
      <c r="C93" s="3">
        <f>17*60+28</f>
        <v>1048</v>
      </c>
      <c r="D93" s="2" t="s">
        <v>24</v>
      </c>
      <c r="E93" s="2">
        <v>18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>
        <v>4</v>
      </c>
      <c r="AD93" s="2">
        <v>3</v>
      </c>
      <c r="AE93" s="2">
        <v>4</v>
      </c>
      <c r="AF93" s="2">
        <v>3</v>
      </c>
      <c r="AG93" s="2">
        <v>4</v>
      </c>
      <c r="AH93" s="2">
        <v>4</v>
      </c>
      <c r="AI93" s="2">
        <v>3</v>
      </c>
      <c r="AJ93" s="2">
        <v>4</v>
      </c>
      <c r="AK93" s="2">
        <v>3</v>
      </c>
      <c r="AL93" s="2">
        <v>4</v>
      </c>
      <c r="AM93" s="2">
        <v>4</v>
      </c>
      <c r="AN93" s="2">
        <v>3</v>
      </c>
      <c r="AO93" s="2">
        <v>3</v>
      </c>
      <c r="AP93" s="2">
        <v>4</v>
      </c>
      <c r="AQ93" s="2">
        <v>3</v>
      </c>
      <c r="AR93" s="2">
        <v>4</v>
      </c>
      <c r="AS93" s="2">
        <v>3</v>
      </c>
      <c r="AT93" s="2">
        <v>4</v>
      </c>
      <c r="AU93" s="2"/>
      <c r="AV93" s="2"/>
      <c r="AW93" s="3">
        <f t="shared" si="2"/>
        <v>3.5555555555555554</v>
      </c>
      <c r="AX93" s="3">
        <f t="shared" si="3"/>
        <v>4</v>
      </c>
      <c r="AY93" s="2"/>
      <c r="AZ93" s="6"/>
      <c r="BA93" s="6"/>
      <c r="BB93" s="6"/>
    </row>
    <row r="94" spans="1:54" x14ac:dyDescent="0.25">
      <c r="A94" s="2">
        <v>91</v>
      </c>
      <c r="B94" s="8">
        <v>1.3171296296296294E-2</v>
      </c>
      <c r="C94" s="3">
        <f>18*60+58</f>
        <v>1138</v>
      </c>
      <c r="D94" s="2" t="s">
        <v>24</v>
      </c>
      <c r="E94" s="2">
        <v>19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>
        <v>4</v>
      </c>
      <c r="AD94" s="2">
        <v>4</v>
      </c>
      <c r="AE94" s="2">
        <v>3</v>
      </c>
      <c r="AF94" s="2">
        <v>3</v>
      </c>
      <c r="AG94" s="2">
        <v>4</v>
      </c>
      <c r="AH94" s="2">
        <v>3</v>
      </c>
      <c r="AI94" s="2">
        <v>4</v>
      </c>
      <c r="AJ94" s="2">
        <v>3</v>
      </c>
      <c r="AK94" s="2">
        <v>4</v>
      </c>
      <c r="AL94" s="2">
        <v>3</v>
      </c>
      <c r="AM94" s="2">
        <v>4</v>
      </c>
      <c r="AN94" s="2">
        <v>4</v>
      </c>
      <c r="AO94" s="2">
        <v>3</v>
      </c>
      <c r="AP94" s="2">
        <v>4</v>
      </c>
      <c r="AQ94" s="2">
        <v>3</v>
      </c>
      <c r="AR94" s="2">
        <v>3</v>
      </c>
      <c r="AS94" s="2">
        <v>3</v>
      </c>
      <c r="AT94" s="2">
        <v>4</v>
      </c>
      <c r="AU94" s="2">
        <v>4</v>
      </c>
      <c r="AV94" s="2"/>
      <c r="AW94" s="3">
        <f t="shared" si="2"/>
        <v>3.5263157894736841</v>
      </c>
      <c r="AX94" s="3">
        <f t="shared" si="3"/>
        <v>4</v>
      </c>
      <c r="AY94" s="2"/>
      <c r="AZ94" s="6"/>
      <c r="BA94" s="6"/>
      <c r="BB94" s="6"/>
    </row>
    <row r="95" spans="1:54" x14ac:dyDescent="0.25">
      <c r="A95" s="2">
        <v>92</v>
      </c>
      <c r="B95" s="8">
        <v>1.3969907407407408E-2</v>
      </c>
      <c r="C95" s="3">
        <f>20*60+7</f>
        <v>1207</v>
      </c>
      <c r="D95" s="2" t="s">
        <v>24</v>
      </c>
      <c r="E95" s="2">
        <v>20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>
        <v>3</v>
      </c>
      <c r="AD95" s="2">
        <v>4</v>
      </c>
      <c r="AE95" s="2">
        <v>4</v>
      </c>
      <c r="AF95" s="2">
        <v>3</v>
      </c>
      <c r="AG95" s="2">
        <v>3</v>
      </c>
      <c r="AH95" s="2">
        <v>4</v>
      </c>
      <c r="AI95" s="2">
        <v>3</v>
      </c>
      <c r="AJ95" s="2">
        <v>4</v>
      </c>
      <c r="AK95" s="2">
        <v>4</v>
      </c>
      <c r="AL95" s="2">
        <v>3</v>
      </c>
      <c r="AM95" s="2">
        <v>4</v>
      </c>
      <c r="AN95" s="2">
        <v>3</v>
      </c>
      <c r="AO95" s="2">
        <v>4</v>
      </c>
      <c r="AP95" s="2">
        <v>3</v>
      </c>
      <c r="AQ95" s="2">
        <v>4</v>
      </c>
      <c r="AR95" s="2">
        <v>3</v>
      </c>
      <c r="AS95" s="2">
        <v>3</v>
      </c>
      <c r="AT95" s="2">
        <v>4</v>
      </c>
      <c r="AU95" s="2">
        <v>3</v>
      </c>
      <c r="AV95" s="2">
        <v>4</v>
      </c>
      <c r="AW95" s="3">
        <f t="shared" si="2"/>
        <v>3.5</v>
      </c>
      <c r="AX95" s="3">
        <f t="shared" si="3"/>
        <v>3.5</v>
      </c>
      <c r="AY95" s="2"/>
      <c r="AZ95" s="6"/>
      <c r="BA95" s="6"/>
      <c r="BB95" s="6"/>
    </row>
    <row r="96" spans="1:54" x14ac:dyDescent="0.25">
      <c r="A96" s="2">
        <v>93</v>
      </c>
      <c r="B96" s="8">
        <v>2.2222222222222222E-3</v>
      </c>
      <c r="C96" s="3">
        <f>3*60+12</f>
        <v>192</v>
      </c>
      <c r="D96" s="2" t="s">
        <v>9</v>
      </c>
      <c r="E96" s="2">
        <v>6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>
        <v>5</v>
      </c>
      <c r="AD96" s="2">
        <v>4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3">
        <f t="shared" si="2"/>
        <v>4.5</v>
      </c>
      <c r="AX96" s="3">
        <f t="shared" si="3"/>
        <v>4.5</v>
      </c>
      <c r="AY96" s="2">
        <v>94.95</v>
      </c>
      <c r="AZ96" s="6"/>
      <c r="BA96" s="6"/>
      <c r="BB96" s="6"/>
    </row>
    <row r="97" spans="1:54" x14ac:dyDescent="0.25">
      <c r="A97" s="2">
        <v>94</v>
      </c>
      <c r="B97" s="8">
        <v>2.1643518518518518E-3</v>
      </c>
      <c r="C97" s="3">
        <f>3*60+7</f>
        <v>187</v>
      </c>
      <c r="D97" s="2" t="s">
        <v>9</v>
      </c>
      <c r="E97" s="2">
        <v>6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>
        <v>4</v>
      </c>
      <c r="AF97" s="2">
        <v>5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3">
        <f t="shared" si="2"/>
        <v>4.5</v>
      </c>
      <c r="AX97" s="3">
        <f t="shared" si="3"/>
        <v>4.5</v>
      </c>
      <c r="AY97" s="2">
        <v>93.95</v>
      </c>
      <c r="AZ97" s="6"/>
      <c r="BA97" s="6"/>
      <c r="BB97" s="6"/>
    </row>
    <row r="98" spans="1:54" x14ac:dyDescent="0.25">
      <c r="A98" s="2">
        <v>95</v>
      </c>
      <c r="B98" s="8">
        <v>2.7893518518518519E-3</v>
      </c>
      <c r="C98" s="3">
        <f>4*60+1</f>
        <v>241</v>
      </c>
      <c r="D98" s="2" t="s">
        <v>9</v>
      </c>
      <c r="E98" s="2">
        <v>6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>
        <v>5</v>
      </c>
      <c r="AH98" s="2">
        <v>3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3">
        <f t="shared" si="2"/>
        <v>4</v>
      </c>
      <c r="AX98" s="3">
        <f t="shared" si="3"/>
        <v>4</v>
      </c>
      <c r="AY98" s="2">
        <v>94.93</v>
      </c>
      <c r="AZ98" s="6"/>
      <c r="BA98" s="6"/>
      <c r="BB98" s="6"/>
    </row>
    <row r="99" spans="1:54" x14ac:dyDescent="0.25">
      <c r="A99" s="2">
        <v>96</v>
      </c>
      <c r="B99" s="8">
        <v>5.3125000000000004E-3</v>
      </c>
      <c r="C99" s="3">
        <f>7*60+39</f>
        <v>459</v>
      </c>
      <c r="D99" s="2" t="s">
        <v>9</v>
      </c>
      <c r="E99" s="2">
        <v>16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>
        <v>4</v>
      </c>
      <c r="AD99" s="2"/>
      <c r="AE99" s="2">
        <v>4</v>
      </c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3">
        <f t="shared" si="2"/>
        <v>4</v>
      </c>
      <c r="AX99" s="3">
        <f t="shared" si="3"/>
        <v>4</v>
      </c>
      <c r="AY99" s="2" t="s">
        <v>33</v>
      </c>
      <c r="AZ99" s="6"/>
      <c r="BA99" s="6"/>
      <c r="BB99" s="6"/>
    </row>
    <row r="100" spans="1:54" x14ac:dyDescent="0.25">
      <c r="A100" s="2">
        <v>97</v>
      </c>
      <c r="B100" s="8">
        <v>5.5208333333333333E-3</v>
      </c>
      <c r="C100" s="3">
        <f>7*60+57</f>
        <v>477</v>
      </c>
      <c r="D100" s="2" t="s">
        <v>9</v>
      </c>
      <c r="E100" s="2">
        <v>16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>
        <v>4</v>
      </c>
      <c r="AE100" s="2"/>
      <c r="AF100" s="2">
        <v>5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3">
        <f t="shared" si="2"/>
        <v>4.5</v>
      </c>
      <c r="AX100" s="3">
        <f t="shared" si="3"/>
        <v>4.5</v>
      </c>
      <c r="AY100" s="2" t="s">
        <v>34</v>
      </c>
      <c r="AZ100" s="6"/>
      <c r="BA100" s="6"/>
      <c r="BB100" s="6"/>
    </row>
    <row r="101" spans="1:54" x14ac:dyDescent="0.25">
      <c r="A101" s="2">
        <v>98</v>
      </c>
      <c r="B101" s="8">
        <v>5.5671296296296302E-3</v>
      </c>
      <c r="C101" s="3">
        <f>8*60+1</f>
        <v>481</v>
      </c>
      <c r="D101" s="2" t="s">
        <v>9</v>
      </c>
      <c r="E101" s="2">
        <v>16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>
        <v>4</v>
      </c>
      <c r="AH101" s="2"/>
      <c r="AI101" s="2">
        <v>3</v>
      </c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3">
        <f t="shared" si="2"/>
        <v>3.5</v>
      </c>
      <c r="AX101" s="3">
        <f t="shared" si="3"/>
        <v>3.5</v>
      </c>
      <c r="AY101" s="2" t="s">
        <v>35</v>
      </c>
      <c r="AZ101" s="6"/>
      <c r="BA101" s="6"/>
      <c r="BB101" s="6"/>
    </row>
    <row r="102" spans="1:54" x14ac:dyDescent="0.25">
      <c r="A102" s="2">
        <v>99</v>
      </c>
      <c r="B102" s="8">
        <v>5.1273148148148146E-3</v>
      </c>
      <c r="C102" s="3">
        <f>7*60+23</f>
        <v>443</v>
      </c>
      <c r="D102" s="2" t="s">
        <v>9</v>
      </c>
      <c r="E102" s="2">
        <v>16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>
        <v>3</v>
      </c>
      <c r="AI102" s="2"/>
      <c r="AJ102" s="2">
        <v>4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3">
        <f t="shared" si="2"/>
        <v>3.5</v>
      </c>
      <c r="AX102" s="3">
        <f t="shared" si="3"/>
        <v>3.5</v>
      </c>
      <c r="AY102" s="2" t="s">
        <v>36</v>
      </c>
      <c r="AZ102" s="6"/>
      <c r="BA102" s="6"/>
      <c r="BB102" s="6"/>
    </row>
    <row r="103" spans="1:54" x14ac:dyDescent="0.25">
      <c r="A103" s="2">
        <v>100</v>
      </c>
      <c r="B103" s="8">
        <v>5.6597222222222222E-3</v>
      </c>
      <c r="C103" s="3">
        <f>8*60+9</f>
        <v>489</v>
      </c>
      <c r="D103" s="2" t="s">
        <v>9</v>
      </c>
      <c r="E103" s="2">
        <v>16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>
        <v>3</v>
      </c>
      <c r="AL103" s="2">
        <v>5</v>
      </c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3">
        <f t="shared" si="2"/>
        <v>4</v>
      </c>
      <c r="AX103" s="3">
        <f t="shared" si="3"/>
        <v>4</v>
      </c>
      <c r="AY103" s="2" t="s">
        <v>37</v>
      </c>
      <c r="AZ103" s="6"/>
      <c r="BA103" s="6"/>
      <c r="BB103" s="6"/>
    </row>
    <row r="104" spans="1:54" x14ac:dyDescent="0.25">
      <c r="A104" s="2">
        <v>101</v>
      </c>
      <c r="B104" s="8">
        <v>5.3125000000000004E-3</v>
      </c>
      <c r="C104" s="3">
        <f>7*60+39</f>
        <v>459</v>
      </c>
      <c r="D104" s="2" t="s">
        <v>9</v>
      </c>
      <c r="E104" s="2">
        <v>16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>
        <v>4</v>
      </c>
      <c r="AN104" s="2">
        <v>4</v>
      </c>
      <c r="AO104" s="2"/>
      <c r="AP104" s="2"/>
      <c r="AQ104" s="2"/>
      <c r="AR104" s="2"/>
      <c r="AS104" s="2"/>
      <c r="AT104" s="2"/>
      <c r="AU104" s="2"/>
      <c r="AV104" s="2"/>
      <c r="AW104" s="3">
        <f t="shared" si="2"/>
        <v>4</v>
      </c>
      <c r="AX104" s="3">
        <f t="shared" si="3"/>
        <v>4</v>
      </c>
      <c r="AY104" s="2" t="s">
        <v>38</v>
      </c>
      <c r="AZ104" s="6"/>
      <c r="BA104" s="6"/>
      <c r="BB104" s="6"/>
    </row>
    <row r="105" spans="1:54" x14ac:dyDescent="0.25">
      <c r="A105" s="2">
        <v>102</v>
      </c>
      <c r="B105" s="8">
        <v>5.7523148148148143E-3</v>
      </c>
      <c r="C105" s="3">
        <f>8*60+17</f>
        <v>497</v>
      </c>
      <c r="D105" s="2" t="s">
        <v>9</v>
      </c>
      <c r="E105" s="2">
        <v>16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>
        <v>4</v>
      </c>
      <c r="AP105" s="2">
        <v>3</v>
      </c>
      <c r="AQ105" s="2"/>
      <c r="AR105" s="2"/>
      <c r="AS105" s="2"/>
      <c r="AT105" s="2"/>
      <c r="AU105" s="2"/>
      <c r="AV105" s="2"/>
      <c r="AW105" s="3">
        <f t="shared" si="2"/>
        <v>3.5</v>
      </c>
      <c r="AX105" s="3">
        <f t="shared" si="3"/>
        <v>3.5</v>
      </c>
      <c r="AY105" s="2" t="s">
        <v>39</v>
      </c>
      <c r="AZ105" s="6"/>
      <c r="BA105" s="6"/>
      <c r="BB105" s="6"/>
    </row>
    <row r="106" spans="1:54" x14ac:dyDescent="0.25">
      <c r="A106" s="2">
        <v>103</v>
      </c>
      <c r="B106" s="8">
        <v>4.8495370370370368E-3</v>
      </c>
      <c r="C106" s="3">
        <f>6*60+59</f>
        <v>419</v>
      </c>
      <c r="D106" s="2" t="s">
        <v>9</v>
      </c>
      <c r="E106" s="2">
        <v>16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>
        <v>4</v>
      </c>
      <c r="AR106" s="2">
        <v>4</v>
      </c>
      <c r="AS106" s="2"/>
      <c r="AT106" s="2"/>
      <c r="AU106" s="2"/>
      <c r="AV106" s="2"/>
      <c r="AW106" s="3">
        <f t="shared" si="2"/>
        <v>4</v>
      </c>
      <c r="AX106" s="3">
        <f t="shared" si="3"/>
        <v>4</v>
      </c>
      <c r="AY106" s="2" t="s">
        <v>40</v>
      </c>
      <c r="AZ106" s="6"/>
      <c r="BA106" s="6"/>
      <c r="BB106" s="6"/>
    </row>
    <row r="107" spans="1:54" x14ac:dyDescent="0.25">
      <c r="A107" s="24" t="s">
        <v>162</v>
      </c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3">
        <f>MEDIAN(AW4:AW106)</f>
        <v>4.5</v>
      </c>
      <c r="AX107" s="3">
        <f>MEDIAN(AX4:AX106)</f>
        <v>4.5</v>
      </c>
      <c r="AY107" s="6"/>
      <c r="AZ107" s="6"/>
      <c r="BA107" s="6"/>
      <c r="BB107" s="6"/>
    </row>
    <row r="108" spans="1:54" x14ac:dyDescent="0.25">
      <c r="A108" s="24" t="s">
        <v>163</v>
      </c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3">
        <f>AVERAGE(AW4:AW106)</f>
        <v>4.3064417952188849</v>
      </c>
      <c r="AX108" s="3">
        <f>AVERAGE(AX4:AX106)</f>
        <v>4.3349514563106792</v>
      </c>
      <c r="AY108" s="6"/>
      <c r="AZ108" s="6"/>
      <c r="BA108" s="6"/>
      <c r="BB108" s="6"/>
    </row>
    <row r="109" spans="1:54" x14ac:dyDescent="0.25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</row>
    <row r="110" spans="1:54" x14ac:dyDescent="0.25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Y110" s="6"/>
      <c r="AZ110" s="6"/>
      <c r="BA110" s="6"/>
      <c r="BB110" s="6"/>
    </row>
    <row r="111" spans="1:54" x14ac:dyDescent="0.25"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</row>
    <row r="112" spans="1:54" x14ac:dyDescent="0.25"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</row>
    <row r="113" spans="8:54" x14ac:dyDescent="0.25"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</row>
    <row r="114" spans="8:54" x14ac:dyDescent="0.25"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</row>
    <row r="115" spans="8:54" x14ac:dyDescent="0.25"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</row>
    <row r="116" spans="8:54" x14ac:dyDescent="0.25"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</row>
    <row r="117" spans="8:54" x14ac:dyDescent="0.25"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</row>
    <row r="118" spans="8:54" x14ac:dyDescent="0.25"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</row>
    <row r="119" spans="8:54" x14ac:dyDescent="0.25"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</row>
    <row r="120" spans="8:54" x14ac:dyDescent="0.25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</row>
    <row r="121" spans="8:54" x14ac:dyDescent="0.25"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</row>
    <row r="122" spans="8:54" x14ac:dyDescent="0.25"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</row>
    <row r="123" spans="8:54" x14ac:dyDescent="0.25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</row>
    <row r="124" spans="8:54" x14ac:dyDescent="0.25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</row>
    <row r="125" spans="8:54" x14ac:dyDescent="0.25"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</row>
    <row r="126" spans="8:54" x14ac:dyDescent="0.25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</row>
    <row r="127" spans="8:54" x14ac:dyDescent="0.25"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</row>
    <row r="128" spans="8:54" x14ac:dyDescent="0.25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</row>
    <row r="129" spans="8:54" x14ac:dyDescent="0.25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</row>
    <row r="130" spans="8:54" x14ac:dyDescent="0.25"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</row>
    <row r="131" spans="8:54" x14ac:dyDescent="0.25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</row>
    <row r="132" spans="8:54" x14ac:dyDescent="0.25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</row>
    <row r="133" spans="8:54" x14ac:dyDescent="0.25"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</row>
    <row r="134" spans="8:54" x14ac:dyDescent="0.25"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</row>
    <row r="135" spans="8:54" x14ac:dyDescent="0.25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</row>
    <row r="136" spans="8:54" x14ac:dyDescent="0.25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</row>
    <row r="137" spans="8:54" x14ac:dyDescent="0.25"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</row>
    <row r="138" spans="8:54" x14ac:dyDescent="0.25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</row>
    <row r="139" spans="8:54" x14ac:dyDescent="0.25"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</row>
    <row r="140" spans="8:54" x14ac:dyDescent="0.25"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</row>
    <row r="141" spans="8:54" x14ac:dyDescent="0.25"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</row>
    <row r="142" spans="8:54" x14ac:dyDescent="0.25"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</row>
    <row r="143" spans="8:54" x14ac:dyDescent="0.25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</row>
    <row r="144" spans="8:54" x14ac:dyDescent="0.25"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</row>
    <row r="145" spans="8:54" x14ac:dyDescent="0.25"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</row>
    <row r="146" spans="8:54" x14ac:dyDescent="0.25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</row>
  </sheetData>
  <mergeCells count="13">
    <mergeCell ref="A108:AV108"/>
    <mergeCell ref="F1:AV1"/>
    <mergeCell ref="AW1:AW3"/>
    <mergeCell ref="AX1:AX3"/>
    <mergeCell ref="AY1:AY3"/>
    <mergeCell ref="F3:AA3"/>
    <mergeCell ref="A107:AV107"/>
    <mergeCell ref="A1:E1"/>
    <mergeCell ref="A2:A3"/>
    <mergeCell ref="B2:B3"/>
    <mergeCell ref="C2:C3"/>
    <mergeCell ref="D2:D3"/>
    <mergeCell ref="E2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Merged.Dataset</vt:lpstr>
      <vt:lpstr>Testers.Dataset</vt:lpstr>
      <vt:lpstr>Calls.Dataset</vt:lpstr>
      <vt:lpstr>Merged.Dataset!Titulos_de_impressao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 I5</dc:creator>
  <cp:keywords/>
  <dc:description/>
  <cp:lastModifiedBy>DELL I5</cp:lastModifiedBy>
  <cp:revision/>
  <dcterms:created xsi:type="dcterms:W3CDTF">2024-04-03T22:35:10Z</dcterms:created>
  <dcterms:modified xsi:type="dcterms:W3CDTF">2024-07-24T19:48:24Z</dcterms:modified>
  <cp:category/>
  <cp:contentStatus/>
</cp:coreProperties>
</file>