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os" sheetId="2" state="visible" r:id="rId2"/>
    <sheet xmlns:r="http://schemas.openxmlformats.org/officeDocument/2006/relationships" name="Tabelas_Dinamicas" sheetId="3" state="visible" r:id="rId3"/>
    <sheet xmlns:r="http://schemas.openxmlformats.org/officeDocument/2006/relationships" name="Suporte" sheetId="4" state="visible" r:id="rId4"/>
    <sheet xmlns:r="http://schemas.openxmlformats.org/officeDocument/2006/relationships" name="Base_Dados" sheetId="5" state="visible" r:id="rId5"/>
  </sheets>
  <definedNames>
    <definedName name="aporte" hidden="0">Calculos!$C$16</definedName>
    <definedName name="dividendos" hidden="0">Calculos!$C$20</definedName>
    <definedName name="patrimonio" hidden="0">Calculos!$C$19</definedName>
    <definedName name="qtde_anos" hidden="0">Calculos!$C$17</definedName>
    <definedName name="redimento_carteira" hidden="0">Calculos!$C$12</definedName>
    <definedName name="salario" hidden="0">Calculos!$C$11</definedName>
    <definedName name="sugestao_investimento" hidden="0">Calculos!$C$13</definedName>
    <definedName name="taxa_mensal" hidden="0">Calculos!$C$18</definedName>
    <definedName name="_xlnm.Print_Area" localSheetId="0">'Dashboard'!$A$1:$O$58</definedName>
    <definedName name="_xlnm._FilterDatabase" localSheetId="3" hidden="1">'Suporte'!$A$4:$D$22</definedName>
  </definedNames>
  <calcPr calcId="124519" fullCalcOnLoad="1" refMode="A1" iterate="0" iterateCount="100" iterateDelta="0.0001"/>
  <pivotCaches>
    <pivotCache xmlns:r="http://schemas.openxmlformats.org/officeDocument/2006/relationships" cacheId="1" r:id="rId100"/>
  </pivotCaches>
</workbook>
</file>

<file path=xl/styles.xml><?xml version="1.0" encoding="utf-8"?>
<styleSheet xmlns="http://schemas.openxmlformats.org/spreadsheetml/2006/main">
  <numFmts count="9">
    <numFmt numFmtId="164" formatCode="[$R$-416]\ #,##0.00"/>
    <numFmt numFmtId="165" formatCode="&quot;R$ &quot;#,##0.00;[RED]&quot;-R$ &quot;#,##0.00"/>
    <numFmt numFmtId="166" formatCode="&quot;R$ &quot;#,##0.00"/>
    <numFmt numFmtId="167" formatCode="0 &quot;anos&quot;"/>
    <numFmt numFmtId="168" formatCode="0.000%"/>
    <numFmt numFmtId="169" formatCode="&quot;Sugerido: &quot;[$R$-416]\ #,##0.00"/>
    <numFmt numFmtId="170" formatCode="0.000%&quot; ao mês&quot;"/>
    <numFmt numFmtId="171" formatCode="&quot;Aportado: &quot;[$R$-416]\ #,##0.00"/>
    <numFmt numFmtId="172" formatCode="0.00%&quot; ao mês s/ patrimônio&quot;"/>
  </numFmts>
  <fonts count="41">
    <font>
      <name val="Calibri"/>
      <color theme="1"/>
      <sz val="11"/>
    </font>
    <font>
      <name val="Arial"/>
      <sz val="10"/>
    </font>
    <font>
      <name val="Segoe UI"/>
      <b val="1"/>
      <color indexed="65"/>
      <sz val="20"/>
    </font>
    <font>
      <name val="Segoe UI"/>
      <color indexed="64"/>
      <sz val="12"/>
    </font>
    <font>
      <name val="Segoe UI"/>
      <color indexed="64"/>
      <sz val="11"/>
    </font>
    <font>
      <name val="Segoe UI"/>
      <b val="1"/>
      <color theme="1"/>
      <sz val="11"/>
    </font>
    <font>
      <name val="Calibri"/>
      <b val="1"/>
      <color theme="1"/>
      <sz val="11"/>
    </font>
    <font>
      <name val="Segoe UI"/>
      <b val="1"/>
      <color theme="0"/>
      <sz val="20"/>
    </font>
    <font>
      <name val="Segoe UI"/>
      <color theme="1"/>
      <sz val="11"/>
    </font>
    <font>
      <name val="Segoe UI"/>
      <b val="1"/>
      <color indexed="64"/>
      <sz val="12"/>
    </font>
    <font>
      <name val="Calibri"/>
      <b val="1"/>
      <color indexed="65"/>
      <sz val="14"/>
    </font>
    <font>
      <name val="Calibri"/>
      <color indexed="20"/>
      <sz val="11"/>
    </font>
    <font>
      <name val="Calibri"/>
      <b val="1"/>
      <color theme="0"/>
      <sz val="11"/>
    </font>
    <font>
      <name val="Calibri"/>
      <color theme="0"/>
      <sz val="11"/>
    </font>
    <font>
      <name val="Arial"/>
      <i val="1"/>
      <color rgb="0064748B"/>
      <sz val="8"/>
    </font>
    <font>
      <name val="Arial"/>
      <b val="1"/>
      <color rgb="002563EB"/>
      <sz val="8"/>
      <u val="single"/>
    </font>
    <font>
      <name val="Arial"/>
      <b val="1"/>
      <color rgb="00FFFFFF"/>
      <sz val="12"/>
    </font>
    <font>
      <name val="Arial"/>
      <color rgb="001E293B"/>
      <sz val="10"/>
    </font>
    <font>
      <name val="Arial"/>
      <color rgb="001E293B"/>
      <sz val="11"/>
    </font>
    <font>
      <name val="Arial"/>
      <b val="1"/>
      <color rgb="000000FF"/>
      <sz val="11"/>
    </font>
    <font>
      <name val="Arial"/>
      <b val="1"/>
      <color rgb="000B1B3D"/>
      <sz val="11"/>
    </font>
    <font>
      <name val="Arial"/>
      <b val="1"/>
      <color rgb="000B1B3D"/>
      <sz val="12"/>
    </font>
    <font>
      <name val="Arial"/>
      <b val="1"/>
      <color rgb="00047857"/>
      <sz val="12"/>
    </font>
    <font>
      <name val="Arial"/>
      <b val="1"/>
      <color rgb="000B1B3D"/>
      <sz val="10"/>
    </font>
    <font>
      <name val="Arial"/>
      <b val="1"/>
      <color rgb="00047857"/>
      <sz val="10"/>
    </font>
    <font>
      <name val="Arial"/>
      <b val="1"/>
      <color rgb="000000FF"/>
      <sz val="12"/>
    </font>
    <font>
      <name val="Arial"/>
      <b val="1"/>
      <color rgb="00FFFFFF"/>
      <sz val="10"/>
    </font>
    <font>
      <name val="Arial"/>
      <b val="1"/>
      <color rgb="000B1B3D"/>
      <sz val="14"/>
    </font>
    <font>
      <name val="Arial"/>
      <i val="1"/>
      <color rgb="0064748B"/>
      <sz val="9"/>
    </font>
    <font>
      <name val="Arial"/>
      <color rgb="0064748B"/>
      <sz val="10"/>
    </font>
    <font>
      <name val="Arial"/>
      <b val="1"/>
      <color rgb="001E293B"/>
      <sz val="10"/>
    </font>
    <font>
      <name val="Arial"/>
      <b val="1"/>
      <color rgb="00FFFFFF"/>
      <sz val="14"/>
    </font>
    <font>
      <name val="Arial"/>
      <b val="1"/>
      <color rgb="002563EB"/>
      <sz val="9"/>
      <u val="single"/>
    </font>
    <font>
      <name val="Arial"/>
      <color rgb="001E293B"/>
      <sz val="9"/>
    </font>
    <font>
      <name val="Arial"/>
      <b val="1"/>
      <color rgb="00FFFFFF"/>
      <sz val="18"/>
    </font>
    <font>
      <name val="Arial"/>
      <color rgb="00B8C4E0"/>
      <sz val="10"/>
    </font>
    <font>
      <name val="Arial"/>
      <b val="1"/>
      <color rgb="0064748B"/>
      <sz val="8"/>
    </font>
    <font>
      <name val="Arial"/>
      <b val="1"/>
      <color rgb="000B1B3D"/>
      <sz val="16"/>
    </font>
    <font>
      <name val="Arial"/>
      <color rgb="0064748B"/>
      <sz val="8"/>
    </font>
    <font>
      <name val="Arial"/>
      <b val="1"/>
      <color rgb="007C3AED"/>
      <sz val="16"/>
    </font>
    <font>
      <name val="Arial"/>
      <b val="1"/>
      <color rgb="000B1B3D"/>
      <sz val="9"/>
    </font>
  </fonts>
  <fills count="20">
    <fill>
      <patternFill/>
    </fill>
    <fill>
      <patternFill patternType="gray125"/>
    </fill>
    <fill>
      <patternFill patternType="solid">
        <fgColor theme="7" tint="-0.25"/>
        <bgColor indexed="19"/>
      </patternFill>
    </fill>
    <fill>
      <patternFill patternType="solid">
        <fgColor theme="6" tint="0.5998"/>
        <bgColor rgb="FFE7E6E6"/>
      </patternFill>
    </fill>
    <fill>
      <patternFill patternType="solid">
        <fgColor theme="9" tint="-0.5"/>
        <bgColor rgb="FF375623"/>
      </patternFill>
    </fill>
    <fill>
      <patternFill patternType="solid">
        <fgColor rgb="FF375623"/>
        <bgColor rgb="FF385724"/>
      </patternFill>
    </fill>
    <fill>
      <patternFill patternType="solid">
        <fgColor rgb="FFFFFFD7"/>
        <bgColor indexed="65"/>
      </patternFill>
    </fill>
    <fill>
      <patternFill patternType="solid">
        <fgColor theme="2" tint="-0.5"/>
        <bgColor indexed="54"/>
      </patternFill>
    </fill>
    <fill>
      <patternFill patternType="solid">
        <fgColor rgb="000B1B3D"/>
      </patternFill>
    </fill>
    <fill>
      <patternFill patternType="solid">
        <fgColor rgb="00F4F6FB"/>
      </patternFill>
    </fill>
    <fill>
      <patternFill patternType="solid">
        <fgColor rgb="00FFFFFF"/>
      </patternFill>
    </fill>
    <fill>
      <patternFill patternType="solid">
        <fgColor rgb="00EAF1FF"/>
      </patternFill>
    </fill>
    <fill>
      <patternFill patternType="solid">
        <fgColor rgb="00DCE8FF"/>
      </patternFill>
    </fill>
    <fill>
      <patternFill patternType="solid">
        <fgColor rgb="00DDF5EA"/>
      </patternFill>
    </fill>
    <fill>
      <patternFill patternType="solid">
        <fgColor rgb="002563EB"/>
      </patternFill>
    </fill>
    <fill>
      <patternFill patternType="solid">
        <fgColor rgb="00E6ECF8"/>
      </patternFill>
    </fill>
    <fill>
      <patternFill patternType="solid">
        <fgColor rgb="00E8F0FE"/>
      </patternFill>
    </fill>
    <fill>
      <patternFill patternType="solid">
        <fgColor rgb="00F1EAFE"/>
      </patternFill>
    </fill>
    <fill>
      <patternFill patternType="solid">
        <fgColor rgb="00E1F7FA"/>
      </patternFill>
    </fill>
    <fill>
      <patternFill patternType="solid">
        <fgColor rgb="0014285B"/>
      </patternFill>
    </fill>
  </fills>
  <borders count="54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2" tint="-0.25"/>
      </right>
      <top style="thin">
        <color theme="2" tint="-0.5"/>
      </top>
      <bottom style="medium">
        <color theme="2" tint="-0.25"/>
      </bottom>
      <diagonal/>
    </border>
    <border>
      <left style="medium">
        <color theme="2" tint="-0.25"/>
      </left>
      <right style="medium">
        <color theme="1"/>
      </right>
      <top/>
      <bottom style="medium">
        <color theme="2" tint="-0.25"/>
      </bottom>
      <diagonal/>
    </border>
    <border>
      <left style="medium">
        <color theme="1"/>
      </left>
      <right style="medium">
        <color theme="2" tint="-0.25"/>
      </right>
      <top style="medium">
        <color theme="2" tint="-0.25"/>
      </top>
      <bottom style="medium">
        <color theme="2" tint="-0.25"/>
      </bottom>
      <diagonal/>
    </border>
    <border>
      <left style="medium">
        <color theme="2" tint="-0.25"/>
      </left>
      <right style="medium">
        <color theme="1"/>
      </right>
      <top style="medium">
        <color theme="2" tint="-0.25"/>
      </top>
      <bottom style="medium">
        <color theme="2" tint="-0.25"/>
      </bottom>
      <diagonal/>
    </border>
    <border>
      <left style="medium">
        <color theme="1"/>
      </left>
      <right style="medium">
        <color theme="2" tint="-0.25"/>
      </right>
      <top style="medium">
        <color theme="2" tint="-0.25"/>
      </top>
      <bottom style="medium">
        <color theme="1"/>
      </bottom>
      <diagonal/>
    </border>
    <border>
      <left style="medium">
        <color theme="2" tint="-0.25"/>
      </left>
      <right style="medium">
        <color theme="1"/>
      </right>
      <top style="medium">
        <color theme="2" tint="-0.25"/>
      </top>
      <bottom style="medium">
        <color theme="1"/>
      </bottom>
      <diagonal/>
    </border>
    <border>
      <left style="medium">
        <color theme="1"/>
      </left>
      <right style="thin">
        <color theme="2" tint="-0.5"/>
      </right>
      <top style="thin">
        <color theme="2" tint="-0.5"/>
      </top>
      <bottom style="thin">
        <color theme="2" tint="-0.5"/>
      </bottom>
      <diagonal/>
    </border>
    <border>
      <left style="thin">
        <color theme="2" tint="-0.5"/>
      </left>
      <right style="medium">
        <color theme="1"/>
      </right>
      <top/>
      <bottom style="medium">
        <color theme="2" tint="-0.25"/>
      </bottom>
      <diagonal/>
    </border>
    <border>
      <left style="thin">
        <color theme="2" tint="-0.5"/>
      </left>
      <right style="medium">
        <color theme="1"/>
      </right>
      <top style="medium">
        <color theme="2" tint="-0.25"/>
      </top>
      <bottom style="medium">
        <color theme="2" tint="-0.25"/>
      </bottom>
      <diagonal/>
    </border>
    <border>
      <left style="medium">
        <color theme="1"/>
      </left>
      <right style="thin">
        <color theme="2" tint="-0.5"/>
      </right>
      <top style="thin">
        <color theme="2" tint="-0.5"/>
      </top>
      <bottom style="medium">
        <color theme="1"/>
      </bottom>
      <diagonal/>
    </border>
    <border>
      <left style="thin">
        <color theme="2" tint="-0.5"/>
      </left>
      <right style="medium">
        <color theme="1"/>
      </right>
      <top style="medium">
        <color theme="2" tint="-0.25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2"/>
      </right>
      <top style="medium">
        <color theme="1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medium">
        <color theme="1"/>
      </top>
      <bottom style="thin">
        <color theme="2"/>
      </bottom>
      <diagonal/>
    </border>
    <border>
      <left style="thin">
        <color theme="2"/>
      </left>
      <right style="medium">
        <color theme="1"/>
      </right>
      <top style="medium">
        <color theme="1"/>
      </top>
      <bottom style="thin">
        <color theme="2"/>
      </bottom>
      <diagonal/>
    </border>
    <border>
      <left style="medium">
        <color theme="1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medium">
        <color theme="1"/>
      </right>
      <top style="thin">
        <color theme="2"/>
      </top>
      <bottom style="thin">
        <color theme="2"/>
      </bottom>
      <diagonal/>
    </border>
    <border>
      <left style="medium">
        <color theme="1"/>
      </left>
      <right style="thin">
        <color theme="2"/>
      </right>
      <top style="thin">
        <color theme="2"/>
      </top>
      <bottom style="medium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medium">
        <color theme="1"/>
      </bottom>
      <diagonal/>
    </border>
    <border>
      <left style="thin">
        <color theme="2"/>
      </left>
      <right style="medium">
        <color theme="1"/>
      </right>
      <top style="thin">
        <color theme="2"/>
      </top>
      <bottom style="medium">
        <color theme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/>
      <bottom style="medium">
        <color theme="2" tint="-0.25"/>
      </bottom>
      <diagonal/>
    </border>
    <border>
      <left/>
      <right/>
      <top style="medium">
        <color theme="2" tint="-0.25"/>
      </top>
      <bottom/>
      <diagonal/>
    </border>
    <border>
      <left/>
      <right style="medium">
        <color theme="1"/>
      </right>
      <top style="medium">
        <color theme="2" tint="-0.25"/>
      </top>
      <bottom/>
      <diagonal/>
    </border>
    <border>
      <left/>
      <right style="medium">
        <color theme="1"/>
      </right>
      <top style="medium">
        <color theme="2" tint="-0.25"/>
      </top>
      <bottom style="medium">
        <color theme="2" tint="-0.25"/>
      </bottom>
      <diagonal/>
    </border>
    <border>
      <left/>
      <right style="medium">
        <color theme="1"/>
      </right>
      <top style="medium">
        <color theme="2" tint="-0.25"/>
      </top>
      <bottom style="medium">
        <color theme="1"/>
      </bottom>
      <diagonal/>
    </border>
    <border/>
    <border>
      <bottom style="thin">
        <color rgb="00D9DFEC"/>
      </bottom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top style="medium">
        <color rgb="000B1B3D"/>
      </top>
    </border>
    <border>
      <bottom style="thin">
        <color rgb="00FFFFFF"/>
      </bottom>
    </border>
    <border>
      <bottom style="thin">
        <color rgb="000B1B3D"/>
      </bottom>
    </border>
    <border>
      <left style="thick">
        <color rgb="000B1B3D"/>
      </left>
    </border>
    <border>
      <right style="thick">
        <color rgb="000B1B3D"/>
      </right>
    </border>
    <border>
      <left style="thick">
        <color rgb="00F4F6FB"/>
      </left>
      <top style="thick">
        <color rgb="002563EB"/>
      </top>
    </border>
    <border>
      <right style="thick">
        <color rgb="00F4F6FB"/>
      </right>
      <top style="thick">
        <color rgb="002563EB"/>
      </top>
    </border>
    <border>
      <left style="thick">
        <color rgb="00F4F6FB"/>
      </left>
    </border>
    <border>
      <right style="thick">
        <color rgb="00F4F6FB"/>
      </right>
    </border>
    <border>
      <left style="thick">
        <color rgb="00F4F6FB"/>
      </left>
      <top style="thick">
        <color rgb="0006B6D4"/>
      </top>
    </border>
    <border>
      <right style="thick">
        <color rgb="00F4F6FB"/>
      </right>
      <top style="thick">
        <color rgb="0006B6D4"/>
      </top>
    </border>
    <border>
      <left style="thick">
        <color rgb="00F4F6FB"/>
      </left>
      <top style="thick">
        <color rgb="007C3AED"/>
      </top>
    </border>
    <border>
      <right style="thick">
        <color rgb="00F4F6FB"/>
      </right>
      <top style="thick">
        <color rgb="007C3AED"/>
      </top>
    </border>
    <border>
      <left style="thick">
        <color rgb="00F4F6FB"/>
      </left>
      <top style="thick">
        <color rgb="0010B981"/>
      </top>
    </border>
    <border>
      <right style="thick">
        <color rgb="00F4F6FB"/>
      </right>
      <top style="thick">
        <color rgb="0010B981"/>
      </top>
    </border>
    <border>
      <left style="thick">
        <color rgb="00F4F6FB"/>
      </left>
      <top style="thick">
        <color rgb="00F59E0B"/>
      </top>
    </border>
    <border>
      <right style="thick">
        <color rgb="00F4F6FB"/>
      </right>
      <top style="thick">
        <color rgb="00F59E0B"/>
      </top>
    </border>
    <border>
      <left style="thick">
        <color rgb="00F4F6FB"/>
      </left>
      <top style="thick">
        <color rgb="00EC4899"/>
      </top>
    </border>
    <border>
      <right style="thick">
        <color rgb="00F4F6FB"/>
      </right>
      <top style="thick">
        <color rgb="00EC4899"/>
      </top>
    </border>
  </borders>
  <cellStyleXfs count="6">
    <xf numFmtId="0" fontId="0" fillId="0" borderId="0"/>
    <xf numFmtId="43" fontId="1" fillId="0" borderId="0"/>
    <xf numFmtId="41" fontId="1" fillId="0" borderId="0"/>
    <xf numFmtId="44" fontId="1" fillId="0" borderId="0"/>
    <xf numFmtId="42" fontId="1" fillId="0" borderId="0"/>
    <xf numFmtId="9" fontId="1" fillId="0" borderId="0"/>
  </cellStyleXfs>
  <cellXfs count="16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left" vertical="center" indent="2"/>
    </xf>
    <xf numFmtId="0" fontId="3" fillId="3" borderId="2" applyAlignment="1" pivotButton="0" quotePrefix="0" xfId="0">
      <alignment horizontal="left" indent="2"/>
    </xf>
    <xf numFmtId="164" fontId="4" fillId="0" borderId="3" applyAlignment="1" pivotButton="0" quotePrefix="0" xfId="0">
      <alignment horizontal="center"/>
    </xf>
    <xf numFmtId="0" fontId="3" fillId="3" borderId="4" applyAlignment="1" pivotButton="0" quotePrefix="0" xfId="0">
      <alignment horizontal="left" indent="2"/>
    </xf>
    <xf numFmtId="10" fontId="4" fillId="0" borderId="5" applyAlignment="1" pivotButton="0" quotePrefix="0" xfId="0">
      <alignment horizontal="center"/>
    </xf>
    <xf numFmtId="0" fontId="3" fillId="3" borderId="6" applyAlignment="1" pivotButton="0" quotePrefix="0" xfId="0">
      <alignment horizontal="left" indent="2"/>
    </xf>
    <xf numFmtId="164" fontId="5" fillId="0" borderId="7" applyAlignment="1" pivotButton="0" quotePrefix="0" xfId="0">
      <alignment horizontal="center"/>
    </xf>
    <xf numFmtId="0" fontId="6" fillId="0" borderId="0" pivotButton="0" quotePrefix="0" xfId="0"/>
    <xf numFmtId="0" fontId="7" fillId="4" borderId="1" applyAlignment="1" pivotButton="0" quotePrefix="0" xfId="0">
      <alignment horizontal="left" vertical="center" indent="2"/>
    </xf>
    <xf numFmtId="0" fontId="3" fillId="0" borderId="8" applyAlignment="1" pivotButton="0" quotePrefix="0" xfId="0">
      <alignment horizontal="left" indent="2"/>
    </xf>
    <xf numFmtId="164" fontId="8" fillId="0" borderId="9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10" fontId="8" fillId="0" borderId="10" applyAlignment="1" pivotButton="0" quotePrefix="0" xfId="0">
      <alignment horizontal="center"/>
    </xf>
    <xf numFmtId="0" fontId="9" fillId="3" borderId="8" applyAlignment="1" pivotButton="0" quotePrefix="0" xfId="0">
      <alignment horizontal="left" indent="2"/>
    </xf>
    <xf numFmtId="164" fontId="5" fillId="3" borderId="10" applyAlignment="1" pivotButton="0" quotePrefix="0" xfId="0">
      <alignment horizontal="center"/>
    </xf>
    <xf numFmtId="0" fontId="9" fillId="3" borderId="11" applyAlignment="1" pivotButton="0" quotePrefix="0" xfId="0">
      <alignment horizontal="left" indent="2"/>
    </xf>
    <xf numFmtId="164" fontId="5" fillId="3" borderId="12" applyAlignment="1" pivotButton="0" quotePrefix="0" xfId="0">
      <alignment horizontal="center"/>
    </xf>
    <xf numFmtId="0" fontId="2" fillId="5" borderId="13" applyAlignment="1" pivotButton="0" quotePrefix="0" xfId="0">
      <alignment horizontal="left" vertical="center" indent="2"/>
    </xf>
    <xf numFmtId="0" fontId="10" fillId="5" borderId="14" applyAlignment="1" pivotButton="0" quotePrefix="0" xfId="0">
      <alignment vertical="center"/>
    </xf>
    <xf numFmtId="0" fontId="3" fillId="3" borderId="15" applyAlignment="1" pivotButton="0" quotePrefix="0" xfId="0">
      <alignment horizontal="left" indent="2"/>
    </xf>
    <xf numFmtId="165" fontId="4" fillId="3" borderId="16" applyAlignment="1" pivotButton="0" quotePrefix="0" xfId="0">
      <alignment horizontal="center"/>
    </xf>
    <xf numFmtId="164" fontId="8" fillId="3" borderId="17" applyAlignment="1" pivotButton="0" quotePrefix="0" xfId="0">
      <alignment horizontal="center"/>
    </xf>
    <xf numFmtId="0" fontId="3" fillId="3" borderId="18" applyAlignment="1" pivotButton="0" quotePrefix="0" xfId="0">
      <alignment horizontal="left" indent="2"/>
    </xf>
    <xf numFmtId="165" fontId="4" fillId="3" borderId="19" applyAlignment="1" pivotButton="0" quotePrefix="0" xfId="0">
      <alignment horizontal="center"/>
    </xf>
    <xf numFmtId="164" fontId="8" fillId="3" borderId="20" applyAlignment="1" pivotButton="0" quotePrefix="0" xfId="0">
      <alignment horizontal="center"/>
    </xf>
    <xf numFmtId="0" fontId="3" fillId="3" borderId="21" applyAlignment="1" pivotButton="0" quotePrefix="0" xfId="0">
      <alignment horizontal="left" indent="2"/>
    </xf>
    <xf numFmtId="165" fontId="4" fillId="3" borderId="22" applyAlignment="1" pivotButton="0" quotePrefix="0" xfId="0">
      <alignment horizontal="center"/>
    </xf>
    <xf numFmtId="164" fontId="8" fillId="3" borderId="23" applyAlignment="1" pivotButton="0" quotePrefix="0" xfId="0">
      <alignment horizontal="center"/>
    </xf>
    <xf numFmtId="0" fontId="11" fillId="6" borderId="0" pivotButton="0" quotePrefix="0" xfId="0"/>
    <xf numFmtId="166" fontId="6" fillId="0" borderId="0" applyAlignment="1" pivotButton="0" quotePrefix="0" xfId="0">
      <alignment horizontal="left"/>
    </xf>
    <xf numFmtId="0" fontId="12" fillId="7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13" fillId="7" borderId="0" pivotButton="0" quotePrefix="0" xfId="0"/>
    <xf numFmtId="166" fontId="12" fillId="7" borderId="0" pivotButton="0" quotePrefix="0" xfId="0"/>
    <xf numFmtId="9" fontId="0" fillId="0" borderId="24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0" fillId="8" borderId="0" pivotButton="0" quotePrefix="0" xfId="0"/>
    <xf numFmtId="0" fontId="34" fillId="8" borderId="0" applyAlignment="1" pivotButton="0" quotePrefix="0" xfId="0">
      <alignment horizontal="left" vertical="center" wrapText="1" indent="1"/>
    </xf>
    <xf numFmtId="0" fontId="35" fillId="8" borderId="0" applyAlignment="1" pivotButton="0" quotePrefix="0" xfId="0">
      <alignment horizontal="left" vertical="center" indent="1"/>
    </xf>
    <xf numFmtId="0" fontId="32" fillId="8" borderId="0" applyAlignment="1" pivotButton="0" quotePrefix="0" xfId="0">
      <alignment horizontal="center" vertical="center"/>
    </xf>
    <xf numFmtId="0" fontId="0" fillId="9" borderId="0" pivotButton="0" quotePrefix="0" xfId="0"/>
    <xf numFmtId="0" fontId="36" fillId="10" borderId="40" applyAlignment="1" pivotButton="0" quotePrefix="0" xfId="0">
      <alignment horizontal="left" vertical="center" indent="1"/>
    </xf>
    <xf numFmtId="0" fontId="0" fillId="10" borderId="41" pivotButton="0" quotePrefix="0" xfId="0"/>
    <xf numFmtId="0" fontId="36" fillId="10" borderId="44" applyAlignment="1" pivotButton="0" quotePrefix="0" xfId="0">
      <alignment horizontal="left" vertical="center" indent="1"/>
    </xf>
    <xf numFmtId="0" fontId="0" fillId="10" borderId="45" pivotButton="0" quotePrefix="0" xfId="0"/>
    <xf numFmtId="0" fontId="36" fillId="10" borderId="46" applyAlignment="1" pivotButton="0" quotePrefix="0" xfId="0">
      <alignment horizontal="left" vertical="center" indent="1"/>
    </xf>
    <xf numFmtId="0" fontId="0" fillId="10" borderId="47" pivotButton="0" quotePrefix="0" xfId="0"/>
    <xf numFmtId="0" fontId="36" fillId="10" borderId="48" applyAlignment="1" pivotButton="0" quotePrefix="0" xfId="0">
      <alignment horizontal="left" vertical="center" indent="1"/>
    </xf>
    <xf numFmtId="0" fontId="0" fillId="10" borderId="49" pivotButton="0" quotePrefix="0" xfId="0"/>
    <xf numFmtId="0" fontId="36" fillId="10" borderId="50" applyAlignment="1" pivotButton="0" quotePrefix="0" xfId="0">
      <alignment horizontal="left" vertical="center" indent="1"/>
    </xf>
    <xf numFmtId="0" fontId="0" fillId="10" borderId="51" pivotButton="0" quotePrefix="0" xfId="0"/>
    <xf numFmtId="0" fontId="36" fillId="10" borderId="52" applyAlignment="1" pivotButton="0" quotePrefix="0" xfId="0">
      <alignment horizontal="left" vertical="center" indent="1"/>
    </xf>
    <xf numFmtId="0" fontId="0" fillId="10" borderId="53" pivotButton="0" quotePrefix="0" xfId="0"/>
    <xf numFmtId="164" fontId="37" fillId="10" borderId="42" applyAlignment="1" pivotButton="0" quotePrefix="0" xfId="0">
      <alignment horizontal="left" vertical="center" indent="1"/>
    </xf>
    <xf numFmtId="0" fontId="0" fillId="10" borderId="43" pivotButton="0" quotePrefix="0" xfId="0"/>
    <xf numFmtId="167" fontId="37" fillId="10" borderId="42" applyAlignment="1" pivotButton="0" quotePrefix="0" xfId="0">
      <alignment horizontal="left" vertical="center" indent="1"/>
    </xf>
    <xf numFmtId="0" fontId="39" fillId="10" borderId="42" applyAlignment="1" pivotButton="0" quotePrefix="0" xfId="0">
      <alignment horizontal="left" vertical="center" indent="1"/>
    </xf>
    <xf numFmtId="0" fontId="38" fillId="10" borderId="42" applyAlignment="1" pivotButton="0" quotePrefix="0" xfId="0">
      <alignment horizontal="left" vertical="center" indent="1"/>
    </xf>
    <xf numFmtId="169" fontId="38" fillId="10" borderId="42" applyAlignment="1" pivotButton="0" quotePrefix="0" xfId="0">
      <alignment horizontal="left" vertical="center" indent="1"/>
    </xf>
    <xf numFmtId="170" fontId="38" fillId="10" borderId="42" applyAlignment="1" pivotButton="0" quotePrefix="0" xfId="0">
      <alignment horizontal="left" vertical="center" indent="1"/>
    </xf>
    <xf numFmtId="171" fontId="38" fillId="10" borderId="42" applyAlignment="1" pivotButton="0" quotePrefix="0" xfId="0">
      <alignment horizontal="left" vertical="center" indent="1"/>
    </xf>
    <xf numFmtId="172" fontId="38" fillId="10" borderId="42" applyAlignment="1" pivotButton="0" quotePrefix="0" xfId="0">
      <alignment horizontal="left" vertical="center" indent="1"/>
    </xf>
    <xf numFmtId="0" fontId="26" fillId="8" borderId="0" applyAlignment="1" pivotButton="0" quotePrefix="0" xfId="0">
      <alignment horizontal="left" vertical="center" indent="1"/>
    </xf>
    <xf numFmtId="0" fontId="0" fillId="10" borderId="0" pivotButton="0" quotePrefix="0" xfId="0"/>
    <xf numFmtId="0" fontId="40" fillId="15" borderId="33" applyAlignment="1" pivotButton="0" quotePrefix="0" xfId="0">
      <alignment horizontal="left" vertical="center" indent="1"/>
    </xf>
    <xf numFmtId="0" fontId="0" fillId="15" borderId="33" pivotButton="0" quotePrefix="0" xfId="0"/>
    <xf numFmtId="0" fontId="40" fillId="15" borderId="33" applyAlignment="1" pivotButton="0" quotePrefix="0" xfId="0">
      <alignment horizontal="right" vertical="center" indent="1"/>
    </xf>
    <xf numFmtId="0" fontId="40" fillId="15" borderId="33" applyAlignment="1" pivotButton="0" quotePrefix="0" xfId="0">
      <alignment horizontal="center" vertical="center" indent="1"/>
    </xf>
    <xf numFmtId="0" fontId="17" fillId="9" borderId="33" applyAlignment="1" pivotButton="0" quotePrefix="0" xfId="0">
      <alignment horizontal="left" vertical="center" indent="1"/>
    </xf>
    <xf numFmtId="0" fontId="0" fillId="9" borderId="33" pivotButton="0" quotePrefix="0" xfId="0"/>
    <xf numFmtId="164" fontId="17" fillId="9" borderId="33" applyAlignment="1" pivotButton="0" quotePrefix="0" xfId="0">
      <alignment horizontal="right" vertical="center" indent="1"/>
    </xf>
    <xf numFmtId="9" fontId="17" fillId="9" borderId="33" applyAlignment="1" pivotButton="0" quotePrefix="0" xfId="0">
      <alignment horizontal="center" vertical="center" indent="1"/>
    </xf>
    <xf numFmtId="0" fontId="17" fillId="10" borderId="33" applyAlignment="1" pivotButton="0" quotePrefix="0" xfId="0">
      <alignment horizontal="left" vertical="center" indent="1"/>
    </xf>
    <xf numFmtId="0" fontId="0" fillId="10" borderId="33" pivotButton="0" quotePrefix="0" xfId="0"/>
    <xf numFmtId="164" fontId="17" fillId="10" borderId="33" applyAlignment="1" pivotButton="0" quotePrefix="0" xfId="0">
      <alignment horizontal="right" vertical="center" indent="1"/>
    </xf>
    <xf numFmtId="9" fontId="17" fillId="10" borderId="33" applyAlignment="1" pivotButton="0" quotePrefix="0" xfId="0">
      <alignment horizontal="center" vertical="center" indent="1"/>
    </xf>
    <xf numFmtId="0" fontId="23" fillId="12" borderId="33" applyAlignment="1" pivotButton="0" quotePrefix="0" xfId="0">
      <alignment horizontal="left" vertical="center" indent="1"/>
    </xf>
    <xf numFmtId="0" fontId="0" fillId="12" borderId="33" pivotButton="0" quotePrefix="0" xfId="0"/>
    <xf numFmtId="164" fontId="23" fillId="12" borderId="33" applyAlignment="1" pivotButton="0" quotePrefix="0" xfId="0">
      <alignment horizontal="right" vertical="center" indent="1"/>
    </xf>
    <xf numFmtId="164" fontId="24" fillId="12" borderId="33" applyAlignment="1" pivotButton="0" quotePrefix="0" xfId="0">
      <alignment horizontal="right" vertical="center" indent="1"/>
    </xf>
    <xf numFmtId="0" fontId="23" fillId="15" borderId="33" applyAlignment="1" pivotButton="0" quotePrefix="0" xfId="0">
      <alignment horizontal="left" vertical="center" indent="1"/>
    </xf>
    <xf numFmtId="9" fontId="23" fillId="15" borderId="33" applyAlignment="1" pivotButton="0" quotePrefix="0" xfId="0">
      <alignment horizontal="center" vertical="center" indent="1"/>
    </xf>
    <xf numFmtId="164" fontId="23" fillId="15" borderId="33" applyAlignment="1" pivotButton="0" quotePrefix="0" xfId="0">
      <alignment horizontal="right" vertical="center" indent="1"/>
    </xf>
    <xf numFmtId="0" fontId="14" fillId="9" borderId="0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right" vertical="center"/>
    </xf>
    <xf numFmtId="0" fontId="16" fillId="8" borderId="32" applyAlignment="1" pivotButton="0" quotePrefix="0" xfId="0">
      <alignment horizontal="left" vertical="center" indent="1"/>
    </xf>
    <xf numFmtId="164" fontId="19" fillId="11" borderId="33" applyAlignment="1" pivotButton="0" quotePrefix="0" xfId="0">
      <alignment horizontal="right" vertical="center" indent="1"/>
    </xf>
    <xf numFmtId="10" fontId="19" fillId="11" borderId="33" applyAlignment="1" pivotButton="0" quotePrefix="0" xfId="0">
      <alignment horizontal="right" vertical="center" indent="1"/>
    </xf>
    <xf numFmtId="164" fontId="20" fillId="10" borderId="33" applyAlignment="1" pivotButton="0" quotePrefix="0" xfId="0">
      <alignment horizontal="right" vertical="center" indent="1"/>
    </xf>
    <xf numFmtId="167" fontId="19" fillId="11" borderId="33" applyAlignment="1" pivotButton="0" quotePrefix="0" xfId="0">
      <alignment horizontal="right" vertical="center" indent="1"/>
    </xf>
    <xf numFmtId="168" fontId="19" fillId="11" borderId="33" applyAlignment="1" pivotButton="0" quotePrefix="0" xfId="0">
      <alignment horizontal="right" vertical="center" indent="1"/>
    </xf>
    <xf numFmtId="164" fontId="21" fillId="12" borderId="33" applyAlignment="1" pivotButton="0" quotePrefix="0" xfId="0">
      <alignment horizontal="right" vertical="center" indent="1"/>
    </xf>
    <xf numFmtId="0" fontId="24" fillId="13" borderId="33" applyAlignment="1" pivotButton="0" quotePrefix="0" xfId="0">
      <alignment horizontal="left" vertical="center" indent="1"/>
    </xf>
    <xf numFmtId="164" fontId="22" fillId="13" borderId="33" applyAlignment="1" pivotButton="0" quotePrefix="0" xfId="0">
      <alignment horizontal="right" vertical="center" indent="1"/>
    </xf>
    <xf numFmtId="0" fontId="16" fillId="8" borderId="32" applyAlignment="1" pivotButton="0" quotePrefix="0" xfId="0">
      <alignment horizontal="right" vertical="center" indent="1"/>
    </xf>
    <xf numFmtId="164" fontId="18" fillId="9" borderId="33" applyAlignment="1" pivotButton="0" quotePrefix="0" xfId="0">
      <alignment horizontal="right" vertical="center" indent="1"/>
    </xf>
    <xf numFmtId="164" fontId="18" fillId="10" borderId="33" applyAlignment="1" pivotButton="0" quotePrefix="0" xfId="0">
      <alignment horizontal="right" vertical="center" indent="1"/>
    </xf>
    <xf numFmtId="0" fontId="23" fillId="9" borderId="33" applyAlignment="1" pivotButton="0" quotePrefix="0" xfId="0">
      <alignment horizontal="left" vertical="center" indent="1"/>
    </xf>
    <xf numFmtId="0" fontId="25" fillId="11" borderId="34" applyAlignment="1" pivotButton="0" quotePrefix="0" xfId="0">
      <alignment horizontal="center" vertical="center"/>
    </xf>
    <xf numFmtId="0" fontId="14" fillId="10" borderId="32" applyAlignment="1" pivotButton="0" quotePrefix="0" xfId="0">
      <alignment horizontal="left" vertical="center" indent="1"/>
    </xf>
    <xf numFmtId="0" fontId="23" fillId="10" borderId="33" applyAlignment="1" pivotButton="0" quotePrefix="0" xfId="0">
      <alignment horizontal="left" vertical="center" indent="1"/>
    </xf>
    <xf numFmtId="164" fontId="20" fillId="0" borderId="33" applyAlignment="1" pivotButton="0" quotePrefix="0" xfId="0">
      <alignment horizontal="center" vertical="center"/>
    </xf>
    <xf numFmtId="0" fontId="0" fillId="0" borderId="33" pivotButton="0" quotePrefix="0" xfId="0"/>
    <xf numFmtId="0" fontId="26" fillId="14" borderId="32" applyAlignment="1" pivotButton="0" quotePrefix="0" xfId="0">
      <alignment horizontal="center" vertical="center"/>
    </xf>
    <xf numFmtId="9" fontId="17" fillId="10" borderId="33" applyAlignment="1" pivotButton="0" quotePrefix="0" xfId="0">
      <alignment horizontal="center" vertical="center"/>
    </xf>
    <xf numFmtId="9" fontId="17" fillId="9" borderId="33" applyAlignment="1" pivotButton="0" quotePrefix="0" xfId="0">
      <alignment horizontal="center" vertical="center"/>
    </xf>
    <xf numFmtId="0" fontId="20" fillId="15" borderId="35" applyAlignment="1" pivotButton="0" quotePrefix="0" xfId="0">
      <alignment horizontal="left" vertical="center" indent="1"/>
    </xf>
    <xf numFmtId="9" fontId="20" fillId="15" borderId="35" applyAlignment="1" pivotButton="0" quotePrefix="0" xfId="0">
      <alignment horizontal="center" vertical="center"/>
    </xf>
    <xf numFmtId="164" fontId="20" fillId="15" borderId="35" applyAlignment="1" pivotButton="0" quotePrefix="0" xfId="0">
      <alignment horizontal="right" vertical="center" indent="1"/>
    </xf>
    <xf numFmtId="0" fontId="31" fillId="8" borderId="0" applyAlignment="1" pivotButton="0" quotePrefix="0" xfId="0">
      <alignment horizontal="left" vertical="center" indent="1"/>
    </xf>
    <xf numFmtId="0" fontId="32" fillId="15" borderId="0" applyAlignment="1" pivotButton="0" quotePrefix="0" xfId="0">
      <alignment horizontal="center" vertical="center"/>
    </xf>
    <xf numFmtId="0" fontId="28" fillId="0" borderId="0" pivotButton="0" quotePrefix="0" xfId="0"/>
    <xf numFmtId="0" fontId="20" fillId="15" borderId="0" applyAlignment="1" pivotButton="0" quotePrefix="0" xfId="0">
      <alignment horizontal="left" vertical="center" indent="1"/>
    </xf>
    <xf numFmtId="0" fontId="0" fillId="15" borderId="0" pivotButton="0" quotePrefix="0" xfId="0"/>
    <xf numFmtId="0" fontId="26" fillId="14" borderId="0" applyAlignment="1" pivotButton="0" quotePrefix="0" xfId="0">
      <alignment horizontal="left" vertical="center" indent="1"/>
    </xf>
    <xf numFmtId="0" fontId="26" fillId="14" borderId="0" applyAlignment="1" pivotButton="0" quotePrefix="0" xfId="0">
      <alignment horizontal="center" vertical="center"/>
    </xf>
    <xf numFmtId="4" fontId="17" fillId="9" borderId="33" applyAlignment="1" pivotButton="0" quotePrefix="0" xfId="0">
      <alignment horizontal="center" vertical="center"/>
    </xf>
    <xf numFmtId="4" fontId="17" fillId="10" borderId="33" applyAlignment="1" pivotButton="0" quotePrefix="0" xfId="0">
      <alignment horizontal="center" vertical="center"/>
    </xf>
    <xf numFmtId="0" fontId="33" fillId="9" borderId="0" applyAlignment="1" pivotButton="0" quotePrefix="0" xfId="0">
      <alignment horizontal="left" vertical="top" wrapText="1" indent="1"/>
    </xf>
    <xf numFmtId="10" fontId="17" fillId="9" borderId="33" applyAlignment="1" pivotButton="0" quotePrefix="0" xfId="0">
      <alignment horizontal="center" vertical="center"/>
    </xf>
    <xf numFmtId="10" fontId="17" fillId="10" borderId="33" applyAlignment="1" pivotButton="0" quotePrefix="0" xfId="0">
      <alignment horizontal="center" vertical="center"/>
    </xf>
    <xf numFmtId="0" fontId="27" fillId="0" borderId="0" pivotButton="0" quotePrefix="0" xfId="0"/>
    <xf numFmtId="0" fontId="26" fillId="8" borderId="32" applyAlignment="1" pivotButton="0" quotePrefix="0" xfId="0">
      <alignment horizontal="left" vertical="center" indent="1"/>
    </xf>
    <xf numFmtId="0" fontId="26" fillId="8" borderId="32" applyAlignment="1" pivotButton="0" quotePrefix="0" xfId="0">
      <alignment horizontal="center" vertical="center"/>
    </xf>
    <xf numFmtId="0" fontId="29" fillId="16" borderId="36" applyAlignment="1" pivotButton="0" quotePrefix="0" xfId="0">
      <alignment horizontal="left" vertical="center" indent="1"/>
    </xf>
    <xf numFmtId="0" fontId="17" fillId="16" borderId="36" applyAlignment="1" pivotButton="0" quotePrefix="0" xfId="0">
      <alignment horizontal="left" vertical="center"/>
    </xf>
    <xf numFmtId="0" fontId="17" fillId="16" borderId="36" applyAlignment="1" pivotButton="0" quotePrefix="0" xfId="0">
      <alignment horizontal="center" vertical="center"/>
    </xf>
    <xf numFmtId="9" fontId="30" fillId="16" borderId="36" applyAlignment="1" pivotButton="0" quotePrefix="0" xfId="0">
      <alignment horizontal="center" vertical="center"/>
    </xf>
    <xf numFmtId="0" fontId="17" fillId="0" borderId="33" applyAlignment="1" pivotButton="0" quotePrefix="0" xfId="0">
      <alignment horizontal="left" vertical="center" indent="1"/>
    </xf>
    <xf numFmtId="9" fontId="30" fillId="0" borderId="33" applyAlignment="1" pivotButton="0" quotePrefix="0" xfId="0">
      <alignment horizontal="center" vertical="center"/>
    </xf>
    <xf numFmtId="0" fontId="29" fillId="16" borderId="37" applyAlignment="1" pivotButton="0" quotePrefix="0" xfId="0">
      <alignment horizontal="left" vertical="center" indent="1"/>
    </xf>
    <xf numFmtId="0" fontId="17" fillId="16" borderId="37" applyAlignment="1" pivotButton="0" quotePrefix="0" xfId="0">
      <alignment horizontal="left" vertical="center"/>
    </xf>
    <xf numFmtId="0" fontId="17" fillId="16" borderId="37" applyAlignment="1" pivotButton="0" quotePrefix="0" xfId="0">
      <alignment horizontal="center" vertical="center"/>
    </xf>
    <xf numFmtId="9" fontId="30" fillId="16" borderId="37" applyAlignment="1" pivotButton="0" quotePrefix="0" xfId="0">
      <alignment horizontal="center" vertical="center"/>
    </xf>
    <xf numFmtId="0" fontId="29" fillId="17" borderId="36" applyAlignment="1" pivotButton="0" quotePrefix="0" xfId="0">
      <alignment horizontal="left" vertical="center" indent="1"/>
    </xf>
    <xf numFmtId="0" fontId="17" fillId="17" borderId="36" applyAlignment="1" pivotButton="0" quotePrefix="0" xfId="0">
      <alignment horizontal="left" vertical="center"/>
    </xf>
    <xf numFmtId="0" fontId="17" fillId="17" borderId="36" applyAlignment="1" pivotButton="0" quotePrefix="0" xfId="0">
      <alignment horizontal="center" vertical="center"/>
    </xf>
    <xf numFmtId="9" fontId="30" fillId="17" borderId="36" applyAlignment="1" pivotButton="0" quotePrefix="0" xfId="0">
      <alignment horizontal="center" vertical="center"/>
    </xf>
    <xf numFmtId="0" fontId="29" fillId="17" borderId="37" applyAlignment="1" pivotButton="0" quotePrefix="0" xfId="0">
      <alignment horizontal="left" vertical="center" indent="1"/>
    </xf>
    <xf numFmtId="0" fontId="17" fillId="17" borderId="37" applyAlignment="1" pivotButton="0" quotePrefix="0" xfId="0">
      <alignment horizontal="left" vertical="center"/>
    </xf>
    <xf numFmtId="0" fontId="17" fillId="17" borderId="37" applyAlignment="1" pivotButton="0" quotePrefix="0" xfId="0">
      <alignment horizontal="center" vertical="center"/>
    </xf>
    <xf numFmtId="9" fontId="30" fillId="17" borderId="37" applyAlignment="1" pivotButton="0" quotePrefix="0" xfId="0">
      <alignment horizontal="center" vertical="center"/>
    </xf>
    <xf numFmtId="0" fontId="29" fillId="18" borderId="36" applyAlignment="1" pivotButton="0" quotePrefix="0" xfId="0">
      <alignment horizontal="left" vertical="center" indent="1"/>
    </xf>
    <xf numFmtId="0" fontId="17" fillId="18" borderId="36" applyAlignment="1" pivotButton="0" quotePrefix="0" xfId="0">
      <alignment horizontal="left" vertical="center"/>
    </xf>
    <xf numFmtId="0" fontId="17" fillId="18" borderId="36" applyAlignment="1" pivotButton="0" quotePrefix="0" xfId="0">
      <alignment horizontal="center" vertical="center"/>
    </xf>
    <xf numFmtId="9" fontId="30" fillId="18" borderId="36" applyAlignment="1" pivotButton="0" quotePrefix="0" xfId="0">
      <alignment horizontal="center" vertical="center"/>
    </xf>
    <xf numFmtId="0" fontId="29" fillId="18" borderId="37" applyAlignment="1" pivotButton="0" quotePrefix="0" xfId="0">
      <alignment horizontal="left" vertical="center" indent="1"/>
    </xf>
    <xf numFmtId="0" fontId="17" fillId="18" borderId="37" applyAlignment="1" pivotButton="0" quotePrefix="0" xfId="0">
      <alignment horizontal="left" vertical="center"/>
    </xf>
    <xf numFmtId="0" fontId="17" fillId="18" borderId="37" applyAlignment="1" pivotButton="0" quotePrefix="0" xfId="0">
      <alignment horizontal="center" vertical="center"/>
    </xf>
    <xf numFmtId="9" fontId="30" fillId="18" borderId="37" applyAlignment="1" pivotButton="0" quotePrefix="0" xfId="0">
      <alignment horizontal="center" vertical="center"/>
    </xf>
    <xf numFmtId="0" fontId="23" fillId="0" borderId="0" pivotButton="0" quotePrefix="0" xfId="0"/>
    <xf numFmtId="0" fontId="26" fillId="19" borderId="0" applyAlignment="1" pivotButton="0" quotePrefix="0" xfId="0">
      <alignment horizontal="center" vertical="center"/>
    </xf>
    <xf numFmtId="0" fontId="26" fillId="19" borderId="0" applyAlignment="1" pivotButton="0" quotePrefix="0" xfId="0">
      <alignment horizontal="center" vertical="center" wrapText="1"/>
    </xf>
    <xf numFmtId="0" fontId="17" fillId="0" borderId="0" pivotButton="0" quotePrefix="0" xfId="0"/>
    <xf numFmtId="9" fontId="17" fillId="0" borderId="0" pivotButton="0" quotePrefix="0" xfId="0"/>
    <xf numFmtId="164" fontId="17" fillId="0" borderId="0" pivotButton="0" quotePrefix="0" xfId="0"/>
    <xf numFmtId="0" fontId="30" fillId="9" borderId="33" applyAlignment="1" pivotButton="0" quotePrefix="0" xfId="0">
      <alignment horizontal="center" vertical="center"/>
    </xf>
    <xf numFmtId="164" fontId="17" fillId="9" borderId="33" pivotButton="0" quotePrefix="0" xfId="0"/>
    <xf numFmtId="0" fontId="30" fillId="10" borderId="33" applyAlignment="1" pivotButton="0" quotePrefix="0" xfId="0">
      <alignment horizontal="center" vertical="center"/>
    </xf>
    <xf numFmtId="164" fontId="17" fillId="10" borderId="33" pivotButton="0" quotePrefix="0" xfId="0"/>
    <xf numFmtId="0" fontId="14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ont>
        <name val="Arial"/>
        <b val="1"/>
        <color rgb="00B91C1C"/>
      </font>
      <fill>
        <patternFill patternType="solid">
          <fgColor rgb="00FDE2E2"/>
        </patternFill>
      </fill>
    </dxf>
    <dxf>
      <font>
        <name val="Arial"/>
        <b val="1"/>
        <color rgb="00047857"/>
      </font>
      <fill>
        <patternFill patternType="solid">
          <fgColor rgb="00DDF5EA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Relationship Type="http://schemas.openxmlformats.org/officeDocument/2006/relationships/pivotCacheDefinition" Target="/xl/pivotCache/pivotCacheDefinition1.xml" Id="rId100"/></Relationships>
</file>

<file path=xl/charts/chart1.xml><?xml version="1.0" encoding="utf-8"?>
<chartSpace xmlns="http://schemas.openxmlformats.org/drawingml/2006/chart">
  <roundedCorners val="0"/>
  <chart>
    <autoTitleDeleted val="1"/>
    <plotArea>
      <doughnutChart>
        <varyColors val="1"/>
        <ser>
          <idx val="0"/>
          <order val="0"/>
          <tx>
            <strRef>
              <f>'Calculos'!C33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563EB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06B6D4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C3AED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10B981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F59E0B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EC4899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Lbls>
            <numFmt formatCode="0%;;" sourceLinked="0"/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FFFFFF"/>
                    </a:solidFill>
                    <a:latin typeface="Arial"/>
                  </a:defRPr>
                </a:pPr>
                <a:r>
                  <a:t/>
                </a:r>
                <a:endParaRPr sz="900" b="1">
                  <a:solidFill>
                    <a:srgbClr val="FFFFFF"/>
                  </a:solidFill>
                  <a:latin typeface="Arial"/>
                </a:endParaRPr>
              </a:p>
            </txPr>
            <showLegendKey val="0"/>
            <showVal val="1"/>
            <showCatName val="0"/>
            <showSerName val="0"/>
            <showPercent val="0"/>
            <showLeaderLines val="0"/>
          </dLbls>
          <cat>
            <numRef>
              <f>'Calculos'!$B$34:$B$39</f>
            </numRef>
          </cat>
          <val>
            <numRef>
              <f>'Calculos'!$C$34:$C$39</f>
            </numRef>
          </val>
        </ser>
        <firstSliceAng val="0"/>
        <holeSize val="58"/>
      </doughnutChart>
    </plotArea>
    <legend>
      <legendPos val="r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1E293B"/>
              </a:solidFill>
              <a:latin typeface="Arial"/>
            </a:defRPr>
          </a:pPr>
          <a:r>
            <a:t/>
          </a:r>
          <a:endParaRPr sz="900" b="0">
            <a:solidFill>
              <a:srgbClr val="1E293B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roundedCorners val="0"/>
  <chart>
    <autoTitleDeleted val="1"/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2563EB"/>
            </a:solidFill>
            <a:ln xmlns:a="http://schemas.openxmlformats.org/drawingml/2006/main">
              <a:noFill/>
              <a:prstDash val="solid"/>
            </a:ln>
          </spPr>
          <dLbls>
            <numFmt formatCode="&quot;R$&quot; #,##0" sourceLinked="0"/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1E293B"/>
                    </a:solidFill>
                    <a:latin typeface="Arial"/>
                  </a:defRPr>
                </a:pPr>
                <a:r>
                  <a:t/>
                </a:r>
                <a:endParaRPr sz="900" b="1">
                  <a:solidFill>
                    <a:srgbClr val="1E293B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'Calculos'!$B$23:$B$27</f>
            </numRef>
          </cat>
          <val>
            <numRef>
              <f>'Calculos'!$C$23:$C$27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BD5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4748B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4748B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5E9F2"/>
              </a:solidFill>
              <a:prstDash val="solid"/>
            </a:ln>
          </spPr>
        </majorGridlines>
        <numFmt formatCode="&quot;R$&quot; 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4748B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4748B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roundedCorners val="0"/>
  <chart>
    <autoTitleDeleted val="1"/>
    <plotArea>
      <areaChart>
        <grouping val="stacked"/>
        <ser>
          <idx val="0"/>
          <order val="0"/>
          <tx>
            <strRef>
              <f>'Base_Dados'!G5</f>
            </strRef>
          </tx>
          <spPr>
            <a:solidFill xmlns:a="http://schemas.openxmlformats.org/drawingml/2006/main">
              <a:srgbClr val="2563EB"/>
            </a:solidFill>
            <a:ln xmlns:a="http://schemas.openxmlformats.org/drawingml/2006/main">
              <a:noFill/>
              <a:prstDash val="solid"/>
            </a:ln>
          </spPr>
          <cat>
            <numRef>
              <f>'Base_Dados'!$F$6:$F$35</f>
            </numRef>
          </cat>
          <val>
            <numRef>
              <f>'Base_Dados'!$G$6:$G$35</f>
            </numRef>
          </val>
        </ser>
        <ser>
          <idx val="1"/>
          <order val="1"/>
          <tx>
            <strRef>
              <f>'Base_Dados'!I5</f>
            </strRef>
          </tx>
          <spPr>
            <a:solidFill xmlns:a="http://schemas.openxmlformats.org/drawingml/2006/main">
              <a:srgbClr val="06B6D4"/>
            </a:solidFill>
            <a:ln xmlns:a="http://schemas.openxmlformats.org/drawingml/2006/main">
              <a:noFill/>
              <a:prstDash val="solid"/>
            </a:ln>
          </spPr>
          <cat>
            <numRef>
              <f>'Base_Dados'!$F$6:$F$35</f>
            </numRef>
          </cat>
          <val>
            <numRef>
              <f>'Base_Dados'!$I$6:$I$35</f>
            </numRef>
          </val>
        </ser>
        <axId val="10"/>
        <axId val="100"/>
      </area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BD5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4748B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4748B"/>
              </a:solidFill>
              <a:latin typeface="Arial"/>
            </a:endParaRPr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5E9F2"/>
              </a:solidFill>
              <a:prstDash val="solid"/>
            </a:ln>
          </spPr>
        </majorGridlines>
        <numFmt formatCode="&quot;R$&quot; 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4748B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4748B"/>
              </a:solidFill>
              <a:latin typeface="Arial"/>
            </a:endParaRPr>
          </a:p>
        </txPr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1E293B"/>
              </a:solidFill>
              <a:latin typeface="Arial"/>
            </a:defRPr>
          </a:pPr>
          <a:r>
            <a:t/>
          </a:r>
          <a:endParaRPr sz="900" b="0">
            <a:solidFill>
              <a:srgbClr val="1E293B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roundedCorners val="0"/>
  <chart>
    <autoTitleDeleted val="1"/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7C3AED"/>
            </a:solidFill>
            <a:ln xmlns:a="http://schemas.openxmlformats.org/drawingml/2006/main">
              <a:noFill/>
              <a:prstDash val="solid"/>
            </a:ln>
          </spPr>
          <dLbls>
            <numFmt formatCode="&quot;R$&quot; #,##0.00" sourceLinked="0"/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1E293B"/>
                    </a:solidFill>
                    <a:latin typeface="Arial"/>
                  </a:defRPr>
                </a:pPr>
                <a:r>
                  <a:t/>
                </a:r>
                <a:endParaRPr sz="900" b="1">
                  <a:solidFill>
                    <a:srgbClr val="1E293B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'Calculos'!$B$23:$B$27</f>
            </numRef>
          </cat>
          <val>
            <numRef>
              <f>'Calculos'!$D$23:$D$27</f>
            </numRef>
          </val>
        </ser>
        <gapWidth val="4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BD5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4748B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4748B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5E9F2"/>
              </a:solidFill>
              <a:prstDash val="solid"/>
            </a:ln>
          </spPr>
        </majorGridlines>
        <numFmt formatCode="&quot;R$&quot; 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4748B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4748B"/>
              </a:solidFill>
              <a:latin typeface="Arial"/>
            </a:endParaRPr>
          </a:p>
        </txPr>
        <crossAx val="10"/>
        <crosses val="max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B1B3D"/>
                </a:solidFill>
                <a:latin typeface="Arial"/>
              </a:defRPr>
            </a:pPr>
            <a:r>
              <a:rPr sz="1100" b="1">
                <a:solidFill>
                  <a:srgbClr val="0B1B3D"/>
                </a:solidFill>
                <a:latin typeface="Arial"/>
              </a:rPr>
              <a:t>Percentual Sugerido</a:t>
            </a:r>
          </a:p>
        </rich>
      </tx>
    </title>
    <plotArea>
      <pieChart>
        <varyColors val="1"/>
        <ser>
          <idx val="0"/>
          <order val="0"/>
          <tx>
            <strRef>
              <f>'Calculos'!C33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563EB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06B6D4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C3AED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10B981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F59E0B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EC4899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Lbls>
            <numFmt formatCode="0%;;" sourceLinked="0"/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FFFFFF"/>
                    </a:solidFill>
                    <a:latin typeface="Arial"/>
                  </a:defRPr>
                </a:pPr>
                <a:r>
                  <a:t/>
                </a:r>
                <a:endParaRPr sz="900" b="1">
                  <a:solidFill>
                    <a:srgbClr val="FFFFFF"/>
                  </a:solidFill>
                  <a:latin typeface="Arial"/>
                </a:endParaRPr>
              </a:p>
            </txPr>
            <showLegendKey val="0"/>
            <showVal val="1"/>
            <showCatName val="0"/>
            <showSerName val="0"/>
            <showPercent val="0"/>
            <showLeaderLines val="0"/>
          </dLbls>
          <cat>
            <numRef>
              <f>'Calculos'!$B$34:$B$39</f>
            </numRef>
          </cat>
          <val>
            <numRef>
              <f>'Calculos'!$C$34:$C$39</f>
            </numRef>
          </val>
        </ser>
        <firstSliceAng val="0"/>
      </pieChart>
    </plotArea>
    <legend>
      <legendPos val="r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64748B"/>
              </a:solidFill>
              <a:latin typeface="Arial"/>
            </a:defRPr>
          </a:pPr>
          <a:r>
            <a:t/>
          </a:r>
          <a:endParaRPr sz="900" b="0">
            <a:solidFill>
              <a:srgbClr val="64748B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image" Target="/xl/media/image1.jpeg" Id="rId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5544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11</row>
      <rowOff>0</rowOff>
    </from>
    <ext cx="5544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28</row>
      <rowOff>0</rowOff>
    </from>
    <ext cx="5544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28</row>
      <rowOff>0</rowOff>
    </from>
    <ext cx="5544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1</row>
      <rowOff>0</rowOff>
    </from>
    <ext cx="5600700" cy="11525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41</row>
      <rowOff>0</rowOff>
    </from>
    <ext cx="5832000" cy="30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0</row>
      <rowOff>0</rowOff>
    </from>
    <ext cx="5810250" cy="1285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Claude" refreshedDate="46298" createdVersion="6" refreshedVersion="6" minRefreshableVersion="3" recordCount="18">
  <cacheSource type="worksheet">
    <worksheetSource ref="A5:D23" sheet="Base_Dados"/>
  </cacheSource>
  <cacheFields count="4">
    <cacheField name="Perfil" numFmtId="0">
      <sharedItems count="3">
        <s v="Conservador"/>
        <s v="Moderado"/>
        <s v="Agressivo"/>
      </sharedItems>
    </cacheField>
    <cacheField name="Tipo de FII" numFmtId="0">
      <sharedItems count="6">
        <s v="PAPEL"/>
        <s v="TIJOLO"/>
        <s v="HÍBRIDO"/>
        <s v="FOFs"/>
        <s v="DESENVOLVIMENTO"/>
        <s v="HOTELARIAS"/>
      </sharedItems>
    </cacheField>
    <cacheField name="Percentual" numFmtId="9">
      <sharedItems containsSemiMixedTypes="0" containsString="0" containsNumber="1" minValue="0" maxValue="0.5"/>
    </cacheField>
    <cacheField name="Valor Mensal (R$)" numFmtId="4">
      <sharedItems containsSemiMixedTypes="0" containsString="0" containsNumber="1" minValue="0" maxValue="10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">
  <r>
    <x v="0"/>
    <x v="0"/>
    <n v="0.3"/>
    <n v="60"/>
  </r>
  <r>
    <x v="0"/>
    <x v="1"/>
    <n v="0.5"/>
    <n v="100"/>
  </r>
  <r>
    <x v="0"/>
    <x v="2"/>
    <n v="0.1"/>
    <n v="20"/>
  </r>
  <r>
    <x v="0"/>
    <x v="3"/>
    <n v="0.1"/>
    <n v="20"/>
  </r>
  <r>
    <x v="0"/>
    <x v="4"/>
    <n v="0"/>
    <n v="0"/>
  </r>
  <r>
    <x v="0"/>
    <x v="5"/>
    <n v="0"/>
    <n v="0"/>
  </r>
  <r>
    <x v="1"/>
    <x v="0"/>
    <n v="0.32"/>
    <n v="64"/>
  </r>
  <r>
    <x v="1"/>
    <x v="1"/>
    <n v="0.35"/>
    <n v="70"/>
  </r>
  <r>
    <x v="1"/>
    <x v="2"/>
    <n v="0.08"/>
    <n v="16"/>
  </r>
  <r>
    <x v="1"/>
    <x v="3"/>
    <n v="0.05"/>
    <n v="10"/>
  </r>
  <r>
    <x v="1"/>
    <x v="4"/>
    <n v="0.1"/>
    <n v="20"/>
  </r>
  <r>
    <x v="1"/>
    <x v="5"/>
    <n v="0.1"/>
    <n v="20"/>
  </r>
  <r>
    <x v="2"/>
    <x v="0"/>
    <n v="0.5"/>
    <n v="100"/>
  </r>
  <r>
    <x v="2"/>
    <x v="1"/>
    <n v="0.1"/>
    <n v="20"/>
  </r>
  <r>
    <x v="2"/>
    <x v="2"/>
    <n v="0.05"/>
    <n v="10"/>
  </r>
  <r>
    <x v="2"/>
    <x v="3"/>
    <n v="0.05"/>
    <n v="10"/>
  </r>
  <r>
    <x v="2"/>
    <x v="4"/>
    <n v="0.2"/>
    <n v="40"/>
  </r>
  <r>
    <x v="2"/>
    <x v="5"/>
    <n v="0.1"/>
    <n v="2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D_Percentual" cacheId="1" applyNumberFormats="0" applyBorderFormats="0" applyFontFormats="0" applyPatternFormats="0" applyAlignmentFormats="0" applyWidthHeightFormats="1" dataCaption="Valores" updatedVersion="6" minRefreshableVersion="3" useAutoFormatting="0" itemPrintTitles="1" createdVersion="6" indent="0" outline="1" outlineData="1" multipleFieldFilters="0" rowGrandTotals="0" colGrandTotals="0" rowHeaderCaption="Perfil" colHeaderCaption="Tipo de FII">
  <location ref="B8:H12" firstHeaderRow="1" firstDataRow="2" firstDataCol="1"/>
  <pivotFields count="4">
    <pivotField axis="axisRow" showAll="0">
      <items count="4">
        <item x="0"/>
        <item x="1"/>
        <item x="2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showAll="0"/>
  </pivotFields>
  <rowFields count="1">
    <field x="0"/>
  </rowFields>
  <rowItems count="3">
    <i>
      <x/>
    </i>
    <i>
      <x v="1"/>
    </i>
    <i>
      <x v="2"/>
    </i>
  </rowItems>
  <colFields count="1">
    <field x="1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% do aporte" fld="2" baseField="0" baseItem="0" numFmtId="9"/>
  </dataFields>
  <pivotTableStyleInfo name="PivotStyleMedium2" showRowHeaders="1" showColHeaders="1" showRowStripes="1" showColStripes="0" showLastColumn="1"/>
</pivotTableDefinition>
</file>

<file path=xl/pivotTables/pivotTable2.xml><?xml version="1.0" encoding="utf-8"?>
<pivotTableDefinition xmlns="http://schemas.openxmlformats.org/spreadsheetml/2006/main" name="TD_ValorMensal" cacheId="1" applyNumberFormats="0" applyBorderFormats="0" applyFontFormats="0" applyPatternFormats="0" applyAlignmentFormats="0" applyWidthHeightFormats="1" dataCaption="Valores" updatedVersion="6" minRefreshableVersion="3" useAutoFormatting="0" itemPrintTitles="1" createdVersion="6" indent="0" outline="1" outlineData="1" multipleFieldFilters="0" rowGrandTotals="0" colGrandTotals="0" rowHeaderCaption="Perfil" colHeaderCaption="Tipo de FII">
  <location ref="B18:H22" firstHeaderRow="1" firstDataRow="2" firstDataCol="1"/>
  <pivotFields count="4">
    <pivotField axis="axisRow" showAll="0">
      <items count="4">
        <item x="0"/>
        <item x="1"/>
        <item x="2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</pivotFields>
  <rowFields count="1">
    <field x="0"/>
  </rowFields>
  <rowItems count="3">
    <i>
      <x/>
    </i>
    <i>
      <x v="1"/>
    </i>
    <i>
      <x v="2"/>
    </i>
  </rowItems>
  <colFields count="1">
    <field x="1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Valor a investir (R$)" fld="3" baseField="0" baseItem="0" numFmtId="4"/>
  </dataFields>
  <pivotTableStyleInfo name="PivotStyleMedium2" showRowHeaders="1" showColHeaders="1" showRowStripes="1" showColStripes="0" showLastColumn="1"/>
</pivotTableDefinition>
</file>

<file path=xl/pivotTables/pivotTable3.xml><?xml version="1.0" encoding="utf-8"?>
<pivotTableDefinition xmlns="http://schemas.openxmlformats.org/spreadsheetml/2006/main" name="TD_MediaPorTipo" cacheId="1" applyNumberFormats="0" applyBorderFormats="0" applyFontFormats="0" applyPatternFormats="0" applyAlignmentFormats="0" applyWidthHeightFormats="1" dataCaption="Valores" updatedVersion="6" minRefreshableVersion="3" useAutoFormatting="0" itemPrintTitles="1" createdVersion="6" indent="0" outline="1" outlineData="1" multipleFieldFilters="0" rowGrandTotals="0" colGrandTotals="0" rowHeaderCaption="Tipo de FII">
  <location ref="B28:C34" firstHeaderRow="1" firstDataRow="1" firstDataCol="1"/>
  <pivotFields count="4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% médio entre perfis" fld="2" subtotal="average" baseField="0" baseItem="0" numFmtId="10"/>
  </dataFields>
  <pivotTableStyleInfo name="PivotStyleMedium2" showRowHeaders="1" showColHeaders="1" showRowStripes="1" showColStripes="0" showLastColumn="1"/>
</pivotTableDefinition>
</file>

<file path=xl/tables/table1.xml><?xml version="1.0" encoding="utf-8"?>
<table xmlns="http://schemas.openxmlformats.org/spreadsheetml/2006/main" id="1" name="tblAlocacao" displayName="tblAlocacao" ref="A5:D23" headerRowCount="1">
  <autoFilter ref="A5:D23"/>
  <tableColumns count="4">
    <tableColumn id="1" name="Perfil"/>
    <tableColumn id="2" name="Tipo de FII"/>
    <tableColumn id="3" name="Percentual"/>
    <tableColumn id="4" name="Valor Mensal (R$)"/>
  </tableColumns>
  <tableStyleInfo name="TableStyleMedium2" showRowStripes="1"/>
</tabl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rgbClr val="000000"/>
      </a:dk1>
      <a:lt1>
        <a:srgbClr val="FFFFFF"/>
      </a:lt1>
      <a:dk2>
        <a:srgbClr val="0B1B3D"/>
      </a:dk2>
      <a:lt2>
        <a:srgbClr val="E7E6E6"/>
      </a:lt2>
      <a:accent1>
        <a:srgbClr val="2563EB"/>
      </a:accent1>
      <a:accent2>
        <a:srgbClr val="06B6D4"/>
      </a:accent2>
      <a:accent3>
        <a:srgbClr val="7C3AED"/>
      </a:accent3>
      <a:accent4>
        <a:srgbClr val="10B981"/>
      </a:accent4>
      <a:accent5>
        <a:srgbClr val="F59E0B"/>
      </a:accent5>
      <a:accent6>
        <a:srgbClr val="EC4899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ivotTable" Target="/xl/pivotTables/pivotTable1.xml"/><Relationship Id="rId2" Type="http://schemas.openxmlformats.org/officeDocument/2006/relationships/pivotTable" Target="/xl/pivotTables/pivotTable2.xml"/><Relationship Id="rId3" Type="http://schemas.openxmlformats.org/officeDocument/2006/relationships/pivotTable" Target="/xl/pivotTables/pivotTable3.x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0B1B3D"/>
    <outlinePr summaryBelow="1" summaryRight="1"/>
    <pageSetUpPr fitToPage="1"/>
  </sheetPr>
  <dimension ref="A1:O58"/>
  <sheetViews>
    <sheetView showGridLines="0" showRowColHeaders="0" tabSelected="1" workbookViewId="0">
      <selection activeCell="A1" sqref="A1"/>
    </sheetView>
  </sheetViews>
  <sheetFormatPr baseColWidth="8" defaultRowHeight="15"/>
  <cols>
    <col width="2" customWidth="1" min="1" max="1"/>
    <col width="13.3" customWidth="1" min="2" max="2"/>
    <col width="13.3" customWidth="1" min="3" max="3"/>
    <col width="13.3" customWidth="1" min="4" max="4"/>
    <col width="13.3" customWidth="1" min="5" max="5"/>
    <col width="13.3" customWidth="1" min="6" max="6"/>
    <col width="13.3" customWidth="1" min="7" max="7"/>
    <col width="1.7" customWidth="1" min="8" max="8"/>
    <col width="13.3" customWidth="1" min="9" max="9"/>
    <col width="13.3" customWidth="1" min="10" max="10"/>
    <col width="13.3" customWidth="1" min="11" max="11"/>
    <col width="13.3" customWidth="1" min="12" max="12"/>
    <col width="13.3" customWidth="1" min="13" max="13"/>
    <col width="13.3" customWidth="1" min="14" max="14"/>
    <col width="2" customWidth="1" min="15" max="15"/>
  </cols>
  <sheetData>
    <row r="1" ht="6" customHeight="1">
      <c r="A1" s="41" t="n"/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41" t="n"/>
    </row>
    <row r="2" ht="24" customHeight="1">
      <c r="A2" s="41" t="n"/>
      <c r="B2" s="41" t="n"/>
      <c r="C2" s="41" t="n"/>
      <c r="D2" s="41" t="n"/>
      <c r="E2" s="41" t="n"/>
      <c r="F2" s="41" t="n"/>
      <c r="G2" s="41" t="n"/>
      <c r="H2" s="41" t="n"/>
      <c r="I2" s="42" t="inlineStr">
        <is>
          <t>Dashboard de Investimentos em FIIs</t>
        </is>
      </c>
      <c r="O2" s="41" t="n"/>
    </row>
    <row r="3" ht="24" customHeight="1">
      <c r="A3" s="41" t="n"/>
      <c r="B3" s="41" t="n"/>
      <c r="C3" s="41" t="n"/>
      <c r="D3" s="41" t="n"/>
      <c r="E3" s="41" t="n"/>
      <c r="F3" s="41" t="n"/>
      <c r="G3" s="41" t="n"/>
      <c r="H3" s="41" t="n"/>
      <c r="O3" s="41" t="n"/>
    </row>
    <row r="4" ht="24" customHeight="1">
      <c r="A4" s="41" t="n"/>
      <c r="B4" s="41" t="n"/>
      <c r="C4" s="41" t="n"/>
      <c r="D4" s="41" t="n"/>
      <c r="E4" s="41" t="n"/>
      <c r="F4" s="41" t="n"/>
      <c r="G4" s="41" t="n"/>
      <c r="H4" s="41" t="n"/>
      <c r="I4" s="43" t="str">
        <f>"Perfil "&amp;Calculos!C30&amp;"  ·  simulação de aportes mensais com reinvestimento"</f>
        <v>Perfil Agressivo  ·  simulação de aportes mensais com reinvestimento</v>
      </c>
      <c r="O4" s="41" t="n"/>
    </row>
    <row r="5" ht="24" customHeight="1">
      <c r="A5" s="41" t="n"/>
      <c r="B5" s="41" t="n"/>
      <c r="C5" s="41" t="n"/>
      <c r="D5" s="41" t="n"/>
      <c r="E5" s="41" t="n"/>
      <c r="F5" s="41" t="n"/>
      <c r="G5" s="41" t="n"/>
      <c r="H5" s="41" t="n"/>
      <c r="I5" s="44" t="inlineStr">
        <is>
          <t>⚙ Editar parâmetros</t>
        </is>
      </c>
      <c r="K5" s="44" t="inlineStr">
        <is>
          <t>▦ Tabelas dinâmicas</t>
        </is>
      </c>
      <c r="M5" s="44" t="inlineStr">
        <is>
          <t>☰ Base de dados</t>
        </is>
      </c>
      <c r="O5" s="41" t="n"/>
    </row>
    <row r="6" ht="8" customHeight="1">
      <c r="A6" s="41" t="n"/>
      <c r="B6" s="41" t="n"/>
      <c r="C6" s="41" t="n"/>
      <c r="D6" s="41" t="n"/>
      <c r="E6" s="41" t="n"/>
      <c r="F6" s="41" t="n"/>
      <c r="G6" s="41" t="n"/>
      <c r="H6" s="41" t="n"/>
      <c r="I6" s="41" t="n"/>
      <c r="J6" s="41" t="n"/>
      <c r="K6" s="41" t="n"/>
      <c r="L6" s="41" t="n"/>
      <c r="M6" s="41" t="n"/>
      <c r="N6" s="41" t="n"/>
      <c r="O6" s="41" t="n"/>
    </row>
    <row r="7" ht="18" customHeight="1">
      <c r="A7" s="45" t="n"/>
      <c r="B7" s="46" t="inlineStr">
        <is>
          <t>SALÁRIO</t>
        </is>
      </c>
      <c r="C7" s="47" t="n"/>
      <c r="D7" s="48" t="inlineStr">
        <is>
          <t>APORTE MENSAL</t>
        </is>
      </c>
      <c r="E7" s="49" t="n"/>
      <c r="F7" s="50" t="inlineStr">
        <is>
          <t>PRAZO</t>
        </is>
      </c>
      <c r="G7" s="51" t="n"/>
      <c r="H7" s="45" t="n"/>
      <c r="I7" s="52" t="inlineStr">
        <is>
          <t>PATRIMÔNIO ACUMULADO</t>
        </is>
      </c>
      <c r="J7" s="53" t="n"/>
      <c r="K7" s="54" t="inlineStr">
        <is>
          <t>DIVIDENDOS MENSAIS</t>
        </is>
      </c>
      <c r="L7" s="55" t="n"/>
      <c r="M7" s="56" t="inlineStr">
        <is>
          <t>PERFIL ATIVO</t>
        </is>
      </c>
      <c r="N7" s="57" t="n"/>
      <c r="O7" s="45" t="n"/>
    </row>
    <row r="8" ht="34" customHeight="1">
      <c r="A8" s="45" t="n"/>
      <c r="B8" s="58">
        <f>salario</f>
        <v>2000</v>
      </c>
      <c r="C8" s="59" t="n"/>
      <c r="D8" s="58">
        <f>aporte</f>
        <v>200</v>
      </c>
      <c r="E8" s="59" t="n"/>
      <c r="F8" s="60">
        <f>qtde_anos</f>
        <v>5</v>
      </c>
      <c r="G8" s="59" t="n"/>
      <c r="H8" s="45" t="n"/>
      <c r="I8" s="58">
        <f>patrimonio</f>
        <v>16755.3827996975</v>
      </c>
      <c r="J8" s="59" t="n"/>
      <c r="K8" s="58">
        <f>dividendos</f>
        <v>100.532296798185</v>
      </c>
      <c r="L8" s="59" t="n"/>
      <c r="M8" s="61" t="str">
        <f>Calculos!C30</f>
        <v>Agressivo</v>
      </c>
      <c r="N8" s="59" t="n"/>
      <c r="O8" s="45" t="n"/>
    </row>
    <row r="9" ht="18" customHeight="1">
      <c r="A9" s="45" t="n"/>
      <c r="B9" s="62" t="inlineStr">
        <is>
          <t>Base da sugestão de 30%</t>
        </is>
      </c>
      <c r="C9" s="59" t="n"/>
      <c r="D9" s="63">
        <f>Calculos!C13</f>
        <v>600</v>
      </c>
      <c r="E9" s="59" t="n"/>
      <c r="F9" s="64">
        <f>taxa_mensal</f>
        <v>0.01079</v>
      </c>
      <c r="G9" s="59" t="n"/>
      <c r="H9" s="45" t="n"/>
      <c r="I9" s="65">
        <f>aporte*12*qtde_anos</f>
        <v>12000</v>
      </c>
      <c r="J9" s="59" t="n"/>
      <c r="K9" s="66">
        <f>redimento_carteira</f>
        <v>0.006</v>
      </c>
      <c r="L9" s="59" t="n"/>
      <c r="M9" s="62" t="inlineStr">
        <is>
          <t>Escolhido na aba Calculos</t>
        </is>
      </c>
      <c r="N9" s="59" t="n"/>
      <c r="O9" s="45" t="n"/>
    </row>
    <row r="10" ht="10" customHeight="1">
      <c r="A10" s="45" t="n"/>
      <c r="B10" s="45" t="n"/>
      <c r="C10" s="45" t="n"/>
      <c r="D10" s="45" t="n"/>
      <c r="E10" s="45" t="n"/>
      <c r="F10" s="45" t="n"/>
      <c r="G10" s="45" t="n"/>
      <c r="H10" s="45" t="n"/>
      <c r="I10" s="45" t="n"/>
      <c r="J10" s="45" t="n"/>
      <c r="K10" s="45" t="n"/>
      <c r="L10" s="45" t="n"/>
      <c r="M10" s="45" t="n"/>
      <c r="N10" s="45" t="n"/>
      <c r="O10" s="45" t="n"/>
    </row>
    <row r="11" ht="22" customHeight="1">
      <c r="A11" s="45" t="n"/>
      <c r="B11" s="67" t="inlineStr">
        <is>
          <t>ALOCAÇÃO SUGERIDA DO APORTE (PERFIL ATIVO)</t>
        </is>
      </c>
      <c r="C11" s="41" t="n"/>
      <c r="D11" s="41" t="n"/>
      <c r="E11" s="41" t="n"/>
      <c r="F11" s="41" t="n"/>
      <c r="G11" s="41" t="n"/>
      <c r="H11" s="45" t="n"/>
      <c r="I11" s="67" t="inlineStr">
        <is>
          <t>PATRIMÔNIO ACUMULADO POR HORIZONTE</t>
        </is>
      </c>
      <c r="J11" s="41" t="n"/>
      <c r="K11" s="41" t="n"/>
      <c r="L11" s="41" t="n"/>
      <c r="M11" s="41" t="n"/>
      <c r="N11" s="41" t="n"/>
      <c r="O11" s="45" t="n"/>
    </row>
    <row r="12" ht="15" customHeight="1">
      <c r="A12" s="45" t="n"/>
      <c r="B12" s="68" t="n"/>
      <c r="C12" s="68" t="n"/>
      <c r="D12" s="68" t="n"/>
      <c r="E12" s="68" t="n"/>
      <c r="F12" s="68" t="n"/>
      <c r="G12" s="68" t="n"/>
      <c r="H12" s="45" t="n"/>
      <c r="I12" s="68" t="n"/>
      <c r="J12" s="68" t="n"/>
      <c r="K12" s="68" t="n"/>
      <c r="L12" s="68" t="n"/>
      <c r="M12" s="68" t="n"/>
      <c r="N12" s="68" t="n"/>
      <c r="O12" s="45" t="n"/>
    </row>
    <row r="13" ht="15" customHeight="1">
      <c r="A13" s="45" t="n"/>
      <c r="B13" s="68" t="n"/>
      <c r="C13" s="68" t="n"/>
      <c r="D13" s="68" t="n"/>
      <c r="E13" s="68" t="n"/>
      <c r="F13" s="68" t="n"/>
      <c r="G13" s="68" t="n"/>
      <c r="H13" s="45" t="n"/>
      <c r="I13" s="68" t="n"/>
      <c r="J13" s="68" t="n"/>
      <c r="K13" s="68" t="n"/>
      <c r="L13" s="68" t="n"/>
      <c r="M13" s="68" t="n"/>
      <c r="N13" s="68" t="n"/>
      <c r="O13" s="45" t="n"/>
    </row>
    <row r="14" ht="15" customHeight="1">
      <c r="A14" s="45" t="n"/>
      <c r="B14" s="68" t="n"/>
      <c r="C14" s="68" t="n"/>
      <c r="D14" s="68" t="n"/>
      <c r="E14" s="68" t="n"/>
      <c r="F14" s="68" t="n"/>
      <c r="G14" s="68" t="n"/>
      <c r="H14" s="45" t="n"/>
      <c r="I14" s="68" t="n"/>
      <c r="J14" s="68" t="n"/>
      <c r="K14" s="68" t="n"/>
      <c r="L14" s="68" t="n"/>
      <c r="M14" s="68" t="n"/>
      <c r="N14" s="68" t="n"/>
      <c r="O14" s="45" t="n"/>
    </row>
    <row r="15" ht="15" customHeight="1">
      <c r="A15" s="45" t="n"/>
      <c r="B15" s="68" t="n"/>
      <c r="C15" s="68" t="n"/>
      <c r="D15" s="68" t="n"/>
      <c r="E15" s="68" t="n"/>
      <c r="F15" s="68" t="n"/>
      <c r="G15" s="68" t="n"/>
      <c r="H15" s="45" t="n"/>
      <c r="I15" s="68" t="n"/>
      <c r="J15" s="68" t="n"/>
      <c r="K15" s="68" t="n"/>
      <c r="L15" s="68" t="n"/>
      <c r="M15" s="68" t="n"/>
      <c r="N15" s="68" t="n"/>
      <c r="O15" s="45" t="n"/>
    </row>
    <row r="16" ht="15" customHeight="1">
      <c r="A16" s="45" t="n"/>
      <c r="B16" s="68" t="n"/>
      <c r="C16" s="68" t="n"/>
      <c r="D16" s="68" t="n"/>
      <c r="E16" s="68" t="n"/>
      <c r="F16" s="68" t="n"/>
      <c r="G16" s="68" t="n"/>
      <c r="H16" s="45" t="n"/>
      <c r="I16" s="68" t="n"/>
      <c r="J16" s="68" t="n"/>
      <c r="K16" s="68" t="n"/>
      <c r="L16" s="68" t="n"/>
      <c r="M16" s="68" t="n"/>
      <c r="N16" s="68" t="n"/>
      <c r="O16" s="45" t="n"/>
    </row>
    <row r="17" ht="15" customHeight="1">
      <c r="A17" s="45" t="n"/>
      <c r="B17" s="68" t="n"/>
      <c r="C17" s="68" t="n"/>
      <c r="D17" s="68" t="n"/>
      <c r="E17" s="68" t="n"/>
      <c r="F17" s="68" t="n"/>
      <c r="G17" s="68" t="n"/>
      <c r="H17" s="45" t="n"/>
      <c r="I17" s="68" t="n"/>
      <c r="J17" s="68" t="n"/>
      <c r="K17" s="68" t="n"/>
      <c r="L17" s="68" t="n"/>
      <c r="M17" s="68" t="n"/>
      <c r="N17" s="68" t="n"/>
      <c r="O17" s="45" t="n"/>
    </row>
    <row r="18" ht="15" customHeight="1">
      <c r="A18" s="45" t="n"/>
      <c r="B18" s="68" t="n"/>
      <c r="C18" s="68" t="n"/>
      <c r="D18" s="68" t="n"/>
      <c r="E18" s="68" t="n"/>
      <c r="F18" s="68" t="n"/>
      <c r="G18" s="68" t="n"/>
      <c r="H18" s="45" t="n"/>
      <c r="I18" s="68" t="n"/>
      <c r="J18" s="68" t="n"/>
      <c r="K18" s="68" t="n"/>
      <c r="L18" s="68" t="n"/>
      <c r="M18" s="68" t="n"/>
      <c r="N18" s="68" t="n"/>
      <c r="O18" s="45" t="n"/>
    </row>
    <row r="19" ht="15" customHeight="1">
      <c r="A19" s="45" t="n"/>
      <c r="B19" s="68" t="n"/>
      <c r="C19" s="68" t="n"/>
      <c r="D19" s="68" t="n"/>
      <c r="E19" s="68" t="n"/>
      <c r="F19" s="68" t="n"/>
      <c r="G19" s="68" t="n"/>
      <c r="H19" s="45" t="n"/>
      <c r="I19" s="68" t="n"/>
      <c r="J19" s="68" t="n"/>
      <c r="K19" s="68" t="n"/>
      <c r="L19" s="68" t="n"/>
      <c r="M19" s="68" t="n"/>
      <c r="N19" s="68" t="n"/>
      <c r="O19" s="45" t="n"/>
    </row>
    <row r="20" ht="15" customHeight="1">
      <c r="A20" s="45" t="n"/>
      <c r="B20" s="68" t="n"/>
      <c r="C20" s="68" t="n"/>
      <c r="D20" s="68" t="n"/>
      <c r="E20" s="68" t="n"/>
      <c r="F20" s="68" t="n"/>
      <c r="G20" s="68" t="n"/>
      <c r="H20" s="45" t="n"/>
      <c r="I20" s="68" t="n"/>
      <c r="J20" s="68" t="n"/>
      <c r="K20" s="68" t="n"/>
      <c r="L20" s="68" t="n"/>
      <c r="M20" s="68" t="n"/>
      <c r="N20" s="68" t="n"/>
      <c r="O20" s="45" t="n"/>
    </row>
    <row r="21" ht="15" customHeight="1">
      <c r="A21" s="45" t="n"/>
      <c r="B21" s="68" t="n"/>
      <c r="C21" s="68" t="n"/>
      <c r="D21" s="68" t="n"/>
      <c r="E21" s="68" t="n"/>
      <c r="F21" s="68" t="n"/>
      <c r="G21" s="68" t="n"/>
      <c r="H21" s="45" t="n"/>
      <c r="I21" s="68" t="n"/>
      <c r="J21" s="68" t="n"/>
      <c r="K21" s="68" t="n"/>
      <c r="L21" s="68" t="n"/>
      <c r="M21" s="68" t="n"/>
      <c r="N21" s="68" t="n"/>
      <c r="O21" s="45" t="n"/>
    </row>
    <row r="22" ht="15" customHeight="1">
      <c r="A22" s="45" t="n"/>
      <c r="B22" s="68" t="n"/>
      <c r="C22" s="68" t="n"/>
      <c r="D22" s="68" t="n"/>
      <c r="E22" s="68" t="n"/>
      <c r="F22" s="68" t="n"/>
      <c r="G22" s="68" t="n"/>
      <c r="H22" s="45" t="n"/>
      <c r="I22" s="68" t="n"/>
      <c r="J22" s="68" t="n"/>
      <c r="K22" s="68" t="n"/>
      <c r="L22" s="68" t="n"/>
      <c r="M22" s="68" t="n"/>
      <c r="N22" s="68" t="n"/>
      <c r="O22" s="45" t="n"/>
    </row>
    <row r="23" ht="15" customHeight="1">
      <c r="A23" s="45" t="n"/>
      <c r="B23" s="68" t="n"/>
      <c r="C23" s="68" t="n"/>
      <c r="D23" s="68" t="n"/>
      <c r="E23" s="68" t="n"/>
      <c r="F23" s="68" t="n"/>
      <c r="G23" s="68" t="n"/>
      <c r="H23" s="45" t="n"/>
      <c r="I23" s="68" t="n"/>
      <c r="J23" s="68" t="n"/>
      <c r="K23" s="68" t="n"/>
      <c r="L23" s="68" t="n"/>
      <c r="M23" s="68" t="n"/>
      <c r="N23" s="68" t="n"/>
      <c r="O23" s="45" t="n"/>
    </row>
    <row r="24" ht="15" customHeight="1">
      <c r="A24" s="45" t="n"/>
      <c r="B24" s="68" t="n"/>
      <c r="C24" s="68" t="n"/>
      <c r="D24" s="68" t="n"/>
      <c r="E24" s="68" t="n"/>
      <c r="F24" s="68" t="n"/>
      <c r="G24" s="68" t="n"/>
      <c r="H24" s="45" t="n"/>
      <c r="I24" s="68" t="n"/>
      <c r="J24" s="68" t="n"/>
      <c r="K24" s="68" t="n"/>
      <c r="L24" s="68" t="n"/>
      <c r="M24" s="68" t="n"/>
      <c r="N24" s="68" t="n"/>
      <c r="O24" s="45" t="n"/>
    </row>
    <row r="25" ht="15" customHeight="1">
      <c r="A25" s="45" t="n"/>
      <c r="B25" s="68" t="n"/>
      <c r="C25" s="68" t="n"/>
      <c r="D25" s="68" t="n"/>
      <c r="E25" s="68" t="n"/>
      <c r="F25" s="68" t="n"/>
      <c r="G25" s="68" t="n"/>
      <c r="H25" s="45" t="n"/>
      <c r="I25" s="68" t="n"/>
      <c r="J25" s="68" t="n"/>
      <c r="K25" s="68" t="n"/>
      <c r="L25" s="68" t="n"/>
      <c r="M25" s="68" t="n"/>
      <c r="N25" s="68" t="n"/>
      <c r="O25" s="45" t="n"/>
    </row>
    <row r="26" ht="15" customHeight="1">
      <c r="A26" s="45" t="n"/>
      <c r="B26" s="68" t="n"/>
      <c r="C26" s="68" t="n"/>
      <c r="D26" s="68" t="n"/>
      <c r="E26" s="68" t="n"/>
      <c r="F26" s="68" t="n"/>
      <c r="G26" s="68" t="n"/>
      <c r="H26" s="45" t="n"/>
      <c r="I26" s="68" t="n"/>
      <c r="J26" s="68" t="n"/>
      <c r="K26" s="68" t="n"/>
      <c r="L26" s="68" t="n"/>
      <c r="M26" s="68" t="n"/>
      <c r="N26" s="68" t="n"/>
      <c r="O26" s="45" t="n"/>
    </row>
    <row r="27" ht="10" customHeight="1">
      <c r="A27" s="45" t="n"/>
      <c r="B27" s="45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</row>
    <row r="28" ht="22" customHeight="1">
      <c r="A28" s="45" t="n"/>
      <c r="B28" s="67" t="inlineStr">
        <is>
          <t>EVOLUÇÃO ANUAL: TOTAL APORTADO × RENDIMENTO</t>
        </is>
      </c>
      <c r="C28" s="41" t="n"/>
      <c r="D28" s="41" t="n"/>
      <c r="E28" s="41" t="n"/>
      <c r="F28" s="41" t="n"/>
      <c r="G28" s="41" t="n"/>
      <c r="H28" s="45" t="n"/>
      <c r="I28" s="67" t="inlineStr">
        <is>
          <t>DIVIDENDOS MENSAIS ESTIMADOS POR HORIZONTE</t>
        </is>
      </c>
      <c r="J28" s="41" t="n"/>
      <c r="K28" s="41" t="n"/>
      <c r="L28" s="41" t="n"/>
      <c r="M28" s="41" t="n"/>
      <c r="N28" s="41" t="n"/>
      <c r="O28" s="45" t="n"/>
    </row>
    <row r="29" ht="15" customHeight="1">
      <c r="A29" s="45" t="n"/>
      <c r="B29" s="68" t="n"/>
      <c r="C29" s="68" t="n"/>
      <c r="D29" s="68" t="n"/>
      <c r="E29" s="68" t="n"/>
      <c r="F29" s="68" t="n"/>
      <c r="G29" s="68" t="n"/>
      <c r="H29" s="45" t="n"/>
      <c r="I29" s="68" t="n"/>
      <c r="J29" s="68" t="n"/>
      <c r="K29" s="68" t="n"/>
      <c r="L29" s="68" t="n"/>
      <c r="M29" s="68" t="n"/>
      <c r="N29" s="68" t="n"/>
      <c r="O29" s="45" t="n"/>
    </row>
    <row r="30" ht="15" customHeight="1">
      <c r="A30" s="45" t="n"/>
      <c r="B30" s="68" t="n"/>
      <c r="C30" s="68" t="n"/>
      <c r="D30" s="68" t="n"/>
      <c r="E30" s="68" t="n"/>
      <c r="F30" s="68" t="n"/>
      <c r="G30" s="68" t="n"/>
      <c r="H30" s="45" t="n"/>
      <c r="I30" s="68" t="n"/>
      <c r="J30" s="68" t="n"/>
      <c r="K30" s="68" t="n"/>
      <c r="L30" s="68" t="n"/>
      <c r="M30" s="68" t="n"/>
      <c r="N30" s="68" t="n"/>
      <c r="O30" s="45" t="n"/>
    </row>
    <row r="31" ht="15" customHeight="1">
      <c r="A31" s="45" t="n"/>
      <c r="B31" s="68" t="n"/>
      <c r="C31" s="68" t="n"/>
      <c r="D31" s="68" t="n"/>
      <c r="E31" s="68" t="n"/>
      <c r="F31" s="68" t="n"/>
      <c r="G31" s="68" t="n"/>
      <c r="H31" s="45" t="n"/>
      <c r="I31" s="68" t="n"/>
      <c r="J31" s="68" t="n"/>
      <c r="K31" s="68" t="n"/>
      <c r="L31" s="68" t="n"/>
      <c r="M31" s="68" t="n"/>
      <c r="N31" s="68" t="n"/>
      <c r="O31" s="45" t="n"/>
    </row>
    <row r="32" ht="15" customHeight="1">
      <c r="A32" s="45" t="n"/>
      <c r="B32" s="68" t="n"/>
      <c r="C32" s="68" t="n"/>
      <c r="D32" s="68" t="n"/>
      <c r="E32" s="68" t="n"/>
      <c r="F32" s="68" t="n"/>
      <c r="G32" s="68" t="n"/>
      <c r="H32" s="45" t="n"/>
      <c r="I32" s="68" t="n"/>
      <c r="J32" s="68" t="n"/>
      <c r="K32" s="68" t="n"/>
      <c r="L32" s="68" t="n"/>
      <c r="M32" s="68" t="n"/>
      <c r="N32" s="68" t="n"/>
      <c r="O32" s="45" t="n"/>
    </row>
    <row r="33" ht="15" customHeight="1">
      <c r="A33" s="45" t="n"/>
      <c r="B33" s="68" t="n"/>
      <c r="C33" s="68" t="n"/>
      <c r="D33" s="68" t="n"/>
      <c r="E33" s="68" t="n"/>
      <c r="F33" s="68" t="n"/>
      <c r="G33" s="68" t="n"/>
      <c r="H33" s="45" t="n"/>
      <c r="I33" s="68" t="n"/>
      <c r="J33" s="68" t="n"/>
      <c r="K33" s="68" t="n"/>
      <c r="L33" s="68" t="n"/>
      <c r="M33" s="68" t="n"/>
      <c r="N33" s="68" t="n"/>
      <c r="O33" s="45" t="n"/>
    </row>
    <row r="34" ht="15" customHeight="1">
      <c r="A34" s="45" t="n"/>
      <c r="B34" s="68" t="n"/>
      <c r="C34" s="68" t="n"/>
      <c r="D34" s="68" t="n"/>
      <c r="E34" s="68" t="n"/>
      <c r="F34" s="68" t="n"/>
      <c r="G34" s="68" t="n"/>
      <c r="H34" s="45" t="n"/>
      <c r="I34" s="68" t="n"/>
      <c r="J34" s="68" t="n"/>
      <c r="K34" s="68" t="n"/>
      <c r="L34" s="68" t="n"/>
      <c r="M34" s="68" t="n"/>
      <c r="N34" s="68" t="n"/>
      <c r="O34" s="45" t="n"/>
    </row>
    <row r="35" ht="15" customHeight="1">
      <c r="A35" s="45" t="n"/>
      <c r="B35" s="68" t="n"/>
      <c r="C35" s="68" t="n"/>
      <c r="D35" s="68" t="n"/>
      <c r="E35" s="68" t="n"/>
      <c r="F35" s="68" t="n"/>
      <c r="G35" s="68" t="n"/>
      <c r="H35" s="45" t="n"/>
      <c r="I35" s="68" t="n"/>
      <c r="J35" s="68" t="n"/>
      <c r="K35" s="68" t="n"/>
      <c r="L35" s="68" t="n"/>
      <c r="M35" s="68" t="n"/>
      <c r="N35" s="68" t="n"/>
      <c r="O35" s="45" t="n"/>
    </row>
    <row r="36" ht="15" customHeight="1">
      <c r="A36" s="45" t="n"/>
      <c r="B36" s="68" t="n"/>
      <c r="C36" s="68" t="n"/>
      <c r="D36" s="68" t="n"/>
      <c r="E36" s="68" t="n"/>
      <c r="F36" s="68" t="n"/>
      <c r="G36" s="68" t="n"/>
      <c r="H36" s="45" t="n"/>
      <c r="I36" s="68" t="n"/>
      <c r="J36" s="68" t="n"/>
      <c r="K36" s="68" t="n"/>
      <c r="L36" s="68" t="n"/>
      <c r="M36" s="68" t="n"/>
      <c r="N36" s="68" t="n"/>
      <c r="O36" s="45" t="n"/>
    </row>
    <row r="37" ht="15" customHeight="1">
      <c r="A37" s="45" t="n"/>
      <c r="B37" s="68" t="n"/>
      <c r="C37" s="68" t="n"/>
      <c r="D37" s="68" t="n"/>
      <c r="E37" s="68" t="n"/>
      <c r="F37" s="68" t="n"/>
      <c r="G37" s="68" t="n"/>
      <c r="H37" s="45" t="n"/>
      <c r="I37" s="68" t="n"/>
      <c r="J37" s="68" t="n"/>
      <c r="K37" s="68" t="n"/>
      <c r="L37" s="68" t="n"/>
      <c r="M37" s="68" t="n"/>
      <c r="N37" s="68" t="n"/>
      <c r="O37" s="45" t="n"/>
    </row>
    <row r="38" ht="15" customHeight="1">
      <c r="A38" s="45" t="n"/>
      <c r="B38" s="68" t="n"/>
      <c r="C38" s="68" t="n"/>
      <c r="D38" s="68" t="n"/>
      <c r="E38" s="68" t="n"/>
      <c r="F38" s="68" t="n"/>
      <c r="G38" s="68" t="n"/>
      <c r="H38" s="45" t="n"/>
      <c r="I38" s="68" t="n"/>
      <c r="J38" s="68" t="n"/>
      <c r="K38" s="68" t="n"/>
      <c r="L38" s="68" t="n"/>
      <c r="M38" s="68" t="n"/>
      <c r="N38" s="68" t="n"/>
      <c r="O38" s="45" t="n"/>
    </row>
    <row r="39" ht="15" customHeight="1">
      <c r="A39" s="45" t="n"/>
      <c r="B39" s="68" t="n"/>
      <c r="C39" s="68" t="n"/>
      <c r="D39" s="68" t="n"/>
      <c r="E39" s="68" t="n"/>
      <c r="F39" s="68" t="n"/>
      <c r="G39" s="68" t="n"/>
      <c r="H39" s="45" t="n"/>
      <c r="I39" s="68" t="n"/>
      <c r="J39" s="68" t="n"/>
      <c r="K39" s="68" t="n"/>
      <c r="L39" s="68" t="n"/>
      <c r="M39" s="68" t="n"/>
      <c r="N39" s="68" t="n"/>
      <c r="O39" s="45" t="n"/>
    </row>
    <row r="40" ht="15" customHeight="1">
      <c r="A40" s="45" t="n"/>
      <c r="B40" s="68" t="n"/>
      <c r="C40" s="68" t="n"/>
      <c r="D40" s="68" t="n"/>
      <c r="E40" s="68" t="n"/>
      <c r="F40" s="68" t="n"/>
      <c r="G40" s="68" t="n"/>
      <c r="H40" s="45" t="n"/>
      <c r="I40" s="68" t="n"/>
      <c r="J40" s="68" t="n"/>
      <c r="K40" s="68" t="n"/>
      <c r="L40" s="68" t="n"/>
      <c r="M40" s="68" t="n"/>
      <c r="N40" s="68" t="n"/>
      <c r="O40" s="45" t="n"/>
    </row>
    <row r="41" ht="15" customHeight="1">
      <c r="A41" s="45" t="n"/>
      <c r="B41" s="68" t="n"/>
      <c r="C41" s="68" t="n"/>
      <c r="D41" s="68" t="n"/>
      <c r="E41" s="68" t="n"/>
      <c r="F41" s="68" t="n"/>
      <c r="G41" s="68" t="n"/>
      <c r="H41" s="45" t="n"/>
      <c r="I41" s="68" t="n"/>
      <c r="J41" s="68" t="n"/>
      <c r="K41" s="68" t="n"/>
      <c r="L41" s="68" t="n"/>
      <c r="M41" s="68" t="n"/>
      <c r="N41" s="68" t="n"/>
      <c r="O41" s="45" t="n"/>
    </row>
    <row r="42" ht="15" customHeight="1">
      <c r="A42" s="45" t="n"/>
      <c r="B42" s="68" t="n"/>
      <c r="C42" s="68" t="n"/>
      <c r="D42" s="68" t="n"/>
      <c r="E42" s="68" t="n"/>
      <c r="F42" s="68" t="n"/>
      <c r="G42" s="68" t="n"/>
      <c r="H42" s="45" t="n"/>
      <c r="I42" s="68" t="n"/>
      <c r="J42" s="68" t="n"/>
      <c r="K42" s="68" t="n"/>
      <c r="L42" s="68" t="n"/>
      <c r="M42" s="68" t="n"/>
      <c r="N42" s="68" t="n"/>
      <c r="O42" s="45" t="n"/>
    </row>
    <row r="43" ht="15" customHeight="1">
      <c r="A43" s="45" t="n"/>
      <c r="B43" s="68" t="n"/>
      <c r="C43" s="68" t="n"/>
      <c r="D43" s="68" t="n"/>
      <c r="E43" s="68" t="n"/>
      <c r="F43" s="68" t="n"/>
      <c r="G43" s="68" t="n"/>
      <c r="H43" s="45" t="n"/>
      <c r="I43" s="68" t="n"/>
      <c r="J43" s="68" t="n"/>
      <c r="K43" s="68" t="n"/>
      <c r="L43" s="68" t="n"/>
      <c r="M43" s="68" t="n"/>
      <c r="N43" s="68" t="n"/>
      <c r="O43" s="45" t="n"/>
    </row>
    <row r="44" ht="10" customHeight="1">
      <c r="A44" s="45" t="n"/>
      <c r="B44" s="45" t="n"/>
      <c r="C44" s="45" t="n"/>
      <c r="D44" s="45" t="n"/>
      <c r="E44" s="45" t="n"/>
      <c r="F44" s="45" t="n"/>
      <c r="G44" s="45" t="n"/>
      <c r="H44" s="45" t="n"/>
      <c r="I44" s="45" t="n"/>
      <c r="J44" s="45" t="n"/>
      <c r="K44" s="45" t="n"/>
      <c r="L44" s="45" t="n"/>
      <c r="M44" s="45" t="n"/>
      <c r="N44" s="45" t="n"/>
      <c r="O44" s="45" t="n"/>
    </row>
    <row r="45" ht="22" customHeight="1">
      <c r="A45" s="45" t="n"/>
      <c r="B45" s="67" t="inlineStr">
        <is>
          <t>CENÁRIOS DE ACÚMULO</t>
        </is>
      </c>
      <c r="C45" s="41" t="n"/>
      <c r="D45" s="41" t="n"/>
      <c r="E45" s="41" t="n"/>
      <c r="F45" s="41" t="n"/>
      <c r="G45" s="41" t="n"/>
      <c r="H45" s="45" t="n"/>
      <c r="I45" s="67" t="inlineStr">
        <is>
          <t>DISTRIBUIÇÃO DO APORTE POR TIPO DE FII</t>
        </is>
      </c>
      <c r="J45" s="41" t="n"/>
      <c r="K45" s="41" t="n"/>
      <c r="L45" s="41" t="n"/>
      <c r="M45" s="41" t="n"/>
      <c r="N45" s="41" t="n"/>
      <c r="O45" s="45" t="n"/>
    </row>
    <row r="46" ht="22" customHeight="1">
      <c r="A46" s="45" t="n"/>
      <c r="B46" s="69" t="inlineStr">
        <is>
          <t>Horizonte</t>
        </is>
      </c>
      <c r="C46" s="70" t="n"/>
      <c r="D46" s="71" t="inlineStr">
        <is>
          <t>Patrimônio</t>
        </is>
      </c>
      <c r="E46" s="70" t="n"/>
      <c r="F46" s="71" t="inlineStr">
        <is>
          <t>Dividendos/mês</t>
        </is>
      </c>
      <c r="G46" s="70" t="n"/>
      <c r="H46" s="45" t="n"/>
      <c r="I46" s="69" t="inlineStr">
        <is>
          <t>Tipo de FII</t>
        </is>
      </c>
      <c r="J46" s="70" t="n"/>
      <c r="K46" s="72" t="inlineStr">
        <is>
          <t>% sugerido</t>
        </is>
      </c>
      <c r="L46" s="70" t="n"/>
      <c r="M46" s="71" t="inlineStr">
        <is>
          <t>Valor (R$)</t>
        </is>
      </c>
      <c r="N46" s="70" t="n"/>
      <c r="O46" s="45" t="n"/>
    </row>
    <row r="47" ht="21" customHeight="1">
      <c r="A47" s="45" t="n"/>
      <c r="B47" s="73" t="str">
        <f>Calculos!B23</f>
        <v>Quanto em 2 anos</v>
      </c>
      <c r="C47" s="74" t="n"/>
      <c r="D47" s="75">
        <f>Calculos!C23</f>
        <v>5445.52545952903</v>
      </c>
      <c r="E47" s="74" t="n"/>
      <c r="F47" s="75">
        <f>Calculos!D23</f>
        <v>32.6731527571742</v>
      </c>
      <c r="G47" s="74" t="n"/>
      <c r="H47" s="45" t="n"/>
      <c r="I47" s="73" t="str">
        <f>Calculos!B34</f>
        <v>PAPEL</v>
      </c>
      <c r="J47" s="74" t="n"/>
      <c r="K47" s="76">
        <f>Calculos!C34</f>
        <v>0.5</v>
      </c>
      <c r="L47" s="74" t="n"/>
      <c r="M47" s="75">
        <f>Calculos!D34</f>
        <v>100</v>
      </c>
      <c r="N47" s="74" t="n"/>
      <c r="O47" s="45" t="n"/>
    </row>
    <row r="48" ht="21" customHeight="1">
      <c r="A48" s="45" t="n"/>
      <c r="B48" s="77" t="str">
        <f>Calculos!B24</f>
        <v>Quanto em 5 anos</v>
      </c>
      <c r="C48" s="78" t="n"/>
      <c r="D48" s="79">
        <f>Calculos!C24</f>
        <v>16755.3827996975</v>
      </c>
      <c r="E48" s="78" t="n"/>
      <c r="F48" s="79">
        <f>Calculos!D24</f>
        <v>100.532296798185</v>
      </c>
      <c r="G48" s="78" t="n"/>
      <c r="H48" s="45" t="n"/>
      <c r="I48" s="77" t="str">
        <f>Calculos!B35</f>
        <v>TIJOLO</v>
      </c>
      <c r="J48" s="78" t="n"/>
      <c r="K48" s="80">
        <f>Calculos!C35</f>
        <v>0.1</v>
      </c>
      <c r="L48" s="78" t="n"/>
      <c r="M48" s="79">
        <f>Calculos!D35</f>
        <v>20</v>
      </c>
      <c r="N48" s="78" t="n"/>
      <c r="O48" s="45" t="n"/>
    </row>
    <row r="49" ht="21" customHeight="1">
      <c r="A49" s="45" t="n"/>
      <c r="B49" s="73" t="str">
        <f>Calculos!B25</f>
        <v>Quanto em 10 anos</v>
      </c>
      <c r="C49" s="74" t="n"/>
      <c r="D49" s="75">
        <f>Calculos!C25</f>
        <v>48656.8425060342</v>
      </c>
      <c r="E49" s="74" t="n"/>
      <c r="F49" s="75">
        <f>Calculos!D25</f>
        <v>291.941055036205</v>
      </c>
      <c r="G49" s="74" t="n"/>
      <c r="H49" s="45" t="n"/>
      <c r="I49" s="73" t="str">
        <f>Calculos!B36</f>
        <v>HIBRIDO</v>
      </c>
      <c r="J49" s="74" t="n"/>
      <c r="K49" s="76">
        <f>Calculos!C36</f>
        <v>0.05</v>
      </c>
      <c r="L49" s="74" t="n"/>
      <c r="M49" s="75">
        <f>Calculos!D36</f>
        <v>10</v>
      </c>
      <c r="N49" s="74" t="n"/>
      <c r="O49" s="45" t="n"/>
    </row>
    <row r="50" ht="21" customHeight="1">
      <c r="A50" s="45" t="n"/>
      <c r="B50" s="77" t="str">
        <f>Calculos!B26</f>
        <v>Quanto em 20 anos</v>
      </c>
      <c r="C50" s="78" t="n"/>
      <c r="D50" s="79">
        <f>Calculos!C26</f>
        <v>225039.680019415</v>
      </c>
      <c r="E50" s="78" t="n"/>
      <c r="F50" s="79">
        <f>Calculos!D26</f>
        <v>1350.23808011649</v>
      </c>
      <c r="G50" s="78" t="n"/>
      <c r="H50" s="45" t="n"/>
      <c r="I50" s="77" t="str">
        <f>Calculos!B37</f>
        <v>FOFs</v>
      </c>
      <c r="J50" s="78" t="n"/>
      <c r="K50" s="80">
        <f>Calculos!C37</f>
        <v>0.05</v>
      </c>
      <c r="L50" s="78" t="n"/>
      <c r="M50" s="79">
        <f>Calculos!D37</f>
        <v>10</v>
      </c>
      <c r="N50" s="78" t="n"/>
      <c r="O50" s="45" t="n"/>
    </row>
    <row r="51" ht="21" customHeight="1">
      <c r="A51" s="45" t="n"/>
      <c r="B51" s="73" t="str">
        <f>Calculos!B27</f>
        <v>Quanto em 30 anos</v>
      </c>
      <c r="C51" s="74" t="n"/>
      <c r="D51" s="75">
        <f>Calculos!C27</f>
        <v>864433.931000934</v>
      </c>
      <c r="E51" s="74" t="n"/>
      <c r="F51" s="75">
        <f>Calculos!D27</f>
        <v>5186.60358600561</v>
      </c>
      <c r="G51" s="74" t="n"/>
      <c r="H51" s="45" t="n"/>
      <c r="I51" s="73" t="str">
        <f>Calculos!B38</f>
        <v>DESENVOLVIMENTO</v>
      </c>
      <c r="J51" s="74" t="n"/>
      <c r="K51" s="76">
        <f>Calculos!C38</f>
        <v>0.2</v>
      </c>
      <c r="L51" s="74" t="n"/>
      <c r="M51" s="75">
        <f>Calculos!D38</f>
        <v>40</v>
      </c>
      <c r="N51" s="74" t="n"/>
      <c r="O51" s="45" t="n"/>
    </row>
    <row r="52" ht="21" customHeight="1">
      <c r="A52" s="45" t="n"/>
      <c r="B52" s="81" t="str">
        <f>"Prazo escolhido ("&amp;qtde_anos&amp;" anos)"</f>
        <v>Prazo escolhido (5 anos)</v>
      </c>
      <c r="C52" s="82" t="n"/>
      <c r="D52" s="83">
        <f>patrimonio</f>
        <v>16755.3827996975</v>
      </c>
      <c r="E52" s="82" t="n"/>
      <c r="F52" s="84">
        <f>dividendos</f>
        <v>100.532296798185</v>
      </c>
      <c r="G52" s="82" t="n"/>
      <c r="H52" s="45" t="n"/>
      <c r="I52" s="77" t="str">
        <f>Calculos!B39</f>
        <v>HOTELARIA</v>
      </c>
      <c r="J52" s="78" t="n"/>
      <c r="K52" s="80">
        <f>Calculos!C39</f>
        <v>0.1</v>
      </c>
      <c r="L52" s="78" t="n"/>
      <c r="M52" s="79">
        <f>Calculos!D39</f>
        <v>20</v>
      </c>
      <c r="N52" s="78" t="n"/>
      <c r="O52" s="45" t="n"/>
    </row>
    <row r="53" ht="21" customHeight="1">
      <c r="A53" s="45" t="n"/>
      <c r="B53" s="45" t="n"/>
      <c r="C53" s="45" t="n"/>
      <c r="D53" s="45" t="n"/>
      <c r="E53" s="45" t="n"/>
      <c r="F53" s="45" t="n"/>
      <c r="G53" s="45" t="n"/>
      <c r="H53" s="45" t="n"/>
      <c r="I53" s="85" t="inlineStr">
        <is>
          <t>TOTAL</t>
        </is>
      </c>
      <c r="J53" s="70" t="n"/>
      <c r="K53" s="86">
        <f>SUM(K47:K52)</f>
        <v>1</v>
      </c>
      <c r="L53" s="70" t="n"/>
      <c r="M53" s="87">
        <f>SUM(M47:M52)</f>
        <v>200</v>
      </c>
      <c r="N53" s="70" t="n"/>
      <c r="O53" s="45" t="n"/>
    </row>
    <row r="54" ht="10" customHeight="1">
      <c r="A54" s="45" t="n"/>
      <c r="B54" s="45" t="n"/>
      <c r="C54" s="45" t="n"/>
      <c r="D54" s="45" t="n"/>
      <c r="E54" s="45" t="n"/>
      <c r="F54" s="45" t="n"/>
      <c r="G54" s="45" t="n"/>
      <c r="H54" s="45" t="n"/>
      <c r="I54" s="45" t="n"/>
      <c r="J54" s="45" t="n"/>
      <c r="K54" s="45" t="n"/>
      <c r="L54" s="45" t="n"/>
      <c r="M54" s="45" t="n"/>
      <c r="N54" s="45" t="n"/>
      <c r="O54" s="45" t="n"/>
    </row>
    <row r="55">
      <c r="A55" s="45" t="n"/>
      <c r="B55" s="88" t="inlineStr">
        <is>
          <t>Notas: (1) Projeções com aportes no fim de cada mês e taxa mensal constante, conforme informado em Calculos!C18 (premissa do usuário, não uma previsão de mercado). (2) Dividendos mensais = patrimônio × rendimento da carteira (Calculos!C12). (3) Rentabilidade projetada não garante resultados futuros; este material não constitui recomendação de investimento.</t>
        </is>
      </c>
      <c r="O55" s="45" t="n"/>
    </row>
    <row r="56">
      <c r="A56" s="45" t="n"/>
      <c r="O56" s="45" t="n"/>
    </row>
    <row r="57">
      <c r="A57" s="45" t="n"/>
      <c r="O57" s="45" t="n"/>
    </row>
    <row r="58">
      <c r="A58" s="45" t="n"/>
      <c r="B58" s="45" t="n"/>
      <c r="C58" s="45" t="n"/>
      <c r="D58" s="45" t="n"/>
      <c r="E58" s="45" t="n"/>
      <c r="F58" s="45" t="n"/>
      <c r="G58" s="45" t="n"/>
      <c r="H58" s="45" t="n"/>
      <c r="I58" s="45" t="n"/>
      <c r="J58" s="45" t="n"/>
      <c r="K58" s="45" t="n"/>
      <c r="L58" s="45" t="n"/>
      <c r="M58" s="45" t="n"/>
      <c r="N58" s="45" t="n"/>
      <c r="O58" s="45" t="n"/>
    </row>
  </sheetData>
  <mergeCells count="75">
    <mergeCell ref="K49:L49"/>
    <mergeCell ref="B47:C47"/>
    <mergeCell ref="B7:C7"/>
    <mergeCell ref="I46:J46"/>
    <mergeCell ref="I28:N28"/>
    <mergeCell ref="K9:L9"/>
    <mergeCell ref="B46:C46"/>
    <mergeCell ref="K5:L5"/>
    <mergeCell ref="M9:N9"/>
    <mergeCell ref="D46:E46"/>
    <mergeCell ref="M5:N5"/>
    <mergeCell ref="I49:J49"/>
    <mergeCell ref="M49:N49"/>
    <mergeCell ref="M52:N52"/>
    <mergeCell ref="M48:N48"/>
    <mergeCell ref="F7:G7"/>
    <mergeCell ref="B55:N57"/>
    <mergeCell ref="B52:C52"/>
    <mergeCell ref="B48:C48"/>
    <mergeCell ref="B28:G28"/>
    <mergeCell ref="D52:E52"/>
    <mergeCell ref="I47:J47"/>
    <mergeCell ref="K51:L51"/>
    <mergeCell ref="M51:N51"/>
    <mergeCell ref="K47:L47"/>
    <mergeCell ref="I7:J7"/>
    <mergeCell ref="I2:N3"/>
    <mergeCell ref="D49:E49"/>
    <mergeCell ref="F51:G51"/>
    <mergeCell ref="K50:L50"/>
    <mergeCell ref="I53:J53"/>
    <mergeCell ref="K46:L46"/>
    <mergeCell ref="F50:G50"/>
    <mergeCell ref="D48:E48"/>
    <mergeCell ref="B8:C8"/>
    <mergeCell ref="I4:N4"/>
    <mergeCell ref="F8:G8"/>
    <mergeCell ref="M7:N7"/>
    <mergeCell ref="D47:E47"/>
    <mergeCell ref="K52:L52"/>
    <mergeCell ref="F47:G47"/>
    <mergeCell ref="D7:E7"/>
    <mergeCell ref="K8:L8"/>
    <mergeCell ref="B45:G45"/>
    <mergeCell ref="M46:N46"/>
    <mergeCell ref="F46:G46"/>
    <mergeCell ref="I5:J5"/>
    <mergeCell ref="I8:J8"/>
    <mergeCell ref="B9:C9"/>
    <mergeCell ref="I52:J52"/>
    <mergeCell ref="D9:E9"/>
    <mergeCell ref="B49:C49"/>
    <mergeCell ref="M8:N8"/>
    <mergeCell ref="F9:G9"/>
    <mergeCell ref="F52:G52"/>
    <mergeCell ref="I48:J48"/>
    <mergeCell ref="D8:E8"/>
    <mergeCell ref="K48:L48"/>
    <mergeCell ref="K7:L7"/>
    <mergeCell ref="K53:L53"/>
    <mergeCell ref="I51:J51"/>
    <mergeCell ref="I11:N11"/>
    <mergeCell ref="F48:G48"/>
    <mergeCell ref="M47:N47"/>
    <mergeCell ref="B51:C51"/>
    <mergeCell ref="D51:E51"/>
    <mergeCell ref="I45:N45"/>
    <mergeCell ref="F49:G49"/>
    <mergeCell ref="M53:N53"/>
    <mergeCell ref="M50:N50"/>
    <mergeCell ref="B50:C50"/>
    <mergeCell ref="I50:J50"/>
    <mergeCell ref="D50:E50"/>
    <mergeCell ref="I9:J9"/>
    <mergeCell ref="B11:G11"/>
  </mergeCells>
  <conditionalFormatting sqref="D47:D51">
    <cfRule type="dataBar" priority="1">
      <dataBar showValue="1">
        <cfvo type="num" val="0"/>
        <cfvo type="max"/>
        <color rgb="0093C5FD"/>
      </dataBar>
    </cfRule>
  </conditionalFormatting>
  <conditionalFormatting sqref="F47:F51">
    <cfRule type="dataBar" priority="2">
      <dataBar showValue="1">
        <cfvo type="num" val="0"/>
        <cfvo type="max"/>
        <color rgb="00C4B5FD"/>
      </dataBar>
    </cfRule>
  </conditionalFormatting>
  <conditionalFormatting sqref="K47:K52">
    <cfRule type="dataBar" priority="3">
      <dataBar showValue="1">
        <cfvo type="num" val="0"/>
        <cfvo type="num" val="1"/>
        <color rgb="0067E8F9"/>
      </dataBar>
    </cfRule>
  </conditionalFormatting>
  <hyperlinks>
    <hyperlink ref="I5" location="Calculos!B10" display="⚙ Editar parâmetros"/>
    <hyperlink ref="K5" location="Tabelas_Dinamicas!B2" display="▦ Tabelas dinâmicas"/>
    <hyperlink ref="M5" location="Base_Dados!A1" display="☰ Base de dados"/>
  </hyperlink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002563EB"/>
    <outlinePr applyStyles="0" summaryBelow="1" summaryRight="1" showOutlineSymbols="1"/>
    <pageSetUpPr autoPageBreaks="1" fitToPage="1"/>
  </sheetPr>
  <dimension ref="A1:XFD40"/>
  <sheetViews>
    <sheetView showFormulas="0" showGridLines="0" showRowColHeaders="1" showZeros="1" rightToLeft="0" tabSelected="0" view="normal" zoomScale="110" workbookViewId="0">
      <selection activeCell="D34" activeCellId="0" sqref="D34"/>
    </sheetView>
  </sheetViews>
  <sheetFormatPr baseColWidth="8" defaultColWidth="11.5703125" defaultRowHeight="14.25"/>
  <cols>
    <col width="3.5" customWidth="1" min="1" max="1"/>
    <col width="34" customWidth="1" min="2" max="2"/>
    <col width="31" customWidth="1" min="3" max="3"/>
    <col width="20" customWidth="1" min="4" max="4"/>
    <col width="1.71" customWidth="1" min="5" max="5"/>
    <col width="1.57" customWidth="1" min="6" max="6"/>
    <col width="1.42" customWidth="1" min="7" max="7"/>
    <col hidden="1" width="11.57" customWidth="1" min="8" max="16384"/>
  </cols>
  <sheetData>
    <row r="1" ht="15" customHeight="1">
      <c r="A1" s="1" t="n"/>
    </row>
    <row r="2" ht="15" customHeight="1"/>
    <row r="3" ht="15" customHeight="1">
      <c r="B3" s="1" t="n"/>
    </row>
    <row r="4" ht="15" customHeight="1"/>
    <row r="5" ht="15" customHeight="1"/>
    <row r="6" ht="15" customHeight="1"/>
    <row r="7" ht="15" customHeight="1"/>
    <row r="8" ht="15" customHeight="1"/>
    <row r="9" ht="16" customHeight="1">
      <c r="B9" s="89" t="inlineStr">
        <is>
          <t>Azul = campo editável  ·  demais células são calculadas automaticamente</t>
        </is>
      </c>
      <c r="D9" s="90" t="inlineStr">
        <is>
          <t>Ir ao Dashboard ►</t>
        </is>
      </c>
    </row>
    <row r="10" ht="26" customHeight="1">
      <c r="B10" s="91" t="inlineStr">
        <is>
          <t>CONFIGURAÇÕES</t>
        </is>
      </c>
      <c r="C10" s="91" t="n"/>
      <c r="D10" s="91" t="n"/>
    </row>
    <row r="11" ht="21" customHeight="1">
      <c r="B11" s="73" t="inlineStr">
        <is>
          <t>Salário</t>
        </is>
      </c>
      <c r="C11" s="92" t="n">
        <v>2000</v>
      </c>
      <c r="D11" s="92" t="n"/>
    </row>
    <row r="12" ht="21" customHeight="1">
      <c r="B12" s="77" t="inlineStr">
        <is>
          <t>Rendimento Carteira</t>
        </is>
      </c>
      <c r="C12" s="93" t="n">
        <v>0.006</v>
      </c>
      <c r="D12" s="93" t="n"/>
    </row>
    <row r="13" ht="21" customHeight="1">
      <c r="B13" s="73" t="inlineStr">
        <is>
          <t>Sugestão Investimento</t>
        </is>
      </c>
      <c r="C13" s="94">
        <f>C11*30%</f>
        <v>600</v>
      </c>
      <c r="D13" s="94" t="n"/>
    </row>
    <row r="14" ht="14.25" customHeight="1">
      <c r="C14" s="9" t="n"/>
    </row>
    <row r="15" ht="26" customHeight="1">
      <c r="B15" s="91" t="inlineStr">
        <is>
          <t>INVESTIMENTO MENSAL</t>
        </is>
      </c>
      <c r="C15" s="91" t="n"/>
      <c r="D15" s="91" t="n"/>
      <c r="J15" s="9" t="n"/>
      <c r="M15" s="9" t="inlineStr">
        <is>
          <t>s</t>
        </is>
      </c>
    </row>
    <row r="16" ht="22" customHeight="1">
      <c r="B16" s="77" t="inlineStr">
        <is>
          <t>Quanto investir por mês?</t>
        </is>
      </c>
      <c r="C16" s="92" t="n">
        <v>200</v>
      </c>
      <c r="D16" s="92" t="n"/>
      <c r="K16" s="9" t="n"/>
      <c r="XFD16" t="inlineStr">
        <is>
          <t>C16</t>
        </is>
      </c>
    </row>
    <row r="17" ht="22" customHeight="1">
      <c r="B17" s="73" t="inlineStr">
        <is>
          <t xml:space="preserve"> Por quantos anos?</t>
        </is>
      </c>
      <c r="C17" s="95" t="n">
        <v>5</v>
      </c>
      <c r="D17" s="95" t="n"/>
    </row>
    <row r="18" ht="22" customHeight="1">
      <c r="B18" s="77" t="inlineStr">
        <is>
          <t>Taxa de rendimento mensal?</t>
        </is>
      </c>
      <c r="C18" s="96" t="n">
        <v>0.01079</v>
      </c>
      <c r="D18" s="96" t="n"/>
      <c r="G18" s="9" t="n"/>
    </row>
    <row r="19" ht="22" customHeight="1">
      <c r="B19" s="81" t="inlineStr">
        <is>
          <t>Patrimônio Acumulado?</t>
        </is>
      </c>
      <c r="C19" s="97">
        <f>FV(taxa_mensal,qtde_anos*12,aporte*-1)</f>
        <v>16755.3827996975</v>
      </c>
      <c r="D19" s="97" t="n"/>
      <c r="E19" s="9" t="n"/>
    </row>
    <row r="20" ht="22" customHeight="1">
      <c r="B20" s="98" t="inlineStr">
        <is>
          <t>Dividendos Mensais?</t>
        </is>
      </c>
      <c r="C20" s="99">
        <f>C19*C12</f>
        <v>100.532296798185</v>
      </c>
      <c r="D20" s="99" t="n"/>
      <c r="XFD20" s="9" t="n"/>
    </row>
    <row r="21" ht="14.25" customHeight="1">
      <c r="B21" s="9" t="n"/>
      <c r="D21" s="9" t="n"/>
    </row>
    <row r="22" ht="26" customHeight="1">
      <c r="B22" s="91" t="inlineStr">
        <is>
          <t>CENÁRIOS</t>
        </is>
      </c>
      <c r="C22" s="91" t="n"/>
      <c r="D22" s="100" t="inlineStr">
        <is>
          <t>DIVIDENDOS</t>
        </is>
      </c>
      <c r="E22" s="9" t="n"/>
    </row>
    <row r="23" ht="21" customHeight="1">
      <c r="B23" s="73" t="inlineStr">
        <is>
          <t>Quanto em 2 anos</t>
        </is>
      </c>
      <c r="C23" s="101">
        <f>FV($C$18,2*12,$C$16*-1)</f>
        <v>5445.52545952903</v>
      </c>
      <c r="D23" s="101">
        <f>C23*redimento_carteira</f>
        <v>32.6731527571742</v>
      </c>
    </row>
    <row r="24" ht="21" customHeight="1">
      <c r="B24" s="77" t="inlineStr">
        <is>
          <t>Quanto em 5 anos</t>
        </is>
      </c>
      <c r="C24" s="102">
        <f>FV($C$18,5*12,$C$16*-1)</f>
        <v>16755.3827996975</v>
      </c>
      <c r="D24" s="102">
        <f>C24*redimento_carteira</f>
        <v>100.532296798185</v>
      </c>
    </row>
    <row r="25" ht="21" customHeight="1">
      <c r="B25" s="73" t="inlineStr">
        <is>
          <t>Quanto em 10 anos</t>
        </is>
      </c>
      <c r="C25" s="101">
        <f>FV($C$18,10*12,$C$16*-1)</f>
        <v>48656.8425060342</v>
      </c>
      <c r="D25" s="101">
        <f>C25*redimento_carteira</f>
        <v>291.941055036205</v>
      </c>
    </row>
    <row r="26" ht="21" customHeight="1">
      <c r="B26" s="77" t="inlineStr">
        <is>
          <t>Quanto em 20 anos</t>
        </is>
      </c>
      <c r="C26" s="102">
        <f>FV($C$18,20*12,$C$16*-1)</f>
        <v>225039.680019415</v>
      </c>
      <c r="D26" s="102">
        <f>C26*redimento_carteira</f>
        <v>1350.23808011649</v>
      </c>
    </row>
    <row r="27" ht="21" customHeight="1">
      <c r="B27" s="73" t="inlineStr">
        <is>
          <t>Quanto em 30 anos</t>
        </is>
      </c>
      <c r="C27" s="101">
        <f>FV($C$18,30*12,$C$16*-1)</f>
        <v>864433.931000934</v>
      </c>
      <c r="D27" s="101">
        <f>C27*redimento_carteira</f>
        <v>5186.60358600561</v>
      </c>
    </row>
    <row r="28" ht="14.25" customHeight="1">
      <c r="C28" s="9" t="n"/>
    </row>
    <row r="29" ht="26" customHeight="1">
      <c r="B29" s="91" t="inlineStr">
        <is>
          <t>ALOCAÇÃO POR PERFIL</t>
        </is>
      </c>
      <c r="C29" s="91" t="n"/>
      <c r="D29" s="91" t="n"/>
    </row>
    <row r="30" ht="22" customHeight="1">
      <c r="A30" s="9" t="n"/>
      <c r="B30" s="103" t="inlineStr">
        <is>
          <t>PERFIL</t>
        </is>
      </c>
      <c r="C30" s="104" t="inlineStr">
        <is>
          <t>Agressivo</t>
        </is>
      </c>
      <c r="D30" s="105" t="inlineStr">
        <is>
          <t>◄ escolha</t>
        </is>
      </c>
    </row>
    <row r="31" ht="21" customHeight="1">
      <c r="B31" s="106" t="inlineStr">
        <is>
          <t>VALOR A SER INVESTIDO POR MÊS</t>
        </is>
      </c>
      <c r="C31" s="107">
        <f>C16</f>
        <v>200</v>
      </c>
      <c r="D31" s="108" t="n"/>
      <c r="F31" s="9" t="n"/>
    </row>
    <row r="33" ht="24" customHeight="1">
      <c r="B33" s="109" t="inlineStr">
        <is>
          <t>TIPO DE FII</t>
        </is>
      </c>
      <c r="C33" s="109" t="inlineStr">
        <is>
          <t>Percentual Sugerido</t>
        </is>
      </c>
      <c r="D33" s="109" t="inlineStr">
        <is>
          <t>Valores</t>
        </is>
      </c>
    </row>
    <row r="34" ht="21" customHeight="1">
      <c r="B34" s="77" t="inlineStr">
        <is>
          <t>PAPEL</t>
        </is>
      </c>
      <c r="C34" s="110">
        <f>VLOOKUP($C$30&amp;"-"&amp;B34,Suporte!A4:D22,4,FALSE)</f>
        <v>0.5</v>
      </c>
      <c r="D34" s="79">
        <f>$C$31*C34</f>
        <v>100</v>
      </c>
    </row>
    <row r="35" ht="21" customHeight="1">
      <c r="B35" s="73" t="inlineStr">
        <is>
          <t>TIJOLO</t>
        </is>
      </c>
      <c r="C35" s="111">
        <f>VLOOKUP($C$30&amp;"-"&amp;B35,Suporte!A5:D23,4,FALSE)</f>
        <v>0.1</v>
      </c>
      <c r="D35" s="75">
        <f>$C$31*C35</f>
        <v>20</v>
      </c>
    </row>
    <row r="36" ht="21" customHeight="1">
      <c r="B36" s="77" t="inlineStr">
        <is>
          <t>HIBRIDO</t>
        </is>
      </c>
      <c r="C36" s="110">
        <f>VLOOKUP($C$30&amp;"-"&amp;B36,Suporte!A6:D24,4,FALSE)</f>
        <v>0.05</v>
      </c>
      <c r="D36" s="79">
        <f>$C$31*C36</f>
        <v>10</v>
      </c>
    </row>
    <row r="37" ht="21" customHeight="1">
      <c r="B37" s="73" t="inlineStr">
        <is>
          <t>FOFs</t>
        </is>
      </c>
      <c r="C37" s="111">
        <f>VLOOKUP($C$30&amp;"-"&amp;B37,Suporte!A7:D25,4,FALSE)</f>
        <v>0.05</v>
      </c>
      <c r="D37" s="75">
        <f>$C$31*C37</f>
        <v>10</v>
      </c>
    </row>
    <row r="38" ht="21" customHeight="1">
      <c r="B38" s="77" t="inlineStr">
        <is>
          <t>DESENVOLVIMENTO</t>
        </is>
      </c>
      <c r="C38" s="110">
        <f>VLOOKUP($C$30&amp;"-"&amp;B38,Suporte!A8:D26,4,FALSE)</f>
        <v>0.2</v>
      </c>
      <c r="D38" s="79">
        <f>$C$31*C38</f>
        <v>40</v>
      </c>
    </row>
    <row r="39" ht="21" customHeight="1">
      <c r="B39" s="73" t="inlineStr">
        <is>
          <t>HOTELARIA</t>
        </is>
      </c>
      <c r="C39" s="111">
        <f>VLOOKUP($C$30&amp;"-"&amp;B39,Suporte!A9:D27,4,FALSE)</f>
        <v>0.1</v>
      </c>
      <c r="D39" s="75">
        <f>$C$31*C39</f>
        <v>20</v>
      </c>
    </row>
    <row r="40" ht="24" customHeight="1">
      <c r="B40" s="112" t="inlineStr">
        <is>
          <t>TOTAL</t>
        </is>
      </c>
      <c r="C40" s="113">
        <f>SUM(C34:C39)</f>
        <v>1</v>
      </c>
      <c r="D40" s="114">
        <f>SUM(D34:D39)</f>
        <v>200</v>
      </c>
    </row>
    <row r="1048576" ht="12.75" customHeight="1"/>
  </sheetData>
  <mergeCells count="11">
    <mergeCell ref="B10:D10"/>
    <mergeCell ref="C20:D20"/>
    <mergeCell ref="C12:D12"/>
    <mergeCell ref="C16:D16"/>
    <mergeCell ref="C11:D11"/>
    <mergeCell ref="C19:D19"/>
    <mergeCell ref="B22:C22"/>
    <mergeCell ref="C13:D13"/>
    <mergeCell ref="C18:D18"/>
    <mergeCell ref="B15:D15"/>
    <mergeCell ref="C17:D17"/>
  </mergeCells>
  <conditionalFormatting sqref="C34:C39">
    <cfRule type="dataBar" priority="1">
      <dataBar showValue="1">
        <cfvo type="num" val="0"/>
        <cfvo type="num" val="1"/>
        <color rgb="002563EB"/>
      </dataBar>
    </cfRule>
  </conditionalFormatting>
  <dataValidations count="1">
    <dataValidation sqref="C30" showDropDown="0" showInputMessage="1" showErrorMessage="1" allowBlank="0" errorTitle="Perfil inválido" error="Escolha Conservador, Moderado ou Agressivo." promptTitle="Perfil" prompt="Selecione o perfil de investidor." type="list">
      <formula1>"Conservador,Moderado,Agressivo"</formula1>
    </dataValidation>
  </dataValidations>
  <hyperlinks>
    <hyperlink ref="D9" location="Dashboard!A1" display="Ir ao Dashboard ►"/>
  </hyperlinks>
  <printOptions horizontalCentered="0" verticalCentered="0" headings="0" gridLines="0"/>
  <pageMargins left="0.511805555555556" right="0.511805555555556" top="0.7875000000000001" bottom="0.7875000000000001" header="0.5118110236220469" footer="0.5118110236220469"/>
  <pageSetup orientation="portrait" paperSize="9" scale="100" fitToHeight="0" fitToWidth="1" useFirstPageNumber="0" pageOrder="downThenOver" usePrinterDefaults="1" blackAndWhite="0" draft="0" errors="displayed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I34"/>
  <sheetViews>
    <sheetView showGridLines="0" tabSelected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1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" customWidth="1" min="9" max="9"/>
  </cols>
  <sheetData>
    <row r="2" ht="32" customHeight="1">
      <c r="A2" s="41" t="n"/>
      <c r="B2" s="115" t="inlineStr">
        <is>
          <t>TABELAS DINÂMICAS · ANÁLISE DE ALOCAÇÃO POR PERFIL</t>
        </is>
      </c>
      <c r="H2" s="116" t="inlineStr">
        <is>
          <t>◄ Dashboard</t>
        </is>
      </c>
      <c r="I2" s="41" t="n"/>
    </row>
    <row r="3">
      <c r="B3" s="117" t="inlineStr">
        <is>
          <t>Fonte: aba Base_Dados (ligada à aba Suporte). As tabelas atualizam ao abrir o arquivo; para forçar, use Dados ▸ Atualizar Tudo.</t>
        </is>
      </c>
    </row>
    <row r="5" ht="24" customHeight="1">
      <c r="B5" s="118" t="inlineStr">
        <is>
          <t>1 · Percentual de alocação por perfil e tipo de FII</t>
        </is>
      </c>
      <c r="C5" s="119" t="n"/>
      <c r="D5" s="119" t="n"/>
      <c r="E5" s="119" t="n"/>
      <c r="F5" s="119" t="n"/>
      <c r="G5" s="119" t="n"/>
      <c r="H5" s="119" t="n"/>
    </row>
    <row r="6">
      <c r="B6" s="117" t="inlineStr">
        <is>
          <t>Cada linha (perfil) soma 100%; compare como cada perfil distribui o aporte.</t>
        </is>
      </c>
    </row>
    <row r="8" ht="20" customHeight="1">
      <c r="B8" s="120" t="inlineStr">
        <is>
          <t>% do aporte</t>
        </is>
      </c>
      <c r="C8" s="121" t="inlineStr">
        <is>
          <t>Tipo de FII</t>
        </is>
      </c>
      <c r="D8" s="121" t="n"/>
      <c r="E8" s="121" t="n"/>
      <c r="F8" s="121" t="n"/>
      <c r="G8" s="121" t="n"/>
      <c r="H8" s="121" t="n"/>
    </row>
    <row r="9" ht="22" customHeight="1">
      <c r="B9" s="120" t="inlineStr">
        <is>
          <t>Perfil</t>
        </is>
      </c>
      <c r="C9" s="121" t="inlineStr">
        <is>
          <t>PAPEL</t>
        </is>
      </c>
      <c r="D9" s="121" t="inlineStr">
        <is>
          <t>TIJOLO</t>
        </is>
      </c>
      <c r="E9" s="121" t="inlineStr">
        <is>
          <t>HÍBRIDO</t>
        </is>
      </c>
      <c r="F9" s="121" t="inlineStr">
        <is>
          <t>FOFs</t>
        </is>
      </c>
      <c r="G9" s="121" t="inlineStr">
        <is>
          <t>DESENVOLVIMENTO</t>
        </is>
      </c>
      <c r="H9" s="121" t="inlineStr">
        <is>
          <t>HOTELARIAS</t>
        </is>
      </c>
    </row>
    <row r="10" ht="21" customHeight="1">
      <c r="B10" s="103" t="inlineStr">
        <is>
          <t>Conservador</t>
        </is>
      </c>
      <c r="C10" s="111" t="n">
        <v>0.3</v>
      </c>
      <c r="D10" s="111" t="n">
        <v>0.5</v>
      </c>
      <c r="E10" s="111" t="n">
        <v>0.1</v>
      </c>
      <c r="F10" s="111" t="n">
        <v>0.1</v>
      </c>
      <c r="G10" s="111" t="n">
        <v>0</v>
      </c>
      <c r="H10" s="111" t="n">
        <v>0</v>
      </c>
    </row>
    <row r="11" ht="21" customHeight="1">
      <c r="B11" s="106" t="inlineStr">
        <is>
          <t>Moderado</t>
        </is>
      </c>
      <c r="C11" s="110" t="n">
        <v>0.32</v>
      </c>
      <c r="D11" s="110" t="n">
        <v>0.35</v>
      </c>
      <c r="E11" s="110" t="n">
        <v>0.08</v>
      </c>
      <c r="F11" s="110" t="n">
        <v>0.05</v>
      </c>
      <c r="G11" s="110" t="n">
        <v>0.1</v>
      </c>
      <c r="H11" s="110" t="n">
        <v>0.1</v>
      </c>
    </row>
    <row r="12" ht="21" customHeight="1">
      <c r="B12" s="103" t="inlineStr">
        <is>
          <t>Agressivo</t>
        </is>
      </c>
      <c r="C12" s="111" t="n">
        <v>0.5</v>
      </c>
      <c r="D12" s="111" t="n">
        <v>0.1</v>
      </c>
      <c r="E12" s="111" t="n">
        <v>0.05</v>
      </c>
      <c r="F12" s="111" t="n">
        <v>0.05</v>
      </c>
      <c r="G12" s="111" t="n">
        <v>0.2</v>
      </c>
      <c r="H12" s="111" t="n">
        <v>0.1</v>
      </c>
    </row>
    <row r="15" ht="24" customHeight="1">
      <c r="B15" s="118" t="inlineStr">
        <is>
          <t>2 · Valor mensal a investir (R$) por perfil e tipo de FII</t>
        </is>
      </c>
      <c r="C15" s="119" t="n"/>
      <c r="D15" s="119" t="n"/>
      <c r="E15" s="119" t="n"/>
      <c r="F15" s="119" t="n"/>
      <c r="G15" s="119" t="n"/>
      <c r="H15" s="119" t="n"/>
    </row>
    <row r="16">
      <c r="B16" s="117" t="inlineStr">
        <is>
          <t>Usa o aporte mensal da aba Calculos; recalcula quando o aporte muda e a tabela é atualizada.</t>
        </is>
      </c>
    </row>
    <row r="18" ht="20" customHeight="1">
      <c r="B18" s="120" t="inlineStr">
        <is>
          <t>Valor a investir (R$)</t>
        </is>
      </c>
      <c r="C18" s="121" t="inlineStr">
        <is>
          <t>Tipo de FII</t>
        </is>
      </c>
      <c r="D18" s="121" t="n"/>
      <c r="E18" s="121" t="n"/>
      <c r="F18" s="121" t="n"/>
      <c r="G18" s="121" t="n"/>
      <c r="H18" s="121" t="n"/>
    </row>
    <row r="19" ht="22" customHeight="1">
      <c r="B19" s="120" t="inlineStr">
        <is>
          <t>Perfil</t>
        </is>
      </c>
      <c r="C19" s="121" t="inlineStr">
        <is>
          <t>PAPEL</t>
        </is>
      </c>
      <c r="D19" s="121" t="inlineStr">
        <is>
          <t>TIJOLO</t>
        </is>
      </c>
      <c r="E19" s="121" t="inlineStr">
        <is>
          <t>HÍBRIDO</t>
        </is>
      </c>
      <c r="F19" s="121" t="inlineStr">
        <is>
          <t>FOFs</t>
        </is>
      </c>
      <c r="G19" s="121" t="inlineStr">
        <is>
          <t>DESENVOLVIMENTO</t>
        </is>
      </c>
      <c r="H19" s="121" t="inlineStr">
        <is>
          <t>HOTELARIAS</t>
        </is>
      </c>
    </row>
    <row r="20" ht="21" customHeight="1">
      <c r="B20" s="103" t="inlineStr">
        <is>
          <t>Conservador</t>
        </is>
      </c>
      <c r="C20" s="122" t="n">
        <v>60</v>
      </c>
      <c r="D20" s="122" t="n">
        <v>100</v>
      </c>
      <c r="E20" s="122" t="n">
        <v>20</v>
      </c>
      <c r="F20" s="122" t="n">
        <v>20</v>
      </c>
      <c r="G20" s="122" t="n">
        <v>0</v>
      </c>
      <c r="H20" s="122" t="n">
        <v>0</v>
      </c>
    </row>
    <row r="21" ht="21" customHeight="1">
      <c r="B21" s="106" t="inlineStr">
        <is>
          <t>Moderado</t>
        </is>
      </c>
      <c r="C21" s="123" t="n">
        <v>64</v>
      </c>
      <c r="D21" s="123" t="n">
        <v>70</v>
      </c>
      <c r="E21" s="123" t="n">
        <v>16</v>
      </c>
      <c r="F21" s="123" t="n">
        <v>10</v>
      </c>
      <c r="G21" s="123" t="n">
        <v>20</v>
      </c>
      <c r="H21" s="123" t="n">
        <v>20</v>
      </c>
    </row>
    <row r="22" ht="21" customHeight="1">
      <c r="B22" s="103" t="inlineStr">
        <is>
          <t>Agressivo</t>
        </is>
      </c>
      <c r="C22" s="122" t="n">
        <v>100</v>
      </c>
      <c r="D22" s="122" t="n">
        <v>20</v>
      </c>
      <c r="E22" s="122" t="n">
        <v>10</v>
      </c>
      <c r="F22" s="122" t="n">
        <v>10</v>
      </c>
      <c r="G22" s="122" t="n">
        <v>40</v>
      </c>
      <c r="H22" s="122" t="n">
        <v>20</v>
      </c>
    </row>
    <row r="25" ht="24" customHeight="1">
      <c r="B25" s="118" t="inlineStr">
        <is>
          <t>3 · Percentual médio por tipo de FII (média dos três perfis)</t>
        </is>
      </c>
      <c r="C25" s="119" t="n"/>
      <c r="D25" s="119" t="n"/>
      <c r="E25" s="119" t="n"/>
      <c r="F25" s="119" t="n"/>
      <c r="G25" s="119" t="n"/>
      <c r="H25" s="119" t="n"/>
    </row>
    <row r="26">
      <c r="B26" s="117" t="inlineStr">
        <is>
          <t>Mostra onde a carteira, em média, concentra mais recursos.</t>
        </is>
      </c>
    </row>
    <row r="28" ht="22" customHeight="1">
      <c r="B28" s="120" t="inlineStr">
        <is>
          <t>Tipo de FII</t>
        </is>
      </c>
      <c r="C28" s="121" t="inlineStr">
        <is>
          <t>% médio entre perfis</t>
        </is>
      </c>
      <c r="E28" s="124" t="inlineStr">
        <is>
          <t>COMO USAR
Clique dentro de qualquer tabela dinâmica para abrir o painel de campos (Análise de Tabela Dinâmica). Arraste Perfil e Tipo de FII entre Linhas e Colunas, ou troque o valor analisado entre Percentual e Valor Mensal.
Atualize com Dados ▸ Atualizar Tudo.</t>
        </is>
      </c>
      <c r="F28" s="45" t="n"/>
      <c r="G28" s="45" t="n"/>
      <c r="H28" s="45" t="n"/>
    </row>
    <row r="29" ht="21" customHeight="1">
      <c r="B29" s="103" t="inlineStr">
        <is>
          <t>PAPEL</t>
        </is>
      </c>
      <c r="C29" s="125" t="n">
        <v>0.3733333333333334</v>
      </c>
      <c r="E29" s="45" t="n"/>
      <c r="F29" s="45" t="n"/>
      <c r="G29" s="45" t="n"/>
      <c r="H29" s="45" t="n"/>
    </row>
    <row r="30" ht="21" customHeight="1">
      <c r="B30" s="106" t="inlineStr">
        <is>
          <t>TIJOLO</t>
        </is>
      </c>
      <c r="C30" s="126" t="n">
        <v>0.3166666666666667</v>
      </c>
      <c r="E30" s="45" t="n"/>
      <c r="F30" s="45" t="n"/>
      <c r="G30" s="45" t="n"/>
      <c r="H30" s="45" t="n"/>
    </row>
    <row r="31" ht="21" customHeight="1">
      <c r="B31" s="103" t="inlineStr">
        <is>
          <t>HÍBRIDO</t>
        </is>
      </c>
      <c r="C31" s="125" t="n">
        <v>0.07666666666666667</v>
      </c>
      <c r="E31" s="45" t="n"/>
      <c r="F31" s="45" t="n"/>
      <c r="G31" s="45" t="n"/>
      <c r="H31" s="45" t="n"/>
    </row>
    <row r="32" ht="21" customHeight="1">
      <c r="B32" s="106" t="inlineStr">
        <is>
          <t>FOFs</t>
        </is>
      </c>
      <c r="C32" s="126" t="n">
        <v>0.06666666666666667</v>
      </c>
      <c r="E32" s="45" t="n"/>
      <c r="F32" s="45" t="n"/>
      <c r="G32" s="45" t="n"/>
      <c r="H32" s="45" t="n"/>
    </row>
    <row r="33" ht="21" customHeight="1">
      <c r="B33" s="103" t="inlineStr">
        <is>
          <t>DESENVOLVIMENTO</t>
        </is>
      </c>
      <c r="C33" s="125" t="n">
        <v>0.1</v>
      </c>
      <c r="E33" s="45" t="n"/>
      <c r="F33" s="45" t="n"/>
      <c r="G33" s="45" t="n"/>
      <c r="H33" s="45" t="n"/>
    </row>
    <row r="34" ht="21" customHeight="1">
      <c r="B34" s="106" t="inlineStr">
        <is>
          <t>HOTELARIAS</t>
        </is>
      </c>
      <c r="C34" s="126" t="n">
        <v>0.06666666666666667</v>
      </c>
      <c r="E34" s="45" t="n"/>
      <c r="F34" s="45" t="n"/>
      <c r="G34" s="45" t="n"/>
      <c r="H34" s="45" t="n"/>
    </row>
  </sheetData>
  <mergeCells count="5">
    <mergeCell ref="B2:G2"/>
    <mergeCell ref="E28:H34"/>
    <mergeCell ref="B15:H15"/>
    <mergeCell ref="B25:H25"/>
    <mergeCell ref="B5:H5"/>
  </mergeCells>
  <conditionalFormatting sqref="C29:C34">
    <cfRule type="dataBar" priority="1">
      <dataBar showValue="1">
        <cfvo type="num" val="0"/>
        <cfvo type="num" val="0.6"/>
        <color rgb="0006B6D4"/>
      </dataBar>
    </cfRule>
  </conditionalFormatting>
  <hyperlinks>
    <hyperlink ref="H2" location="Dashboard!A1" display="◄ Dashboard"/>
  </hyperlinks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 filterMode="0">
    <tabColor rgb="0064748B"/>
    <outlinePr applyStyles="0" summaryBelow="1" summaryRight="1" showOutlineSymbols="1"/>
    <pageSetUpPr autoPageBreaks="1" fitToPage="0"/>
  </sheetPr>
  <dimension ref="A1:G22"/>
  <sheetViews>
    <sheetView showFormulas="0" showGridLines="0" showRowColHeaders="1" showZeros="1" rightToLeft="0" tabSelected="0" view="normal" topLeftCell="A4" zoomScale="180" workbookViewId="0">
      <pane ySplit="4" topLeftCell="A5" activePane="bottomLeft" state="frozen"/>
      <selection pane="bottomLeft" activeCell="E21" activeCellId="0" sqref="E21"/>
    </sheetView>
  </sheetViews>
  <sheetFormatPr baseColWidth="8" defaultColWidth="8.6796875" defaultRowHeight="14.25"/>
  <cols>
    <col width="34" customWidth="1" min="1" max="1"/>
    <col width="16" customWidth="1" min="2" max="2"/>
    <col width="22" customWidth="1" min="3" max="3"/>
    <col width="10" customWidth="1" min="4" max="4"/>
    <col width="3" customWidth="1" min="5" max="5"/>
    <col width="16" customWidth="1" min="6" max="6"/>
    <col width="12" customWidth="1" min="7" max="7"/>
  </cols>
  <sheetData>
    <row r="1" ht="24" customHeight="1">
      <c r="A1" s="127" t="inlineStr">
        <is>
          <t>TABELA DE SUPORTE · ALOCAÇÃO POR PERFIL</t>
        </is>
      </c>
    </row>
    <row r="2">
      <c r="A2" s="117" t="inlineStr">
        <is>
          <t>Percentuais consultados pela função PROCV da aba Calculos. Cada perfil deve somar 100%.</t>
        </is>
      </c>
    </row>
    <row r="4" ht="24" customHeight="1">
      <c r="A4" s="128" t="inlineStr">
        <is>
          <t>CHAVE</t>
        </is>
      </c>
      <c r="B4" s="129" t="inlineStr">
        <is>
          <t>TIPO DE FII</t>
        </is>
      </c>
      <c r="C4" s="129" t="inlineStr">
        <is>
          <t>TIPO DE FII</t>
        </is>
      </c>
      <c r="D4" s="129" t="inlineStr">
        <is>
          <t>%</t>
        </is>
      </c>
      <c r="F4" s="129" t="inlineStr">
        <is>
          <t>CHECAGEM</t>
        </is>
      </c>
      <c r="G4" s="129" t="inlineStr">
        <is>
          <t>Soma</t>
        </is>
      </c>
    </row>
    <row r="5" ht="19" customHeight="1">
      <c r="A5" s="130" t="inlineStr">
        <is>
          <t>Conservador-PAPEL</t>
        </is>
      </c>
      <c r="B5" s="131" t="inlineStr">
        <is>
          <t>Conservador</t>
        </is>
      </c>
      <c r="C5" s="132" t="inlineStr">
        <is>
          <t>PAPEL</t>
        </is>
      </c>
      <c r="D5" s="133" t="n">
        <v>0.3</v>
      </c>
      <c r="F5" s="134" t="inlineStr">
        <is>
          <t>Conservador</t>
        </is>
      </c>
      <c r="G5" s="135">
        <f>SUMIF($B$5:$B$22,F5,$D$5:$D$22)</f>
        <v>1</v>
      </c>
    </row>
    <row r="6" ht="19" customHeight="1">
      <c r="A6" s="130" t="inlineStr">
        <is>
          <t>Conservador-TIJOLO</t>
        </is>
      </c>
      <c r="B6" s="131" t="inlineStr">
        <is>
          <t>Conservador</t>
        </is>
      </c>
      <c r="C6" s="132" t="inlineStr">
        <is>
          <t>TIJOLO</t>
        </is>
      </c>
      <c r="D6" s="133" t="n">
        <v>0.5</v>
      </c>
      <c r="F6" s="134" t="inlineStr">
        <is>
          <t>Moderado</t>
        </is>
      </c>
      <c r="G6" s="135">
        <f>SUMIF($B$5:$B$22,F6,$D$5:$D$22)</f>
        <v>1</v>
      </c>
    </row>
    <row r="7" ht="19" customHeight="1">
      <c r="A7" s="130" t="inlineStr">
        <is>
          <t>Conservador-HIBRIDO</t>
        </is>
      </c>
      <c r="B7" s="131" t="inlineStr">
        <is>
          <t>Conservador</t>
        </is>
      </c>
      <c r="C7" s="132" t="inlineStr">
        <is>
          <t>HÍBRIDO</t>
        </is>
      </c>
      <c r="D7" s="133" t="n">
        <v>0.1</v>
      </c>
      <c r="F7" s="134" t="inlineStr">
        <is>
          <t>Agressivo</t>
        </is>
      </c>
      <c r="G7" s="135">
        <f>SUMIF($B$5:$B$22,F7,$D$5:$D$22)</f>
        <v>1</v>
      </c>
    </row>
    <row r="8" ht="19" customHeight="1">
      <c r="A8" s="130" t="inlineStr">
        <is>
          <t>Conservador-FOFs</t>
        </is>
      </c>
      <c r="B8" s="131" t="inlineStr">
        <is>
          <t>Conservador</t>
        </is>
      </c>
      <c r="C8" s="132" t="inlineStr">
        <is>
          <t>FOFs</t>
        </is>
      </c>
      <c r="D8" s="133" t="n">
        <v>0.1</v>
      </c>
    </row>
    <row r="9" ht="19" customHeight="1">
      <c r="A9" s="130" t="inlineStr">
        <is>
          <t>Conservador-DESENVOLVIMENTO</t>
        </is>
      </c>
      <c r="B9" s="131" t="inlineStr">
        <is>
          <t>Conservador</t>
        </is>
      </c>
      <c r="C9" s="132" t="inlineStr">
        <is>
          <t>DESENVOLVIMENTO</t>
        </is>
      </c>
      <c r="D9" s="133" t="n">
        <v>0</v>
      </c>
    </row>
    <row r="10" ht="19" customHeight="1">
      <c r="A10" s="136" t="inlineStr">
        <is>
          <t>Conservador-HOTELARIA</t>
        </is>
      </c>
      <c r="B10" s="137" t="inlineStr">
        <is>
          <t>Conservador</t>
        </is>
      </c>
      <c r="C10" s="138" t="inlineStr">
        <is>
          <t>HOTELARIAS</t>
        </is>
      </c>
      <c r="D10" s="139" t="n">
        <v>0</v>
      </c>
    </row>
    <row r="11" ht="19" customHeight="1">
      <c r="A11" s="140" t="inlineStr">
        <is>
          <t>Moderado-PAPEL</t>
        </is>
      </c>
      <c r="B11" s="141" t="inlineStr">
        <is>
          <t>Moderado</t>
        </is>
      </c>
      <c r="C11" s="142" t="inlineStr">
        <is>
          <t>PAPEL</t>
        </is>
      </c>
      <c r="D11" s="143" t="n">
        <v>0.32</v>
      </c>
    </row>
    <row r="12" ht="19" customHeight="1">
      <c r="A12" s="140" t="inlineStr">
        <is>
          <t>Moderado-TIJOLO</t>
        </is>
      </c>
      <c r="B12" s="141" t="inlineStr">
        <is>
          <t>Moderado</t>
        </is>
      </c>
      <c r="C12" s="142" t="inlineStr">
        <is>
          <t>TIJOLO</t>
        </is>
      </c>
      <c r="D12" s="143" t="n">
        <v>0.35</v>
      </c>
    </row>
    <row r="13" ht="19" customHeight="1">
      <c r="A13" s="140" t="inlineStr">
        <is>
          <t>Moderado-HIBRIDO</t>
        </is>
      </c>
      <c r="B13" s="141" t="inlineStr">
        <is>
          <t>Moderado</t>
        </is>
      </c>
      <c r="C13" s="142" t="inlineStr">
        <is>
          <t>HÍBRIDO</t>
        </is>
      </c>
      <c r="D13" s="143" t="n">
        <v>0.08</v>
      </c>
      <c r="G13" s="9" t="n"/>
    </row>
    <row r="14" ht="19" customHeight="1">
      <c r="A14" s="140" t="inlineStr">
        <is>
          <t>Moderado-FOFs</t>
        </is>
      </c>
      <c r="B14" s="141" t="inlineStr">
        <is>
          <t>Moderado</t>
        </is>
      </c>
      <c r="C14" s="142" t="inlineStr">
        <is>
          <t>FOFs</t>
        </is>
      </c>
      <c r="D14" s="143" t="n">
        <v>0.05</v>
      </c>
    </row>
    <row r="15" ht="19" customHeight="1">
      <c r="A15" s="140" t="inlineStr">
        <is>
          <t>Moderado-DESENVOLVIMENTO</t>
        </is>
      </c>
      <c r="B15" s="141" t="inlineStr">
        <is>
          <t>Moderado</t>
        </is>
      </c>
      <c r="C15" s="142" t="inlineStr">
        <is>
          <t>DESENVOLVIMENTO</t>
        </is>
      </c>
      <c r="D15" s="143" t="n">
        <v>0.1</v>
      </c>
    </row>
    <row r="16" ht="19" customHeight="1">
      <c r="A16" s="144" t="inlineStr">
        <is>
          <t>Moderado-HOTELARIA</t>
        </is>
      </c>
      <c r="B16" s="145" t="inlineStr">
        <is>
          <t>Moderado</t>
        </is>
      </c>
      <c r="C16" s="146" t="inlineStr">
        <is>
          <t>HOTELARIAS</t>
        </is>
      </c>
      <c r="D16" s="147" t="n">
        <v>0.1</v>
      </c>
    </row>
    <row r="17" ht="19" customHeight="1">
      <c r="A17" s="148" t="inlineStr">
        <is>
          <t>Agressivo-PAPEL</t>
        </is>
      </c>
      <c r="B17" s="149" t="inlineStr">
        <is>
          <t>Agressivo</t>
        </is>
      </c>
      <c r="C17" s="150" t="inlineStr">
        <is>
          <t>PAPEL</t>
        </is>
      </c>
      <c r="D17" s="151" t="n">
        <v>0.5</v>
      </c>
    </row>
    <row r="18" ht="19" customHeight="1">
      <c r="A18" s="148" t="inlineStr">
        <is>
          <t>Agressivo-TIJOLO</t>
        </is>
      </c>
      <c r="B18" s="149" t="inlineStr">
        <is>
          <t>Agressivo</t>
        </is>
      </c>
      <c r="C18" s="150" t="inlineStr">
        <is>
          <t>TIJOLO</t>
        </is>
      </c>
      <c r="D18" s="151" t="n">
        <v>0.1</v>
      </c>
    </row>
    <row r="19" ht="19" customHeight="1">
      <c r="A19" s="148" t="inlineStr">
        <is>
          <t>Agressivo-HIBRIDO</t>
        </is>
      </c>
      <c r="B19" s="149" t="inlineStr">
        <is>
          <t>Agressivo</t>
        </is>
      </c>
      <c r="C19" s="150" t="inlineStr">
        <is>
          <t>HÍBRIDO</t>
        </is>
      </c>
      <c r="D19" s="151" t="n">
        <v>0.05</v>
      </c>
    </row>
    <row r="20" ht="19" customHeight="1">
      <c r="A20" s="148" t="inlineStr">
        <is>
          <t>Agressivo-FOFs</t>
        </is>
      </c>
      <c r="B20" s="149" t="inlineStr">
        <is>
          <t>Agressivo</t>
        </is>
      </c>
      <c r="C20" s="150" t="inlineStr">
        <is>
          <t>FOFs</t>
        </is>
      </c>
      <c r="D20" s="151" t="n">
        <v>0.05</v>
      </c>
    </row>
    <row r="21" ht="19" customHeight="1">
      <c r="A21" s="148" t="inlineStr">
        <is>
          <t>Agressivo-DESENVOLVIMENTO</t>
        </is>
      </c>
      <c r="B21" s="149" t="inlineStr">
        <is>
          <t>Agressivo</t>
        </is>
      </c>
      <c r="C21" s="150" t="inlineStr">
        <is>
          <t>DESENVOLVIMENTO</t>
        </is>
      </c>
      <c r="D21" s="151" t="n">
        <v>0.2</v>
      </c>
    </row>
    <row r="22" ht="19" customHeight="1">
      <c r="A22" s="152" t="inlineStr">
        <is>
          <t>Agressivo-HOTELARIA</t>
        </is>
      </c>
      <c r="B22" s="153" t="inlineStr">
        <is>
          <t>Agressivo</t>
        </is>
      </c>
      <c r="C22" s="154" t="inlineStr">
        <is>
          <t>HOTELARIAS</t>
        </is>
      </c>
      <c r="D22" s="155" t="n">
        <v>0.1</v>
      </c>
    </row>
  </sheetData>
  <autoFilter ref="A4:D22"/>
  <conditionalFormatting sqref="G5:G7">
    <cfRule type="cellIs" priority="1" operator="notEqual" dxfId="0">
      <formula>1</formula>
    </cfRule>
    <cfRule type="cellIs" priority="2" operator="equal" dxfId="1">
      <formula>1</formula>
    </cfRule>
  </conditionalFormatting>
  <printOptions horizontalCentered="0" verticalCentered="0" headings="0" gridLines="0"/>
  <pageMargins left="0.7" right="0.7" top="0.75" bottom="0.75" header="0.5118110236220469" footer="0.5118110236220469"/>
  <pageSetup orientation="portrait" paperSize="9" scale="100" fitToHeight="1" fitToWidth="1" useFirstPageNumber="0" pageOrder="downThenOver" usePrinterDefaults="1" blackAndWhite="0" draft="0" errors="displayed" horizontalDpi="300" verticalDpi="300" copies="1"/>
</worksheet>
</file>

<file path=xl/worksheets/sheet5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I36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8" customWidth="1" min="4" max="4"/>
    <col width="3" customWidth="1" min="5" max="5"/>
    <col width="8" customWidth="1" min="6" max="6"/>
    <col width="20" customWidth="1" min="7" max="7"/>
    <col width="26" customWidth="1" min="8" max="8"/>
    <col width="26" customWidth="1" min="9" max="9"/>
  </cols>
  <sheetData>
    <row r="1" ht="28" customHeight="1">
      <c r="A1" s="115" t="inlineStr">
        <is>
          <t>BASE DE DADOS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</row>
    <row r="2">
      <c r="A2" s="117" t="inlineStr">
        <is>
          <t>Dados ligados por fórmula às abas Suporte e Calculos. Não digite aqui: esta aba alimenta as Tabelas Dinâmicas e o gráfico de evolução do Dashboard.</t>
        </is>
      </c>
    </row>
    <row r="4">
      <c r="A4" s="156" t="inlineStr">
        <is>
          <t>1. Alocação por perfil (fonte das tabelas dinâmicas)</t>
        </is>
      </c>
      <c r="F4" s="156" t="inlineStr">
        <is>
          <t>2. Projeção anual de acumulação (fonte do gráfico de evolução)</t>
        </is>
      </c>
    </row>
    <row r="5" ht="22" customHeight="1">
      <c r="A5" s="157" t="inlineStr">
        <is>
          <t>Perfil</t>
        </is>
      </c>
      <c r="B5" s="157" t="inlineStr">
        <is>
          <t>Tipo de FII</t>
        </is>
      </c>
      <c r="C5" s="157" t="inlineStr">
        <is>
          <t>Percentual</t>
        </is>
      </c>
      <c r="D5" s="157" t="inlineStr">
        <is>
          <t>Valor Mensal (R$)</t>
        </is>
      </c>
      <c r="F5" s="158" t="inlineStr">
        <is>
          <t>Ano</t>
        </is>
      </c>
      <c r="G5" s="158" t="inlineStr">
        <is>
          <t>Total Aportado (R$)</t>
        </is>
      </c>
      <c r="H5" s="158" t="inlineStr">
        <is>
          <t>Patrimônio Acumulado (R$)</t>
        </is>
      </c>
      <c r="I5" s="158" t="inlineStr">
        <is>
          <t>Rendimento Acumulado (R$)</t>
        </is>
      </c>
    </row>
    <row r="6">
      <c r="A6" s="159" t="str">
        <f>Suporte!B5</f>
        <v>Conservador</v>
      </c>
      <c r="B6" s="159" t="str">
        <f>Suporte!C5</f>
        <v>PAPEL</v>
      </c>
      <c r="C6" s="160">
        <f>Suporte!D5</f>
        <v>0.3</v>
      </c>
      <c r="D6" s="161">
        <f>C6*aporte</f>
        <v>60</v>
      </c>
      <c r="F6" s="162" t="n">
        <v>1</v>
      </c>
      <c r="G6" s="163">
        <f>aporte*12*F6</f>
        <v>2400</v>
      </c>
      <c r="H6" s="163">
        <f>FV(taxa_mensal,F6*12,aporte*-1)</f>
        <v>2547.6772001113</v>
      </c>
      <c r="I6" s="163">
        <f>H6-G6</f>
        <v>147.677200111304</v>
      </c>
    </row>
    <row r="7">
      <c r="A7" s="159" t="str">
        <f>Suporte!B6</f>
        <v>Conservador</v>
      </c>
      <c r="B7" s="159" t="str">
        <f>Suporte!C6</f>
        <v>TIJOLO</v>
      </c>
      <c r="C7" s="160">
        <f>Suporte!D6</f>
        <v>0.5</v>
      </c>
      <c r="D7" s="161">
        <f>C7*aporte</f>
        <v>100</v>
      </c>
      <c r="F7" s="164">
        <f>F6+1</f>
        <v>2</v>
      </c>
      <c r="G7" s="165">
        <f>aporte*12*F7</f>
        <v>4800</v>
      </c>
      <c r="H7" s="165">
        <f>FV(taxa_mensal,F7*12,aporte*-1)</f>
        <v>5445.52545952903</v>
      </c>
      <c r="I7" s="165">
        <f>H7-G7</f>
        <v>645.525459529027</v>
      </c>
    </row>
    <row r="8">
      <c r="A8" s="159" t="str">
        <f>Suporte!B7</f>
        <v>Conservador</v>
      </c>
      <c r="B8" s="159" t="str">
        <f>Suporte!C7</f>
        <v>HÍBRIDO</v>
      </c>
      <c r="C8" s="160">
        <f>Suporte!D7</f>
        <v>0.1</v>
      </c>
      <c r="D8" s="161">
        <f>C8*aporte</f>
        <v>20</v>
      </c>
      <c r="F8" s="162">
        <f>F7+1</f>
        <v>3</v>
      </c>
      <c r="G8" s="163">
        <f>aporte*12*F8</f>
        <v>7200</v>
      </c>
      <c r="H8" s="163">
        <f>FV(taxa_mensal,F8*12,aporte*-1)</f>
        <v>8741.67480460439</v>
      </c>
      <c r="I8" s="163">
        <f>H8-G8</f>
        <v>1541.67480460439</v>
      </c>
    </row>
    <row r="9">
      <c r="A9" s="159" t="str">
        <f>Suporte!B8</f>
        <v>Conservador</v>
      </c>
      <c r="B9" s="159" t="str">
        <f>Suporte!C8</f>
        <v>FOFs</v>
      </c>
      <c r="C9" s="160">
        <f>Suporte!D8</f>
        <v>0.1</v>
      </c>
      <c r="D9" s="161">
        <f>C9*aporte</f>
        <v>20</v>
      </c>
      <c r="F9" s="164">
        <f>F8+1</f>
        <v>4</v>
      </c>
      <c r="G9" s="165">
        <f>aporte*12*F9</f>
        <v>9600</v>
      </c>
      <c r="H9" s="165">
        <f>FV(taxa_mensal,F9*12,aporte*-1)</f>
        <v>12490.870598322</v>
      </c>
      <c r="I9" s="165">
        <f>H9-G9</f>
        <v>2890.87059832199</v>
      </c>
    </row>
    <row r="10">
      <c r="A10" s="159" t="str">
        <f>Suporte!B9</f>
        <v>Conservador</v>
      </c>
      <c r="B10" s="159" t="str">
        <f>Suporte!C9</f>
        <v>DESENVOLVIMENTO</v>
      </c>
      <c r="C10" s="160">
        <f>Suporte!D9</f>
        <v>0</v>
      </c>
      <c r="D10" s="161">
        <f>C10*aporte</f>
        <v>0</v>
      </c>
      <c r="F10" s="162">
        <f>F9+1</f>
        <v>5</v>
      </c>
      <c r="G10" s="163">
        <f>aporte*12*F10</f>
        <v>12000</v>
      </c>
      <c r="H10" s="163">
        <f>FV(taxa_mensal,F10*12,aporte*-1)</f>
        <v>16755.3827996975</v>
      </c>
      <c r="I10" s="163">
        <f>H10-G10</f>
        <v>4755.38279969747</v>
      </c>
    </row>
    <row r="11">
      <c r="A11" s="159" t="str">
        <f>Suporte!B10</f>
        <v>Conservador</v>
      </c>
      <c r="B11" s="159" t="str">
        <f>Suporte!C10</f>
        <v>HOTELARIAS</v>
      </c>
      <c r="C11" s="160">
        <f>Suporte!D10</f>
        <v>0</v>
      </c>
      <c r="D11" s="161">
        <f>C11*aporte</f>
        <v>0</v>
      </c>
      <c r="F11" s="164">
        <f>F10+1</f>
        <v>6</v>
      </c>
      <c r="G11" s="165">
        <f>aporte*12*F11</f>
        <v>14400</v>
      </c>
      <c r="H11" s="165">
        <f>FV(taxa_mensal,F11*12,aporte*-1)</f>
        <v>21606.0401983199</v>
      </c>
      <c r="I11" s="165">
        <f>H11-G11</f>
        <v>7206.0401983199</v>
      </c>
    </row>
    <row r="12">
      <c r="A12" s="159" t="str">
        <f>Suporte!B11</f>
        <v>Moderado</v>
      </c>
      <c r="B12" s="159" t="str">
        <f>Suporte!C11</f>
        <v>PAPEL</v>
      </c>
      <c r="C12" s="160">
        <f>Suporte!D11</f>
        <v>0.32</v>
      </c>
      <c r="D12" s="161">
        <f>C12*aporte</f>
        <v>64</v>
      </c>
      <c r="F12" s="162">
        <f>F11+1</f>
        <v>7</v>
      </c>
      <c r="G12" s="163">
        <f>aporte*12*F12</f>
        <v>16800</v>
      </c>
      <c r="H12" s="163">
        <f>FV(taxa_mensal,F12*12,aporte*-1)</f>
        <v>27123.4068015205</v>
      </c>
      <c r="I12" s="163">
        <f>H12-G12</f>
        <v>10323.4068015205</v>
      </c>
    </row>
    <row r="13">
      <c r="A13" s="159" t="str">
        <f>Suporte!B12</f>
        <v>Moderado</v>
      </c>
      <c r="B13" s="159" t="str">
        <f>Suporte!C12</f>
        <v>TIJOLO</v>
      </c>
      <c r="C13" s="160">
        <f>Suporte!D12</f>
        <v>0.35</v>
      </c>
      <c r="D13" s="161">
        <f>C13*aporte</f>
        <v>70</v>
      </c>
      <c r="F13" s="164">
        <f>F12+1</f>
        <v>8</v>
      </c>
      <c r="G13" s="165">
        <f>aporte*12*F13</f>
        <v>19200</v>
      </c>
      <c r="H13" s="165">
        <f>FV(taxa_mensal,F13*12,aporte*-1)</f>
        <v>33399.1199126461</v>
      </c>
      <c r="I13" s="165">
        <f>H13-G13</f>
        <v>14199.1199126461</v>
      </c>
    </row>
    <row r="14">
      <c r="A14" s="159" t="str">
        <f>Suporte!B13</f>
        <v>Moderado</v>
      </c>
      <c r="B14" s="159" t="str">
        <f>Suporte!C13</f>
        <v>HÍBRIDO</v>
      </c>
      <c r="C14" s="160">
        <f>Suporte!D13</f>
        <v>0.08</v>
      </c>
      <c r="D14" s="161">
        <f>C14*aporte</f>
        <v>16</v>
      </c>
      <c r="F14" s="162">
        <f>F13+1</f>
        <v>9</v>
      </c>
      <c r="G14" s="163">
        <f>aporte*12*F14</f>
        <v>21600</v>
      </c>
      <c r="H14" s="163">
        <f>FV(taxa_mensal,F14*12,aporte*-1)</f>
        <v>40537.4121244247</v>
      </c>
      <c r="I14" s="163">
        <f>H14-G14</f>
        <v>18937.4121244247</v>
      </c>
    </row>
    <row r="15">
      <c r="A15" s="159" t="str">
        <f>Suporte!B14</f>
        <v>Moderado</v>
      </c>
      <c r="B15" s="159" t="str">
        <f>Suporte!C14</f>
        <v>FOFs</v>
      </c>
      <c r="C15" s="160">
        <f>Suporte!D14</f>
        <v>0.05</v>
      </c>
      <c r="D15" s="161">
        <f>C15*aporte</f>
        <v>10</v>
      </c>
      <c r="F15" s="164">
        <f>F14+1</f>
        <v>10</v>
      </c>
      <c r="G15" s="165">
        <f>aporte*12*F15</f>
        <v>24000</v>
      </c>
      <c r="H15" s="165">
        <f>FV(taxa_mensal,F15*12,aporte*-1)</f>
        <v>48656.8425060342</v>
      </c>
      <c r="I15" s="165">
        <f>H15-G15</f>
        <v>24656.8425060342</v>
      </c>
    </row>
    <row r="16">
      <c r="A16" s="159" t="str">
        <f>Suporte!B15</f>
        <v>Moderado</v>
      </c>
      <c r="B16" s="159" t="str">
        <f>Suporte!C15</f>
        <v>DESENVOLVIMENTO</v>
      </c>
      <c r="C16" s="160">
        <f>Suporte!D15</f>
        <v>0.1</v>
      </c>
      <c r="D16" s="161">
        <f>C16*aporte</f>
        <v>20</v>
      </c>
      <c r="F16" s="162">
        <f>F15+1</f>
        <v>11</v>
      </c>
      <c r="G16" s="163">
        <f>aporte*12*F16</f>
        <v>26400</v>
      </c>
      <c r="H16" s="163">
        <f>FV(taxa_mensal,F16*12,aporte*-1)</f>
        <v>57892.265736961</v>
      </c>
      <c r="I16" s="163">
        <f>H16-G16</f>
        <v>31492.265736961</v>
      </c>
    </row>
    <row r="17">
      <c r="A17" s="159" t="str">
        <f>Suporte!B16</f>
        <v>Moderado</v>
      </c>
      <c r="B17" s="159" t="str">
        <f>Suporte!C16</f>
        <v>HOTELARIAS</v>
      </c>
      <c r="C17" s="160">
        <f>Suporte!D16</f>
        <v>0.1</v>
      </c>
      <c r="D17" s="161">
        <f>C17*aporte</f>
        <v>20</v>
      </c>
      <c r="F17" s="164">
        <f>F16+1</f>
        <v>12</v>
      </c>
      <c r="G17" s="165">
        <f>aporte*12*F17</f>
        <v>28800</v>
      </c>
      <c r="H17" s="165">
        <f>FV(taxa_mensal,F17*12,aporte*-1)</f>
        <v>68397.0718927637</v>
      </c>
      <c r="I17" s="165">
        <f>H17-G17</f>
        <v>39597.0718927637</v>
      </c>
    </row>
    <row r="18">
      <c r="A18" s="159" t="str">
        <f>Suporte!B17</f>
        <v>Agressivo</v>
      </c>
      <c r="B18" s="159" t="str">
        <f>Suporte!C17</f>
        <v>PAPEL</v>
      </c>
      <c r="C18" s="160">
        <f>Suporte!D17</f>
        <v>0.5</v>
      </c>
      <c r="D18" s="161">
        <f>C18*aporte</f>
        <v>100</v>
      </c>
      <c r="F18" s="162">
        <f>F17+1</f>
        <v>13</v>
      </c>
      <c r="G18" s="163">
        <f>aporte*12*F18</f>
        <v>31200</v>
      </c>
      <c r="H18" s="163">
        <f>FV(taxa_mensal,F18*12,aporte*-1)</f>
        <v>80345.7340830849</v>
      </c>
      <c r="I18" s="163">
        <f>H18-G18</f>
        <v>49145.7340830849</v>
      </c>
    </row>
    <row r="19">
      <c r="A19" s="159" t="str">
        <f>Suporte!B18</f>
        <v>Agressivo</v>
      </c>
      <c r="B19" s="159" t="str">
        <f>Suporte!C18</f>
        <v>TIJOLO</v>
      </c>
      <c r="C19" s="160">
        <f>Suporte!D18</f>
        <v>0.1</v>
      </c>
      <c r="D19" s="161">
        <f>C19*aporte</f>
        <v>20</v>
      </c>
      <c r="F19" s="164">
        <f>F18+1</f>
        <v>14</v>
      </c>
      <c r="G19" s="165">
        <f>aporte*12*F19</f>
        <v>33600</v>
      </c>
      <c r="H19" s="165">
        <f>FV(taxa_mensal,F19*12,aporte*-1)</f>
        <v>93936.7062553365</v>
      </c>
      <c r="I19" s="165">
        <f>H19-G19</f>
        <v>60336.7062553365</v>
      </c>
    </row>
    <row r="20">
      <c r="A20" s="159" t="str">
        <f>Suporte!B19</f>
        <v>Agressivo</v>
      </c>
      <c r="B20" s="159" t="str">
        <f>Suporte!C19</f>
        <v>HÍBRIDO</v>
      </c>
      <c r="C20" s="160">
        <f>Suporte!D19</f>
        <v>0.05</v>
      </c>
      <c r="D20" s="161">
        <f>C20*aporte</f>
        <v>10</v>
      </c>
      <c r="F20" s="162">
        <f>F19+1</f>
        <v>15</v>
      </c>
      <c r="G20" s="163">
        <f>aporte*12*F20</f>
        <v>36000</v>
      </c>
      <c r="H20" s="163">
        <f>FV(taxa_mensal,F20*12,aporte*-1)</f>
        <v>109395.719293344</v>
      </c>
      <c r="I20" s="163">
        <f>H20-G20</f>
        <v>73395.7192933435</v>
      </c>
    </row>
    <row r="21">
      <c r="A21" s="159" t="str">
        <f>Suporte!B20</f>
        <v>Agressivo</v>
      </c>
      <c r="B21" s="159" t="str">
        <f>Suporte!C20</f>
        <v>FOFs</v>
      </c>
      <c r="C21" s="160">
        <f>Suporte!D20</f>
        <v>0.05</v>
      </c>
      <c r="D21" s="161">
        <f>C21*aporte</f>
        <v>10</v>
      </c>
      <c r="F21" s="164">
        <f>F20+1</f>
        <v>16</v>
      </c>
      <c r="G21" s="165">
        <f>aporte*12*F21</f>
        <v>38400</v>
      </c>
      <c r="H21" s="165">
        <f>FV(taxa_mensal,F21*12,aporte*-1)</f>
        <v>126979.530155468</v>
      </c>
      <c r="I21" s="165">
        <f>H21-G21</f>
        <v>88579.5301554682</v>
      </c>
    </row>
    <row r="22">
      <c r="A22" s="159" t="str">
        <f>Suporte!B21</f>
        <v>Agressivo</v>
      </c>
      <c r="B22" s="159" t="str">
        <f>Suporte!C21</f>
        <v>DESENVOLVIMENTO</v>
      </c>
      <c r="C22" s="160">
        <f>Suporte!D21</f>
        <v>0.2</v>
      </c>
      <c r="D22" s="161">
        <f>C22*aporte</f>
        <v>40</v>
      </c>
      <c r="F22" s="162">
        <f>F21+1</f>
        <v>17</v>
      </c>
      <c r="G22" s="163">
        <f>aporte*12*F22</f>
        <v>40800</v>
      </c>
      <c r="H22" s="163">
        <f>FV(taxa_mensal,F22*12,aporte*-1)</f>
        <v>146980.186321215</v>
      </c>
      <c r="I22" s="163">
        <f>H22-G22</f>
        <v>106180.186321215</v>
      </c>
    </row>
    <row r="23">
      <c r="A23" s="159" t="str">
        <f>Suporte!B22</f>
        <v>Agressivo</v>
      </c>
      <c r="B23" s="159" t="str">
        <f>Suporte!C22</f>
        <v>HOTELARIAS</v>
      </c>
      <c r="C23" s="160">
        <f>Suporte!D22</f>
        <v>0.1</v>
      </c>
      <c r="D23" s="161">
        <f>C23*aporte</f>
        <v>20</v>
      </c>
      <c r="F23" s="164">
        <f>F22+1</f>
        <v>18</v>
      </c>
      <c r="G23" s="165">
        <f>aporte*12*F23</f>
        <v>43200</v>
      </c>
      <c r="H23" s="165">
        <f>FV(taxa_mensal,F23*12,aporte*-1)</f>
        <v>169729.876374017</v>
      </c>
      <c r="I23" s="165">
        <f>H23-G23</f>
        <v>126529.876374017</v>
      </c>
    </row>
    <row r="24">
      <c r="F24" s="162">
        <f>F23+1</f>
        <v>19</v>
      </c>
      <c r="G24" s="163">
        <f>aporte*12*F24</f>
        <v>45600</v>
      </c>
      <c r="H24" s="163">
        <f>FV(taxa_mensal,F24*12,aporte*-1)</f>
        <v>195606.44728297</v>
      </c>
      <c r="I24" s="163">
        <f>H24-G24</f>
        <v>150006.44728297</v>
      </c>
    </row>
    <row r="25">
      <c r="F25" s="164">
        <f>F24+1</f>
        <v>20</v>
      </c>
      <c r="G25" s="165">
        <f>aporte*12*F25</f>
        <v>48000</v>
      </c>
      <c r="H25" s="165">
        <f>FV(taxa_mensal,F25*12,aporte*-1)</f>
        <v>225039.680019415</v>
      </c>
      <c r="I25" s="165">
        <f>H25-G25</f>
        <v>177039.680019415</v>
      </c>
    </row>
    <row r="26">
      <c r="F26" s="162">
        <f>F25+1</f>
        <v>21</v>
      </c>
      <c r="G26" s="163">
        <f>aporte*12*F26</f>
        <v>50400</v>
      </c>
      <c r="H26" s="163">
        <f>FV(taxa_mensal,F26*12,aporte*-1)</f>
        <v>258518.427739344</v>
      </c>
      <c r="I26" s="163">
        <f>H26-G26</f>
        <v>208118.427739344</v>
      </c>
    </row>
    <row r="27">
      <c r="F27" s="164">
        <f>F26+1</f>
        <v>22</v>
      </c>
      <c r="G27" s="165">
        <f>aporte*12*F27</f>
        <v>52800</v>
      </c>
      <c r="H27" s="165">
        <f>FV(taxa_mensal,F27*12,aporte*-1)</f>
        <v>296598.735088895</v>
      </c>
      <c r="I27" s="165">
        <f>H27-G27</f>
        <v>243798.735088895</v>
      </c>
    </row>
    <row r="28">
      <c r="F28" s="162">
        <f>F27+1</f>
        <v>23</v>
      </c>
      <c r="G28" s="163">
        <f>aporte*12*F28</f>
        <v>55200</v>
      </c>
      <c r="H28" s="163">
        <f>FV(taxa_mensal,F28*12,aporte*-1)</f>
        <v>339913.073485521</v>
      </c>
      <c r="I28" s="163">
        <f>H28-G28</f>
        <v>284713.073485521</v>
      </c>
    </row>
    <row r="29">
      <c r="F29" s="164">
        <f>F28+1</f>
        <v>24</v>
      </c>
      <c r="G29" s="165">
        <f>aporte*12*F29</f>
        <v>57600</v>
      </c>
      <c r="H29" s="165">
        <f>FV(taxa_mensal,F29*12,aporte*-1)</f>
        <v>389180.845762562</v>
      </c>
      <c r="I29" s="165">
        <f>H29-G29</f>
        <v>331580.845762562</v>
      </c>
    </row>
    <row r="30">
      <c r="F30" s="162">
        <f>F29+1</f>
        <v>25</v>
      </c>
      <c r="G30" s="163">
        <f>aporte*12*F30</f>
        <v>60000</v>
      </c>
      <c r="H30" s="163">
        <f>FV(taxa_mensal,F30*12,aporte*-1)</f>
        <v>445220.334647643</v>
      </c>
      <c r="I30" s="163">
        <f>H30-G30</f>
        <v>385220.334647643</v>
      </c>
    </row>
    <row r="31">
      <c r="F31" s="164">
        <f>F30+1</f>
        <v>26</v>
      </c>
      <c r="G31" s="165">
        <f>aporte*12*F31</f>
        <v>62400</v>
      </c>
      <c r="H31" s="165">
        <f>FV(taxa_mensal,F31*12,aporte*-1)</f>
        <v>508962.293525791</v>
      </c>
      <c r="I31" s="165">
        <f>H31-G31</f>
        <v>446562.293525791</v>
      </c>
    </row>
    <row r="32">
      <c r="F32" s="162">
        <f>F31+1</f>
        <v>27</v>
      </c>
      <c r="G32" s="163">
        <f>aporte*12*F32</f>
        <v>64800</v>
      </c>
      <c r="H32" s="163">
        <f>FV(taxa_mensal,F32*12,aporte*-1)</f>
        <v>581465.405214684</v>
      </c>
      <c r="I32" s="163">
        <f>H32-G32</f>
        <v>516665.405214684</v>
      </c>
    </row>
    <row r="33">
      <c r="F33" s="164">
        <f>F32+1</f>
        <v>28</v>
      </c>
      <c r="G33" s="165">
        <f>aporte*12*F33</f>
        <v>67200</v>
      </c>
      <c r="H33" s="165">
        <f>FV(taxa_mensal,F33*12,aporte*-1)</f>
        <v>663933.865505042</v>
      </c>
      <c r="I33" s="165">
        <f>H33-G33</f>
        <v>596733.865505042</v>
      </c>
    </row>
    <row r="34">
      <c r="F34" s="162">
        <f>F33+1</f>
        <v>29</v>
      </c>
      <c r="G34" s="163">
        <f>aporte*12*F34</f>
        <v>69600</v>
      </c>
      <c r="H34" s="163">
        <f>FV(taxa_mensal,F34*12,aporte*-1)</f>
        <v>757737.38350914</v>
      </c>
      <c r="I34" s="163">
        <f>H34-G34</f>
        <v>688137.38350914</v>
      </c>
    </row>
    <row r="35">
      <c r="F35" s="164">
        <f>F34+1</f>
        <v>30</v>
      </c>
      <c r="G35" s="165">
        <f>aporte*12*F35</f>
        <v>72000</v>
      </c>
      <c r="H35" s="165">
        <f>FV(taxa_mensal,F35*12,aporte*-1)</f>
        <v>864433.931000934</v>
      </c>
      <c r="I35" s="165">
        <f>H35-G35</f>
        <v>792433.931000934</v>
      </c>
    </row>
    <row r="36">
      <c r="F36" s="166" t="inlineStr">
        <is>
          <t>Premissas: aportes no fim de cada mês, taxa mensal constante (Calculos!C18, informada pelo usuário).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pt-BR</dc:language>
  <dcterms:created xmlns:dcterms="http://purl.org/dc/terms/" xmlns:xsi="http://www.w3.org/2001/XMLSchema-instance" xsi:type="dcterms:W3CDTF">2026-10-03T19:06:27Z</dcterms:created>
  <dcterms:modified xmlns:dcterms="http://purl.org/dc/terms/" xmlns:xsi="http://www.w3.org/2001/XMLSchema-instance" xsi:type="dcterms:W3CDTF">2026-10-03T20:44:43Z</dcterms:modified>
  <cp:revision>4</cp:revision>
</cp:coreProperties>
</file>