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65080F5B-6532-C84E-B9A1-5FFEB48402BB}" xr6:coauthVersionLast="47" xr6:coauthVersionMax="47" xr10:uidLastSave="{00000000-0000-0000-0000-000000000000}"/>
  <bookViews>
    <workbookView xWindow="35840" yWindow="0" windowWidth="38400" windowHeight="21600" activeTab="22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params" sheetId="82" r:id="rId6"/>
    <sheet name="ArrAvg" sheetId="65" state="hidden" r:id="rId7"/>
    <sheet name="CountSubstr" sheetId="66" state="hidden" r:id="rId8"/>
    <sheet name="CountVwls" sheetId="67" state="hidden" r:id="rId9"/>
    <sheet name="DumbSort" sheetId="68" state="hidden" r:id="rId10"/>
    <sheet name="GrCoDiv" sheetId="69" state="hidden" r:id="rId11"/>
    <sheet name="hIndex" sheetId="70" state="hidden" r:id="rId12"/>
    <sheet name="isHur" sheetId="72" state="hidden" r:id="rId13"/>
    <sheet name="isPalind" sheetId="73" state="hidden" r:id="rId14"/>
    <sheet name="lgthLastWd" sheetId="74" state="hidden" r:id="rId15"/>
    <sheet name="binToDec" sheetId="75" state="hidden" r:id="rId16"/>
    <sheet name="crosSum" sheetId="76" state="hidden" r:id="rId17"/>
    <sheet name="n!" sheetId="77" state="hidden" r:id="rId18"/>
    <sheet name="fibonacci" sheetId="78" state="hidden" r:id="rId19"/>
    <sheet name="power" sheetId="79" state="hidden" r:id="rId20"/>
    <sheet name="sqrt" sheetId="80" state="hidden" r:id="rId21"/>
    <sheet name="yesNo" sheetId="81" state="hidden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r:id="rId32"/>
    <sheet name="11" sheetId="11" r:id="rId33"/>
    <sheet name="12" sheetId="12" r:id="rId34"/>
    <sheet name="13" sheetId="13" r:id="rId35"/>
    <sheet name="14" sheetId="14" r:id="rId36"/>
    <sheet name="15" sheetId="26" r:id="rId37"/>
    <sheet name="16" sheetId="15" r:id="rId38"/>
    <sheet name="17" sheetId="16" r:id="rId39"/>
    <sheet name="18" sheetId="17" r:id="rId40"/>
    <sheet name="19" sheetId="18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E10" i="3"/>
  <c r="F4" i="3"/>
  <c r="E4" i="3"/>
  <c r="G31" i="27"/>
  <c r="G50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F47" i="27"/>
  <c r="F37" i="27"/>
  <c r="F38" i="27"/>
  <c r="F39" i="27"/>
  <c r="F40" i="27"/>
  <c r="F41" i="27"/>
  <c r="F42" i="27"/>
  <c r="F43" i="27"/>
  <c r="F44" i="27"/>
  <c r="F45" i="27"/>
  <c r="F35" i="27"/>
  <c r="E13" i="3"/>
  <c r="E3" i="3"/>
  <c r="F31" i="27"/>
  <c r="F32" i="27"/>
  <c r="E31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2" i="27"/>
  <c r="E36" i="27"/>
  <c r="E35" i="27"/>
  <c r="E34" i="27"/>
  <c r="E33" i="27"/>
  <c r="F8" i="8"/>
  <c r="F11" i="8"/>
  <c r="F14" i="8"/>
  <c r="F3" i="8"/>
  <c r="F49" i="27"/>
  <c r="F48" i="27"/>
  <c r="F46" i="27"/>
  <c r="F36" i="27"/>
  <c r="F34" i="27"/>
  <c r="F33" i="27"/>
  <c r="G30" i="27"/>
  <c r="I5" i="82"/>
  <c r="I6" i="82"/>
  <c r="I7" i="82"/>
  <c r="I4" i="82"/>
  <c r="G3" i="10"/>
  <c r="H8" i="24"/>
  <c r="H10" i="24"/>
  <c r="H11" i="24"/>
  <c r="H12" i="24"/>
  <c r="H13" i="24"/>
  <c r="H15" i="24"/>
  <c r="H16" i="24"/>
  <c r="H17" i="24"/>
  <c r="H18" i="24"/>
  <c r="H20" i="24"/>
  <c r="H22" i="24"/>
  <c r="H24" i="24"/>
  <c r="H9" i="24"/>
  <c r="H14" i="24"/>
  <c r="H21" i="24"/>
  <c r="H23" i="24"/>
  <c r="H3" i="24"/>
  <c r="H11" i="5"/>
  <c r="H15" i="5"/>
  <c r="H16" i="5"/>
  <c r="H20" i="5"/>
  <c r="H21" i="5"/>
  <c r="H13" i="5"/>
  <c r="H14" i="5"/>
  <c r="H18" i="5"/>
  <c r="H19" i="5"/>
  <c r="H3" i="5"/>
  <c r="F8" i="7"/>
  <c r="F9" i="7"/>
  <c r="F11" i="7"/>
  <c r="F13" i="7"/>
  <c r="F10" i="7"/>
  <c r="F12" i="7"/>
  <c r="F3" i="7"/>
  <c r="G10" i="18"/>
  <c r="G14" i="18"/>
  <c r="G18" i="18"/>
  <c r="G22" i="18"/>
  <c r="G26" i="18"/>
  <c r="G30" i="18"/>
  <c r="G11" i="18"/>
  <c r="G12" i="18"/>
  <c r="G15" i="18"/>
  <c r="G16" i="18"/>
  <c r="G17" i="18"/>
  <c r="G19" i="18"/>
  <c r="G20" i="18"/>
  <c r="G21" i="18"/>
  <c r="G23" i="18"/>
  <c r="G24" i="18"/>
  <c r="G25" i="18"/>
  <c r="G27" i="18"/>
  <c r="G28" i="18"/>
  <c r="G29" i="18"/>
  <c r="G3" i="18"/>
  <c r="F7" i="20"/>
  <c r="F8" i="20"/>
  <c r="F9" i="20"/>
  <c r="F10" i="20"/>
  <c r="F12" i="20"/>
  <c r="F14" i="20"/>
  <c r="F3" i="20"/>
  <c r="E7" i="22"/>
  <c r="E9" i="22"/>
  <c r="E11" i="22"/>
  <c r="E13" i="22"/>
  <c r="E15" i="22"/>
  <c r="E17" i="22"/>
  <c r="E19" i="22"/>
  <c r="E21" i="22"/>
  <c r="E23" i="22"/>
  <c r="E25" i="22"/>
  <c r="E8" i="22"/>
  <c r="E10" i="22"/>
  <c r="E12" i="22"/>
  <c r="E14" i="22"/>
  <c r="E18" i="22"/>
  <c r="E20" i="22"/>
  <c r="E22" i="22"/>
  <c r="E24" i="22"/>
  <c r="E3" i="22"/>
  <c r="E11" i="3"/>
  <c r="E14" i="3"/>
  <c r="H13" i="4"/>
  <c r="H14" i="4"/>
  <c r="H16" i="4"/>
  <c r="H17" i="4"/>
  <c r="H18" i="4"/>
  <c r="H19" i="4"/>
  <c r="H20" i="4"/>
  <c r="H21" i="4"/>
  <c r="H22" i="4"/>
  <c r="H23" i="4"/>
  <c r="H24" i="4"/>
  <c r="H25" i="4"/>
  <c r="H3" i="4"/>
  <c r="F9" i="6"/>
  <c r="F10" i="6"/>
  <c r="F11" i="6"/>
  <c r="F12" i="6"/>
  <c r="F13" i="6"/>
  <c r="F14" i="6"/>
  <c r="F3" i="6"/>
  <c r="E8" i="8"/>
  <c r="E10" i="8"/>
  <c r="E11" i="8"/>
  <c r="E12" i="8"/>
  <c r="E13" i="8"/>
  <c r="E14" i="8"/>
  <c r="E15" i="8"/>
  <c r="E3" i="8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3" i="9"/>
  <c r="F10" i="11"/>
  <c r="F11" i="11"/>
  <c r="F3" i="11"/>
  <c r="F9" i="12"/>
  <c r="F10" i="12"/>
  <c r="F3" i="12"/>
  <c r="E9" i="14"/>
  <c r="E10" i="14"/>
  <c r="E11" i="14"/>
  <c r="E12" i="14"/>
  <c r="E13" i="14"/>
  <c r="E14" i="14"/>
  <c r="E15" i="14"/>
  <c r="E16" i="14"/>
  <c r="E3" i="14"/>
  <c r="D11" i="19"/>
  <c r="D12" i="19"/>
  <c r="D13" i="19"/>
  <c r="D14" i="19"/>
  <c r="D15" i="19"/>
  <c r="D16" i="19"/>
  <c r="D3" i="19"/>
  <c r="F50" i="27"/>
  <c r="H5" i="82"/>
  <c r="G9" i="65"/>
  <c r="G12" i="65"/>
  <c r="G15" i="65"/>
  <c r="G18" i="65"/>
  <c r="G11" i="65"/>
  <c r="G13" i="65"/>
  <c r="G14" i="65"/>
  <c r="G16" i="65"/>
  <c r="G17" i="65"/>
  <c r="G19" i="65"/>
  <c r="G3" i="65"/>
  <c r="F4" i="71"/>
  <c r="I10" i="67"/>
  <c r="I12" i="67"/>
  <c r="I14" i="67"/>
  <c r="I16" i="67"/>
  <c r="I18" i="67"/>
  <c r="I22" i="67"/>
  <c r="I24" i="67"/>
  <c r="I27" i="67"/>
  <c r="I29" i="67"/>
  <c r="I31" i="67"/>
  <c r="I35" i="67"/>
  <c r="I37" i="67"/>
  <c r="I39" i="67"/>
  <c r="I41" i="67"/>
  <c r="I43" i="67"/>
  <c r="I47" i="67"/>
  <c r="I49" i="67"/>
  <c r="I51" i="67"/>
  <c r="I53" i="67"/>
  <c r="I55" i="67"/>
  <c r="I59" i="67"/>
  <c r="I61" i="67"/>
  <c r="I64" i="67"/>
  <c r="I66" i="67"/>
  <c r="I68" i="67"/>
  <c r="I72" i="67"/>
  <c r="I74" i="67"/>
  <c r="I76" i="67"/>
  <c r="I78" i="67"/>
  <c r="I80" i="67"/>
  <c r="I84" i="67"/>
  <c r="I86" i="67"/>
  <c r="I88" i="67"/>
  <c r="I90" i="67"/>
  <c r="I92" i="67"/>
  <c r="I97" i="67"/>
  <c r="I99" i="67"/>
  <c r="I101" i="67"/>
  <c r="I103" i="67"/>
  <c r="I105" i="67"/>
  <c r="I109" i="67"/>
  <c r="I111" i="67"/>
  <c r="I113" i="67"/>
  <c r="I115" i="67"/>
  <c r="I117" i="67"/>
  <c r="I11" i="67"/>
  <c r="I13" i="67"/>
  <c r="I15" i="67"/>
  <c r="I17" i="67"/>
  <c r="I20" i="67"/>
  <c r="I21" i="67"/>
  <c r="I23" i="67"/>
  <c r="I26" i="67"/>
  <c r="I28" i="67"/>
  <c r="I30" i="67"/>
  <c r="I33" i="67"/>
  <c r="I34" i="67"/>
  <c r="I36" i="67"/>
  <c r="I38" i="67"/>
  <c r="I40" i="67"/>
  <c r="I42" i="67"/>
  <c r="I45" i="67"/>
  <c r="I46" i="67"/>
  <c r="I48" i="67"/>
  <c r="I50" i="67"/>
  <c r="I52" i="67"/>
  <c r="I54" i="67"/>
  <c r="I57" i="67"/>
  <c r="I58" i="67"/>
  <c r="I60" i="67"/>
  <c r="I62" i="67"/>
  <c r="I63" i="67"/>
  <c r="I65" i="67"/>
  <c r="I67" i="67"/>
  <c r="I70" i="67"/>
  <c r="I71" i="67"/>
  <c r="I73" i="67"/>
  <c r="I75" i="67"/>
  <c r="I77" i="67"/>
  <c r="I79" i="67"/>
  <c r="I82" i="67"/>
  <c r="I83" i="67"/>
  <c r="I85" i="67"/>
  <c r="I87" i="67"/>
  <c r="I89" i="67"/>
  <c r="I91" i="67"/>
  <c r="I93" i="67"/>
  <c r="I95" i="67"/>
  <c r="I96" i="67"/>
  <c r="I98" i="67"/>
  <c r="I100" i="67"/>
  <c r="I102" i="67"/>
  <c r="I104" i="67"/>
  <c r="I107" i="67"/>
  <c r="I108" i="67"/>
  <c r="I110" i="67"/>
  <c r="I112" i="67"/>
  <c r="I114" i="67"/>
  <c r="I116" i="67"/>
  <c r="I3" i="67"/>
  <c r="F6" i="71"/>
  <c r="H11" i="70"/>
  <c r="H15" i="70"/>
  <c r="H19" i="70"/>
  <c r="H13" i="70"/>
  <c r="H14" i="70"/>
  <c r="H16" i="70"/>
  <c r="H17" i="70"/>
  <c r="H18" i="70"/>
  <c r="H3" i="70"/>
  <c r="F9" i="71"/>
  <c r="F8" i="80"/>
  <c r="F9" i="80"/>
  <c r="F11" i="80"/>
  <c r="F13" i="80"/>
  <c r="F14" i="80"/>
  <c r="F16" i="80"/>
  <c r="F18" i="80"/>
  <c r="F19" i="80"/>
  <c r="F21" i="80"/>
  <c r="F23" i="80"/>
  <c r="F24" i="80"/>
  <c r="F26" i="80"/>
  <c r="F12" i="80"/>
  <c r="F17" i="80"/>
  <c r="F22" i="80"/>
  <c r="F25" i="80"/>
  <c r="F3" i="80"/>
  <c r="F18" i="71"/>
  <c r="H14" i="66"/>
  <c r="H15" i="66"/>
  <c r="H16" i="66"/>
  <c r="H17" i="66"/>
  <c r="H20" i="66"/>
  <c r="H21" i="66"/>
  <c r="H22" i="66"/>
  <c r="H23" i="66"/>
  <c r="H26" i="66"/>
  <c r="H27" i="66"/>
  <c r="H28" i="66"/>
  <c r="H29" i="66"/>
  <c r="H33" i="66"/>
  <c r="H34" i="66"/>
  <c r="H35" i="66"/>
  <c r="H37" i="66"/>
  <c r="H39" i="66"/>
  <c r="H40" i="66"/>
  <c r="H41" i="66"/>
  <c r="H43" i="66"/>
  <c r="H45" i="66"/>
  <c r="H46" i="66"/>
  <c r="H47" i="66"/>
  <c r="H49" i="66"/>
  <c r="H3" i="66"/>
  <c r="F5" i="71"/>
  <c r="G15" i="69"/>
  <c r="G16" i="69"/>
  <c r="G17" i="69"/>
  <c r="G18" i="69"/>
  <c r="G3" i="69"/>
  <c r="F8" i="71"/>
  <c r="G9" i="73"/>
  <c r="G10" i="73"/>
  <c r="G11" i="73"/>
  <c r="G12" i="73"/>
  <c r="G3" i="73"/>
  <c r="F11" i="71"/>
  <c r="H13" i="74"/>
  <c r="H14" i="74"/>
  <c r="H15" i="74"/>
  <c r="H17" i="74"/>
  <c r="H18" i="74"/>
  <c r="H19" i="74"/>
  <c r="H20" i="74"/>
  <c r="H22" i="74"/>
  <c r="H23" i="74"/>
  <c r="H24" i="74"/>
  <c r="H25" i="74"/>
  <c r="H27" i="74"/>
  <c r="H28" i="74"/>
  <c r="H29" i="74"/>
  <c r="H30" i="74"/>
  <c r="H32" i="74"/>
  <c r="H33" i="74"/>
  <c r="H34" i="74"/>
  <c r="H35" i="74"/>
  <c r="H3" i="74"/>
  <c r="F12" i="71"/>
  <c r="F9" i="75"/>
  <c r="F10" i="75"/>
  <c r="F11" i="75"/>
  <c r="F12" i="75"/>
  <c r="F13" i="75"/>
  <c r="F3" i="75"/>
  <c r="F13" i="71"/>
  <c r="F7" i="76"/>
  <c r="F8" i="76"/>
  <c r="F9" i="76"/>
  <c r="F10" i="76"/>
  <c r="F11" i="76"/>
  <c r="F12" i="76"/>
  <c r="F13" i="76"/>
  <c r="F14" i="76"/>
  <c r="F3" i="76"/>
  <c r="F14" i="71"/>
  <c r="E7" i="77"/>
  <c r="E8" i="77"/>
  <c r="E9" i="77"/>
  <c r="E10" i="77"/>
  <c r="E11" i="77"/>
  <c r="E12" i="77"/>
  <c r="E3" i="77"/>
  <c r="F15" i="71"/>
  <c r="E7" i="78"/>
  <c r="E8" i="78"/>
  <c r="E9" i="78"/>
  <c r="E10" i="78"/>
  <c r="E12" i="78"/>
  <c r="E14" i="78"/>
  <c r="E3" i="78"/>
  <c r="F16" i="71"/>
  <c r="F9" i="79"/>
  <c r="F10" i="79"/>
  <c r="F11" i="79"/>
  <c r="F13" i="79"/>
  <c r="F14" i="79"/>
  <c r="F3" i="79"/>
  <c r="F17" i="71"/>
  <c r="F20" i="71"/>
  <c r="H6" i="82"/>
  <c r="H7" i="82"/>
  <c r="D10" i="3"/>
  <c r="D11" i="3"/>
  <c r="D13" i="3"/>
  <c r="D14" i="3"/>
  <c r="D3" i="3"/>
  <c r="G13" i="4"/>
  <c r="G14" i="4"/>
  <c r="G16" i="4"/>
  <c r="G17" i="4"/>
  <c r="G18" i="4"/>
  <c r="G19" i="4"/>
  <c r="G20" i="4"/>
  <c r="G21" i="4"/>
  <c r="G22" i="4"/>
  <c r="G23" i="4"/>
  <c r="G24" i="4"/>
  <c r="G25" i="4"/>
  <c r="G3" i="4"/>
  <c r="G9" i="24"/>
  <c r="G10" i="24"/>
  <c r="G14" i="24"/>
  <c r="G15" i="24"/>
  <c r="G16" i="24"/>
  <c r="G17" i="24"/>
  <c r="G18" i="24"/>
  <c r="G21" i="24"/>
  <c r="G23" i="24"/>
  <c r="G3" i="24"/>
  <c r="G13" i="5"/>
  <c r="G14" i="5"/>
  <c r="G15" i="5"/>
  <c r="G18" i="5"/>
  <c r="G19" i="5"/>
  <c r="G20" i="5"/>
  <c r="G21" i="5"/>
  <c r="G3" i="5"/>
  <c r="E9" i="6"/>
  <c r="E10" i="6"/>
  <c r="E11" i="6"/>
  <c r="E12" i="6"/>
  <c r="E13" i="6"/>
  <c r="E14" i="6"/>
  <c r="E3" i="6"/>
  <c r="E10" i="7"/>
  <c r="E11" i="7"/>
  <c r="E12" i="7"/>
  <c r="E13" i="7"/>
  <c r="E3" i="7"/>
  <c r="F11" i="18"/>
  <c r="F12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" i="18"/>
  <c r="E10" i="20"/>
  <c r="E12" i="20"/>
  <c r="E14" i="20"/>
  <c r="E3" i="20"/>
  <c r="D8" i="22"/>
  <c r="D9" i="22"/>
  <c r="D10" i="22"/>
  <c r="D11" i="22"/>
  <c r="D12" i="22"/>
  <c r="D13" i="22"/>
  <c r="D14" i="22"/>
  <c r="D15" i="22"/>
  <c r="D18" i="22"/>
  <c r="D20" i="22"/>
  <c r="D22" i="22"/>
  <c r="D24" i="22"/>
  <c r="D3" i="22"/>
  <c r="E50" i="27"/>
  <c r="G5" i="82"/>
  <c r="F11" i="65"/>
  <c r="F12" i="65"/>
  <c r="F13" i="65"/>
  <c r="F14" i="65"/>
  <c r="F15" i="65"/>
  <c r="F16" i="65"/>
  <c r="F17" i="65"/>
  <c r="F18" i="65"/>
  <c r="F19" i="65"/>
  <c r="F3" i="65"/>
  <c r="E4" i="71"/>
  <c r="G14" i="66"/>
  <c r="G15" i="66"/>
  <c r="G16" i="66"/>
  <c r="G17" i="66"/>
  <c r="G20" i="66"/>
  <c r="G21" i="66"/>
  <c r="G22" i="66"/>
  <c r="G23" i="66"/>
  <c r="G26" i="66"/>
  <c r="G27" i="66"/>
  <c r="G28" i="66"/>
  <c r="G29" i="66"/>
  <c r="G33" i="66"/>
  <c r="G34" i="66"/>
  <c r="G35" i="66"/>
  <c r="G37" i="66"/>
  <c r="G39" i="66"/>
  <c r="G40" i="66"/>
  <c r="G41" i="66"/>
  <c r="G43" i="66"/>
  <c r="G45" i="66"/>
  <c r="G46" i="66"/>
  <c r="G47" i="66"/>
  <c r="G49" i="66"/>
  <c r="G3" i="66"/>
  <c r="E5" i="71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H3" i="67"/>
  <c r="E6" i="71"/>
  <c r="F11" i="69"/>
  <c r="F15" i="69"/>
  <c r="F16" i="69"/>
  <c r="F17" i="69"/>
  <c r="F18" i="69"/>
  <c r="F3" i="69"/>
  <c r="E8" i="71"/>
  <c r="G13" i="70"/>
  <c r="G14" i="70"/>
  <c r="G15" i="70"/>
  <c r="G16" i="70"/>
  <c r="G17" i="70"/>
  <c r="G18" i="70"/>
  <c r="G19" i="70"/>
  <c r="G3" i="70"/>
  <c r="E9" i="71"/>
  <c r="F9" i="73"/>
  <c r="F10" i="73"/>
  <c r="F11" i="73"/>
  <c r="F12" i="73"/>
  <c r="F3" i="73"/>
  <c r="E11" i="71"/>
  <c r="G13" i="74"/>
  <c r="G14" i="74"/>
  <c r="G15" i="74"/>
  <c r="G17" i="74"/>
  <c r="G18" i="74"/>
  <c r="G19" i="74"/>
  <c r="G20" i="74"/>
  <c r="G22" i="74"/>
  <c r="G23" i="74"/>
  <c r="G24" i="74"/>
  <c r="G25" i="74"/>
  <c r="G27" i="74"/>
  <c r="G28" i="74"/>
  <c r="G29" i="74"/>
  <c r="G30" i="74"/>
  <c r="G32" i="74"/>
  <c r="G33" i="74"/>
  <c r="G34" i="74"/>
  <c r="G35" i="74"/>
  <c r="G3" i="74"/>
  <c r="E12" i="71"/>
  <c r="E9" i="75"/>
  <c r="E10" i="75"/>
  <c r="E11" i="75"/>
  <c r="E12" i="75"/>
  <c r="E13" i="75"/>
  <c r="E3" i="75"/>
  <c r="E13" i="71"/>
  <c r="E7" i="76"/>
  <c r="E8" i="76"/>
  <c r="E9" i="76"/>
  <c r="E10" i="76"/>
  <c r="E11" i="76"/>
  <c r="E12" i="76"/>
  <c r="E13" i="76"/>
  <c r="E14" i="76"/>
  <c r="E3" i="76"/>
  <c r="E14" i="71"/>
  <c r="D7" i="77"/>
  <c r="D8" i="77"/>
  <c r="D9" i="77"/>
  <c r="D10" i="77"/>
  <c r="D11" i="77"/>
  <c r="D12" i="77"/>
  <c r="D3" i="77"/>
  <c r="E15" i="71"/>
  <c r="D7" i="78"/>
  <c r="D8" i="78"/>
  <c r="D9" i="78"/>
  <c r="D10" i="78"/>
  <c r="D12" i="78"/>
  <c r="D14" i="78"/>
  <c r="D3" i="78"/>
  <c r="E16" i="71"/>
  <c r="E9" i="79"/>
  <c r="E10" i="79"/>
  <c r="E11" i="79"/>
  <c r="E13" i="79"/>
  <c r="E14" i="79"/>
  <c r="E3" i="79"/>
  <c r="E17" i="71"/>
  <c r="E12" i="80"/>
  <c r="E13" i="80"/>
  <c r="E14" i="80"/>
  <c r="E16" i="80"/>
  <c r="E17" i="80"/>
  <c r="E18" i="80"/>
  <c r="E19" i="80"/>
  <c r="E21" i="80"/>
  <c r="E22" i="80"/>
  <c r="E23" i="80"/>
  <c r="E24" i="80"/>
  <c r="E25" i="80"/>
  <c r="E26" i="80"/>
  <c r="E3" i="80"/>
  <c r="E18" i="71"/>
  <c r="E20" i="71"/>
  <c r="G6" i="82"/>
  <c r="G7" i="82"/>
  <c r="H4" i="82"/>
  <c r="L4" i="82"/>
  <c r="G4" i="82"/>
  <c r="K4" i="82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41" i="1"/>
  <c r="H39" i="1"/>
  <c r="H5" i="1"/>
  <c r="I5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9" i="1"/>
  <c r="I19" i="1"/>
  <c r="H20" i="1"/>
  <c r="I20" i="1"/>
  <c r="H22" i="1"/>
  <c r="I22" i="1"/>
  <c r="H23" i="1"/>
  <c r="I23" i="1"/>
  <c r="H24" i="1"/>
  <c r="I24" i="1"/>
  <c r="H26" i="1"/>
  <c r="I26" i="1"/>
  <c r="I4" i="1"/>
  <c r="H4" i="1"/>
  <c r="F30" i="27"/>
  <c r="E12" i="19"/>
  <c r="E16" i="19"/>
  <c r="E11" i="19"/>
  <c r="E15" i="19"/>
  <c r="E14" i="19"/>
  <c r="E13" i="19"/>
  <c r="F10" i="14"/>
  <c r="F12" i="14"/>
  <c r="F14" i="14"/>
  <c r="F16" i="14"/>
  <c r="F9" i="14"/>
  <c r="F11" i="14"/>
  <c r="F13" i="14"/>
  <c r="F15" i="14"/>
  <c r="G10" i="12"/>
  <c r="G9" i="12"/>
  <c r="G11" i="11"/>
  <c r="G10" i="11"/>
  <c r="G8" i="9"/>
  <c r="G10" i="9"/>
  <c r="G12" i="9"/>
  <c r="G14" i="9"/>
  <c r="G16" i="9"/>
  <c r="G18" i="9"/>
  <c r="G20" i="9"/>
  <c r="G22" i="9"/>
  <c r="G24" i="9"/>
  <c r="G9" i="9"/>
  <c r="G11" i="9"/>
  <c r="G13" i="9"/>
  <c r="G15" i="9"/>
  <c r="G17" i="9"/>
  <c r="G19" i="9"/>
  <c r="G21" i="9"/>
  <c r="G23" i="9"/>
  <c r="F12" i="8"/>
  <c r="F15" i="8"/>
  <c r="F10" i="8"/>
  <c r="F13" i="8"/>
  <c r="I7" i="65"/>
  <c r="F19" i="71"/>
  <c r="F10" i="71"/>
  <c r="I3" i="68"/>
  <c r="F7" i="71"/>
  <c r="H10" i="66"/>
  <c r="E4" i="22"/>
  <c r="D4" i="22"/>
  <c r="F4" i="20"/>
  <c r="E4" i="20"/>
  <c r="E4" i="19"/>
  <c r="D4" i="19"/>
  <c r="E3" i="19"/>
  <c r="G4" i="18"/>
  <c r="F4" i="18"/>
  <c r="H4" i="16"/>
  <c r="G4" i="16"/>
  <c r="H3" i="16"/>
  <c r="F4" i="15"/>
  <c r="E4" i="15"/>
  <c r="F3" i="15"/>
  <c r="F4" i="14"/>
  <c r="E4" i="14"/>
  <c r="F3" i="14"/>
  <c r="F4" i="13"/>
  <c r="E4" i="13"/>
  <c r="F3" i="13"/>
  <c r="G4" i="12"/>
  <c r="F4" i="12"/>
  <c r="G3" i="12"/>
  <c r="G4" i="11"/>
  <c r="F4" i="11"/>
  <c r="G3" i="11"/>
  <c r="F4" i="10"/>
  <c r="E4" i="10"/>
  <c r="F3" i="10"/>
  <c r="G4" i="9"/>
  <c r="F4" i="9"/>
  <c r="G3" i="9"/>
  <c r="F4" i="8"/>
  <c r="E4" i="8"/>
  <c r="F4" i="7"/>
  <c r="E4" i="7"/>
  <c r="F4" i="6"/>
  <c r="E4" i="6"/>
  <c r="H4" i="5"/>
  <c r="G4" i="5"/>
  <c r="H4" i="24"/>
  <c r="G4" i="24"/>
  <c r="H4" i="4"/>
  <c r="G4" i="4"/>
  <c r="D4" i="3"/>
  <c r="D4" i="81"/>
  <c r="C4" i="81"/>
  <c r="D3" i="81"/>
  <c r="F4" i="80"/>
  <c r="E4" i="80"/>
  <c r="F4" i="79"/>
  <c r="E4" i="79"/>
  <c r="E4" i="78"/>
  <c r="D4" i="78"/>
  <c r="E4" i="77"/>
  <c r="D4" i="77"/>
  <c r="F4" i="76"/>
  <c r="E4" i="76"/>
  <c r="F4" i="75"/>
  <c r="E4" i="75"/>
  <c r="H4" i="74"/>
  <c r="G4" i="74"/>
  <c r="E4" i="72"/>
  <c r="D4" i="72"/>
  <c r="E3" i="72"/>
  <c r="H4" i="70"/>
  <c r="G4" i="70"/>
  <c r="G4" i="69"/>
  <c r="F4" i="69"/>
  <c r="I4" i="68"/>
  <c r="H4" i="68"/>
  <c r="I4" i="67"/>
  <c r="H4" i="67"/>
  <c r="H4" i="66"/>
  <c r="G4" i="66"/>
  <c r="F4" i="65"/>
  <c r="G4" i="65"/>
  <c r="G4" i="73"/>
  <c r="F4" i="73"/>
  <c r="E30" i="27"/>
  <c r="E3" i="71"/>
  <c r="G3" i="16"/>
  <c r="E3" i="15"/>
  <c r="E3" i="13"/>
  <c r="E3" i="10"/>
  <c r="C3" i="81"/>
  <c r="E19" i="71"/>
  <c r="D20" i="71"/>
  <c r="H3" i="68"/>
  <c r="E7" i="71"/>
  <c r="D3" i="72"/>
  <c r="E10" i="71"/>
  <c r="C20" i="71"/>
  <c r="B7" i="72"/>
  <c r="B8" i="72"/>
  <c r="B9" i="72"/>
  <c r="B10" i="72"/>
  <c r="C50" i="27"/>
  <c r="D50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D27" i="27"/>
  <c r="C27" i="27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</authors>
  <commentList>
    <comment ref="A7" authorId="0" shapeId="0" xr:uid="{6AC9C0CF-436C-2D4D-8C21-20009B6E65B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14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<sst xmlns="http://schemas.openxmlformats.org/spreadsheetml/2006/main" count="1385" uniqueCount="496">
  <si>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</si>
  <si>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</si>
  <si>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</si>
  <si>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</si>
  <si>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</si>
  <si>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</si>
  <si>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</si>
  <si>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</si>
  <si>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</si>
  <si>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</si>
  <si>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</si>
  <si>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</si>
  <si>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</si>
  <si>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</si>
  <si>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</si>
  <si>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</si>
  <si>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</si>
  <si>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</si>
  <si>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</si>
  <si>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</si>
  <si>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</si>
  <si>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</si>
  <si>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</si>
  <si>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</si>
  <si>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</si>
  <si>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</si>
  <si>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</si>
  <si>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</si>
  <si>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</si>
  <si>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</si>
  <si>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</si>
  <si>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</si>
  <si>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</si>
  <si>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</si>
  <si>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</si>
  <si>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</si>
  <si>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</si>
  <si>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</si>
  <si>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</si>
  <si>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</si>
  <si>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</si>
  <si>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</si>
  <si>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</si>
  <si>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</si>
  <si>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</si>
  <si>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</si>
  <si>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</si>
  <si>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</si>
  <si>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</si>
  <si>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</si>
  <si>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</si>
  <si>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</si>
  <si>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</si>
  <si>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</si>
  <si>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</si>
  <si>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</si>
  <si>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</si>
  <si>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</si>
  <si>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</si>
  <si>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</si>
  <si>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</si>
  <si>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</si>
  <si>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</si>
  <si>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</si>
  <si>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</si>
  <si>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</si>
  <si>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</si>
  <si>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</si>
  <si>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</si>
  <si>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</si>
  <si>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</si>
  <si>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</si>
  <si>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</si>
  <si>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</si>
  <si>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</si>
  <si>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</si>
  <si>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</si>
  <si>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</si>
  <si>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</si>
  <si>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</si>
  <si>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</si>
  <si>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</si>
  <si>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</si>
  <si>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</si>
  <si>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</si>
  <si>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</si>
  <si>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</si>
  <si>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</si>
  <si>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</si>
  <si>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</si>
  <si>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</si>
  <si>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</si>
  <si>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</si>
  <si>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</si>
  <si>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</si>
  <si>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</si>
  <si>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</si>
  <si>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</si>
  <si>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</si>
  <si>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</si>
  <si>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</si>
  <si>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</si>
  <si>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</si>
  <si>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</si>
  <si>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</si>
  <si>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</si>
  <si>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</si>
  <si>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</si>
  <si>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</si>
  <si>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</si>
  <si>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</si>
  <si>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</si>
  <si>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</si>
  <si>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</si>
  <si>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</si>
  <si>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</si>
  <si>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</si>
  <si>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</si>
  <si>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</si>
  <si>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</si>
  <si>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</si>
  <si>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</si>
  <si>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</si>
  <si>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</si>
  <si>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</si>
  <si>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</si>
  <si>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</si>
  <si>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</si>
  <si>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</si>
  <si>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</si>
  <si>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</si>
  <si>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</si>
  <si>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</si>
  <si>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</si>
  <si>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</si>
  <si>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</si>
  <si>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</si>
  <si>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</si>
  <si>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</si>
  <si>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</si>
  <si>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</si>
  <si>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</si>
  <si>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</si>
  <si>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</si>
  <si>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</si>
  <si>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</si>
  <si>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</si>
  <si>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</si>
  <si>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</si>
  <si>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</si>
  <si>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</si>
  <si>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</si>
  <si>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</si>
  <si>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</si>
  <si>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</si>
  <si>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</si>
  <si>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</si>
  <si>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</si>
  <si>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</si>
  <si>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</si>
  <si>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</si>
  <si>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</si>
  <si>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</si>
  <si>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</si>
  <si>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</si>
  <si>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</si>
  <si>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</si>
  <si>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</si>
  <si>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</si>
  <si>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</si>
  <si>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</si>
  <si>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</si>
  <si>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</si>
  <si>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</si>
  <si>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</si>
  <si>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</si>
  <si>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</si>
  <si>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</si>
  <si>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</si>
  <si>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</si>
  <si>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</si>
  <si>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</si>
  <si>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</si>
  <si>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</si>
  <si>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</si>
  <si>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</si>
  <si>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</si>
  <si>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</si>
  <si>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</si>
  <si>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</si>
  <si>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</si>
  <si>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</si>
  <si>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</si>
  <si>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</si>
  <si>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</si>
  <si>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</si>
  <si>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</si>
  <si>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</si>
  <si>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</si>
  <si>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</si>
  <si>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</si>
  <si>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</si>
  <si>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</si>
  <si>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</si>
  <si>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</si>
  <si>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</si>
  <si>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</si>
  <si>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</si>
  <si>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</si>
  <si>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</si>
  <si>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</si>
  <si>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</si>
  <si>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</si>
  <si>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</si>
  <si>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</si>
  <si>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</si>
  <si>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</si>
  <si>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</si>
  <si>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</si>
  <si>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</si>
  <si>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</si>
  <si>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</si>
  <si>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</si>
  <si>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</si>
  <si>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</si>
  <si>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</si>
  <si>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</si>
  <si>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</si>
  <si>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</si>
  <si>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</si>
  <si>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</si>
  <si>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</si>
  <si>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</si>
  <si>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</si>
  <si>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</si>
  <si>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</si>
  <si>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</si>
  <si>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</si>
  <si>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</si>
  <si>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</si>
  <si>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</si>
  <si>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</si>
  <si>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</si>
  <si>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</si>
  <si>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</si>
  <si>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</si>
  <si>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</si>
  <si>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</si>
  <si>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</si>
  <si>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</si>
  <si>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</si>
  <si>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</si>
  <si>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</si>
  <si>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</si>
  <si>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</si>
  <si>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</si>
  <si>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</si>
  <si>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</si>
  <si>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</si>
  <si>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</si>
  <si>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</si>
  <si>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</si>
  <si>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</si>
  <si>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</si>
  <si>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</si>
  <si>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</si>
  <si>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</si>
  <si>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</si>
  <si>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</si>
  <si>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</si>
  <si>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</si>
  <si>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</si>
  <si>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</si>
  <si>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</si>
  <si>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</si>
  <si>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</si>
  <si>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</si>
  <si>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</si>
  <si>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</si>
  <si>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</si>
  <si>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</si>
  <si>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</si>
  <si>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</si>
  <si>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</si>
  <si>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</si>
  <si>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</si>
  <si>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</si>
  <si>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</si>
  <si>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</si>
  <si>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</si>
  <si>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</si>
  <si>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</si>
  <si>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</si>
  <si>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</si>
  <si>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</si>
  <si>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</si>
  <si>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</si>
  <si>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</si>
  <si>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</si>
  <si>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</si>
  <si>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</si>
  <si>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</si>
  <si>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</si>
  <si>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</si>
  <si>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</si>
  <si>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</si>
  <si>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</si>
  <si>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</si>
  <si>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</si>
  <si>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</si>
  <si>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for (int counter2 = counter1; counter2 &gt; 0; counter2--)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</si>
  <si>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</si>
  <si>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</si>
  <si>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</si>
  <si>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</si>
  <si>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</si>
  <si>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</si>
  <si>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</si>
  <si>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</si>
  <si>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</si>
  <si>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</si>
  <si>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</si>
  <si>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</si>
  <si>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</si>
  <si>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</si>
  <si>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</si>
  <si>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</si>
  <si>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</si>
  <si>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</si>
  <si>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</si>
  <si>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</si>
  <si>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</si>
  <si>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</si>
  <si>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</si>
  <si>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</si>
  <si>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</si>
  <si>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</si>
  <si>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</si>
  <si>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</si>
  <si>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</si>
  <si>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</si>
  <si>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</si>
  <si>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</si>
  <si>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</si>
  <si>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</si>
  <si>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</si>
  <si>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</si>
  <si>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</si>
  <si>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</si>
  <si>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</si>
  <si>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</si>
  <si>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</si>
  <si>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</si>
  <si>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</si>
  <si>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</si>
  <si>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</si>
  <si>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</si>
  <si>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</si>
  <si>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</si>
  <si>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</si>
  <si>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</si>
  <si>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</si>
  <si>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</si>
  <si>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</si>
  <si>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</si>
  <si>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</si>
  <si>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</si>
  <si>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</si>
  <si>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</si>
  <si>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</si>
  <si>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</si>
  <si>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</si>
  <si>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</si>
  <si>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</si>
  <si>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</si>
  <si>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</si>
  <si>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</si>
  <si>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</si>
  <si>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</si>
  <si>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</si>
  <si>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</si>
  <si>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</si>
  <si>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</si>
  <si>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</si>
  <si>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</si>
  <si>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</si>
  <si>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</si>
  <si>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</si>
  <si>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</si>
  <si>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</si>
  <si>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</si>
  <si>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</si>
  <si>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</si>
  <si>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</si>
  <si>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</si>
  <si>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</si>
  <si>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</si>
  <si>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</si>
  <si>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</si>
  <si>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</si>
  <si>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</si>
  <si>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</si>
  <si>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</si>
  <si>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</si>
  <si>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</si>
  <si>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</si>
  <si>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</si>
  <si>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</si>
  <si>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</si>
  <si>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</si>
  <si>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</si>
  <si>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</si>
  <si>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</si>
  <si>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</si>
  <si>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</si>
  <si>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</si>
  <si>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</si>
  <si>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</si>
  <si>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</si>
  <si>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</si>
  <si>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</si>
  <si>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</si>
  <si>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</si>
  <si>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</si>
  <si>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</si>
  <si>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</si>
  <si>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</si>
  <si>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</si>
  <si>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</si>
  <si>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</si>
  <si>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</si>
  <si>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</si>
  <si>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</si>
  <si>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</si>
  <si>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</si>
  <si>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</si>
  <si>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</si>
  <si>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</si>
  <si>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</si>
  <si>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</si>
  <si>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</si>
  <si>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</si>
  <si>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</si>
  <si>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</si>
  <si>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</si>
  <si>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</si>
  <si>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</si>
  <si>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</si>
  <si>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</si>
  <si>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</si>
  <si>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</si>
  <si>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</si>
  <si>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</si>
  <si>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</si>
  <si>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</si>
  <si>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</si>
  <si>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</si>
  <si>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</si>
  <si>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</si>
  <si>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</si>
  <si>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</si>
  <si>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</si>
  <si>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</si>
  <si>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</si>
  <si>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</si>
  <si>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</si>
  <si>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</si>
  <si>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</si>
  <si>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</si>
  <si>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</si>
  <si>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</si>
  <si>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</si>
  <si>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</si>
  <si>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</si>
  <si>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</si>
  <si>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</si>
  <si>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</si>
  <si>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</si>
  <si>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</si>
  <si>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Siegmund 2012</t>
  </si>
  <si>
    <t>diff_id</t>
  </si>
  <si>
    <t>Peitek 2021</t>
  </si>
  <si>
    <t>recursion</t>
  </si>
  <si>
    <t>Modulo</t>
  </si>
  <si>
    <t>modulo</t>
  </si>
  <si>
    <t>ids</t>
  </si>
  <si>
    <t>Arrays</t>
  </si>
  <si>
    <t>Studies data</t>
  </si>
  <si>
    <t>studies</t>
  </si>
  <si>
    <t>siegmund_2012</t>
  </si>
  <si>
    <t>peitek_2021</t>
  </si>
  <si>
    <t>Average</t>
  </si>
  <si>
    <t>arrays</t>
  </si>
  <si>
    <t>dist</t>
  </si>
  <si>
    <t>distance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</si>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</sst>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sz val="12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left" vertical="center"/>
    </xf>
    <xf numFmtId="0" fontId="17" fillId="0" borderId="0" xfId="0" applyFont="1"/>
    <xf numFmtId="0" fontId="14" fillId="0" borderId="1" xfId="0" applyFont="1" applyBorder="1"/>
    <xf numFmtId="0" fontId="19" fillId="0" borderId="1" xfId="0" applyFont="1" applyBorder="1"/>
    <xf numFmtId="0" fontId="19" fillId="2" borderId="1" xfId="0" applyFont="1" applyFill="1" applyBorder="1"/>
    <xf numFmtId="0" fontId="19" fillId="5" borderId="1" xfId="0" applyFont="1" applyFill="1" applyBorder="1"/>
    <xf numFmtId="0" fontId="18" fillId="0" borderId="0" xfId="0" applyFont="1" applyAlignment="1">
      <alignment horizontal="center" vertical="center"/>
    </xf>
    <xf numFmtId="0" fontId="0" fillId="2" borderId="1" xfId="0" applyFill="1" applyBorder="1"/>
    <xf numFmtId="0" fontId="14" fillId="2" borderId="1" xfId="0" applyFont="1" applyFill="1" applyBorder="1"/>
    <xf numFmtId="0" fontId="19" fillId="5" borderId="3" xfId="0" applyFont="1" applyFill="1" applyBorder="1"/>
    <xf numFmtId="0" fontId="17" fillId="0" borderId="1" xfId="0" applyFont="1" applyBorder="1"/>
    <xf numFmtId="0" fontId="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6" fillId="0" borderId="1" xfId="0" applyFont="1" applyBorder="1"/>
    <xf numFmtId="0" fontId="14" fillId="3" borderId="1" xfId="0" applyFont="1" applyFill="1" applyBorder="1"/>
    <xf numFmtId="0" fontId="14" fillId="3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5" borderId="1" xfId="0" applyFont="1" applyFill="1" applyBorder="1"/>
    <xf numFmtId="0" fontId="2" fillId="5" borderId="3" xfId="0" applyFont="1" applyFill="1" applyBorder="1"/>
    <xf numFmtId="0" fontId="0" fillId="3" borderId="1" xfId="0" applyFont="1" applyFill="1" applyBorder="1"/>
    <xf numFmtId="0" fontId="20" fillId="0" borderId="0" xfId="0" applyFont="1" applyAlignment="1">
      <alignment horizontal="center" vertical="center"/>
    </xf>
    <xf numFmtId="0" fontId="0" fillId="3" borderId="3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21" fillId="0" borderId="0" xfId="0" applyFont="1"/>
    <xf numFmtId="0" fontId="20" fillId="0" borderId="0" xfId="0" applyFont="1" applyAlignment="1">
      <alignment horizontal="center"/>
    </xf>
    <xf numFmtId="0" fontId="21" fillId="0" borderId="1" xfId="0" applyFont="1" applyBorder="1"/>
    <xf numFmtId="0" fontId="21" fillId="4" borderId="1" xfId="0" applyFont="1" applyFill="1" applyBorder="1"/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1" xfId="0" applyFont="1" applyBorder="1"/>
    <xf numFmtId="0" fontId="6" fillId="0" borderId="1" xfId="0" applyFont="1" applyBorder="1"/>
    <xf numFmtId="0" fontId="0" fillId="3" borderId="3" xfId="0" applyFill="1" applyBorder="1"/>
    <xf numFmtId="0" fontId="10" fillId="0" borderId="1" xfId="0" applyFont="1" applyBorder="1"/>
    <xf numFmtId="0" fontId="13" fillId="0" borderId="1" xfId="0" applyFont="1" applyBorder="1"/>
    <xf numFmtId="0" fontId="21" fillId="2" borderId="1" xfId="0" applyFont="1" applyFill="1" applyBorder="1"/>
    <xf numFmtId="0" fontId="0" fillId="6" borderId="1" xfId="0" applyFon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  <xf numFmtId="0" fontId="21" fillId="7" borderId="1" xfId="0" applyFont="1" applyFill="1" applyBorder="1"/>
    <xf numFmtId="0" fontId="23" fillId="7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0" borderId="1" xfId="0" applyFont="1" applyBorder="1"/>
    <xf numFmtId="0" fontId="2" fillId="0" borderId="0" xfId="0" applyFont="1" applyFill="1" applyBorder="1"/>
    <xf numFmtId="2" fontId="2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9" fillId="0" borderId="0" xfId="0" applyFont="1" applyFill="1" applyBorder="1"/>
    <xf numFmtId="0" fontId="0" fillId="3" borderId="4" xfId="0" applyFont="1" applyFill="1" applyBorder="1"/>
    <xf numFmtId="0" fontId="19" fillId="0" borderId="2" xfId="0" applyFont="1" applyFill="1" applyBorder="1"/>
    <xf numFmtId="0" fontId="14" fillId="7" borderId="1" xfId="0" applyFont="1" applyFill="1" applyBorder="1"/>
    <xf numFmtId="0" fontId="0" fillId="7" borderId="1" xfId="0" applyFont="1" applyFill="1" applyBorder="1"/>
    <xf numFmtId="0" fontId="14" fillId="3" borderId="5" xfId="0" applyFont="1" applyFill="1" applyBorder="1"/>
    <xf numFmtId="0" fontId="14" fillId="0" borderId="5" xfId="0" applyFont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ont="1" applyFill="1" applyBorder="1"/>
    <xf numFmtId="0" fontId="14" fillId="9" borderId="1" xfId="0" applyFont="1" applyFill="1" applyBorder="1"/>
    <xf numFmtId="0" fontId="0" fillId="9" borderId="1" xfId="0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6" xfId="0" applyFont="1" applyFill="1" applyBorder="1"/>
    <xf numFmtId="0" fontId="0" fillId="0" borderId="6" xfId="0" applyFill="1" applyBorder="1"/>
    <xf numFmtId="0" fontId="1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diff_id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47A-994B-A457-CD471C709299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9.4879999999999995</c:v>
                </c:pt>
                <c:pt idx="1">
                  <c:v>13.743871999999993</c:v>
                </c:pt>
                <c:pt idx="2">
                  <c:v>7.8499993599999991</c:v>
                </c:pt>
                <c:pt idx="3">
                  <c:v>15</c:v>
                </c:pt>
                <c:pt idx="4">
                  <c:v>13.719999999999999</c:v>
                </c:pt>
                <c:pt idx="5">
                  <c:v>11.839999999999998</c:v>
                </c:pt>
                <c:pt idx="6">
                  <c:v>4</c:v>
                </c:pt>
                <c:pt idx="7">
                  <c:v>6.2</c:v>
                </c:pt>
                <c:pt idx="8">
                  <c:v>7.2492800000000006</c:v>
                </c:pt>
                <c:pt idx="9">
                  <c:v>10.239999999999998</c:v>
                </c:pt>
                <c:pt idx="10">
                  <c:v>6.7408000000000001</c:v>
                </c:pt>
                <c:pt idx="11">
                  <c:v>4.0999999999999996</c:v>
                </c:pt>
                <c:pt idx="12">
                  <c:v>5.5695999999999994</c:v>
                </c:pt>
                <c:pt idx="13">
                  <c:v>7.4</c:v>
                </c:pt>
                <c:pt idx="14">
                  <c:v>9.7359999999999989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peitek2021!$C$4:$C$19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peitek2021!$F$3</c:f>
              <c:strCache>
                <c:ptCount val="1"/>
                <c:pt idx="0">
                  <c:v>ids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F21-B941-84A2-BEBC0D118AC7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F21-B941-84A2-BEBC0D118AC7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F21-B941-84A2-BEBC0D118AC7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F21-B941-84A2-BEBC0D118AC7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F21-B941-84A2-BEBC0D118AC7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F21-B941-84A2-BEBC0D118AC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peitek2021!$F$4:$F$19</c:f>
              <c:numCache>
                <c:formatCode>General</c:formatCode>
                <c:ptCount val="16"/>
                <c:pt idx="0">
                  <c:v>9.8624000000000009</c:v>
                </c:pt>
                <c:pt idx="1">
                  <c:v>13.743871999999993</c:v>
                </c:pt>
                <c:pt idx="2">
                  <c:v>8.2249993600000018</c:v>
                </c:pt>
                <c:pt idx="3">
                  <c:v>15</c:v>
                </c:pt>
                <c:pt idx="4">
                  <c:v>13.719999999999999</c:v>
                </c:pt>
                <c:pt idx="5">
                  <c:v>12.212</c:v>
                </c:pt>
                <c:pt idx="6">
                  <c:v>4</c:v>
                </c:pt>
                <c:pt idx="7">
                  <c:v>6.2</c:v>
                </c:pt>
                <c:pt idx="8">
                  <c:v>7.2492800000000006</c:v>
                </c:pt>
                <c:pt idx="9">
                  <c:v>10.239999999999998</c:v>
                </c:pt>
                <c:pt idx="10">
                  <c:v>6.7408000000000001</c:v>
                </c:pt>
                <c:pt idx="11">
                  <c:v>4.0999999999999996</c:v>
                </c:pt>
                <c:pt idx="12">
                  <c:v>5.5695999999999994</c:v>
                </c:pt>
                <c:pt idx="13">
                  <c:v>7.4</c:v>
                </c:pt>
                <c:pt idx="14">
                  <c:v>10.8592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1-B941-84A2-BEBC0D11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35855"/>
        <c:axId val="300873023"/>
      </c:scatterChart>
      <c:valAx>
        <c:axId val="169613585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873023"/>
        <c:crosses val="autoZero"/>
        <c:crossBetween val="midCat"/>
      </c:valAx>
      <c:valAx>
        <c:axId val="3008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1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1128127-C329-0F4A-B9F4-4C10B79665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8A0CDF-C4D8-674D-9B35-80611C0CCE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CE39F7-9F9E-7349-830C-07C4039740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1325FA-C8D7-584C-988E-3CFA540217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D40AE3-6F67-E244-9066-E95A425E89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5213929-875F-A642-A6D4-64435482B3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DC432A-C37F-524A-82FE-C8231A3554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2BEF65-293F-034A-A596-F8BB427FE1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1E72EF-8433-2F44-A57F-8634B4F8D4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80D8578-E5F9-D347-B25F-EA52093C4B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D9F567F-6ADF-B244-AC87-428917016D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0262F74-C684-DC46-936D-CD3BDF515C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9837234-F807-DB4D-B456-0332066989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9FAAF7C-408C-9240-B5B9-4723E138ED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2272E19-AB36-A749-9E90-871BD95A92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EA5880B-B18F-0F49-95FE-733703D6D9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C7A24C7-E5FA-ED40-BF7A-90061EA64B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0B738C0-D20E-1140-B0DF-7148DEE70A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E000902-688E-9A4E-BD7C-3BA72DB4AB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78FB841-ABB2-A449-980F-E5B8C13BC9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34CCF4F-97EA-FF4E-AFB4-7D35EAFC4E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B4CDD8D-E606-5C41-987B-DBFAF4734A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A6EB142-349B-1046-9BAA-6D324E7C26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siegmund2012!$C$30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siegmund2012!$C$31:$C$49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1-944F-9B84-C95A0248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4799"/>
        <c:axId val="1900538383"/>
      </c:scatterChart>
      <c:valAx>
        <c:axId val="19263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538383"/>
        <c:crosses val="autoZero"/>
        <c:crossBetween val="midCat"/>
      </c:valAx>
      <c:valAx>
        <c:axId val="1900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siegmund2012!$D$30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siegmund2012!$D$31:$D$49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diff_id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7D-064F-AF36-7132565FD95F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7D-064F-AF36-7132565FD95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  <c:numCache>
                <c:formatCode>General</c:formatCode>
                <c:ptCount val="19"/>
                <c:pt idx="0">
                  <c:v>3.72</c:v>
                </c:pt>
                <c:pt idx="1">
                  <c:v>8.9999359999999964</c:v>
                </c:pt>
                <c:pt idx="2">
                  <c:v>11.959999999999999</c:v>
                </c:pt>
                <c:pt idx="3">
                  <c:v>15.28</c:v>
                </c:pt>
                <c:pt idx="4">
                  <c:v>3.7440000000000002</c:v>
                </c:pt>
                <c:pt idx="5">
                  <c:v>7.9600000000000009</c:v>
                </c:pt>
                <c:pt idx="6">
                  <c:v>7.5640000000000001</c:v>
                </c:pt>
                <c:pt idx="7">
                  <c:v>6.3749967360000017</c:v>
                </c:pt>
                <c:pt idx="8">
                  <c:v>9</c:v>
                </c:pt>
                <c:pt idx="9">
                  <c:v>4.8000000000000007</c:v>
                </c:pt>
                <c:pt idx="10">
                  <c:v>7.1999999999999993</c:v>
                </c:pt>
                <c:pt idx="11">
                  <c:v>3</c:v>
                </c:pt>
                <c:pt idx="12">
                  <c:v>4.9984000000000002</c:v>
                </c:pt>
                <c:pt idx="13">
                  <c:v>2</c:v>
                </c:pt>
                <c:pt idx="14">
                  <c:v>6</c:v>
                </c:pt>
                <c:pt idx="15">
                  <c:v>8.4991999999999912</c:v>
                </c:pt>
                <c:pt idx="16">
                  <c:v>5.8800000000000008</c:v>
                </c:pt>
                <c:pt idx="17">
                  <c:v>6.2480000000000002</c:v>
                </c:pt>
                <c:pt idx="18">
                  <c:v>4.9984000000000002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D-064F-AF36-7132565F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siegmund2012!$F$30</c:f>
              <c:strCache>
                <c:ptCount val="1"/>
                <c:pt idx="0">
                  <c:v>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76-9543-9585-109556B92057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376-9543-9585-109556B92057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376-9543-9585-109556B92057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376-9543-9585-109556B9205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376-9543-9585-109556B92057}"/>
              </c:ext>
            </c:extLst>
          </c:dPt>
          <c:dPt>
            <c:idx val="15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376-9543-9585-109556B92057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76-9543-9585-109556B92057}"/>
              </c:ext>
            </c:extLst>
          </c:dPt>
          <c:dPt>
            <c:idx val="18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376-9543-9585-109556B9205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siegmund2012!$F$31:$F$49</c:f>
              <c:numCache>
                <c:formatCode>General</c:formatCode>
                <c:ptCount val="19"/>
                <c:pt idx="0">
                  <c:v>3.72</c:v>
                </c:pt>
                <c:pt idx="1">
                  <c:v>8.9999359999999964</c:v>
                </c:pt>
                <c:pt idx="2">
                  <c:v>14.515999999999998</c:v>
                </c:pt>
                <c:pt idx="3">
                  <c:v>16.012</c:v>
                </c:pt>
                <c:pt idx="4">
                  <c:v>3.7440000000000002</c:v>
                </c:pt>
                <c:pt idx="5">
                  <c:v>8.6319999999999979</c:v>
                </c:pt>
                <c:pt idx="6">
                  <c:v>7.5640000000000001</c:v>
                </c:pt>
                <c:pt idx="7">
                  <c:v>6.3749967360000017</c:v>
                </c:pt>
                <c:pt idx="8">
                  <c:v>9</c:v>
                </c:pt>
                <c:pt idx="9">
                  <c:v>4.8000000000000007</c:v>
                </c:pt>
                <c:pt idx="10">
                  <c:v>7.1999999999999993</c:v>
                </c:pt>
                <c:pt idx="11">
                  <c:v>3</c:v>
                </c:pt>
                <c:pt idx="12">
                  <c:v>4.9984000000000002</c:v>
                </c:pt>
                <c:pt idx="13">
                  <c:v>2</c:v>
                </c:pt>
                <c:pt idx="14">
                  <c:v>6</c:v>
                </c:pt>
                <c:pt idx="15">
                  <c:v>9.2491519999999952</c:v>
                </c:pt>
                <c:pt idx="16">
                  <c:v>5.8800000000000008</c:v>
                </c:pt>
                <c:pt idx="17">
                  <c:v>7.4480000000000004</c:v>
                </c:pt>
                <c:pt idx="18">
                  <c:v>6.1230399999999987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9543-9585-109556B92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01711"/>
        <c:axId val="1634914991"/>
      </c:scatterChart>
      <c:valAx>
        <c:axId val="163570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914991"/>
        <c:crosses val="autoZero"/>
        <c:crossBetween val="midCat"/>
      </c:valAx>
      <c:valAx>
        <c:axId val="16349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70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siegmund2012!$G$30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siegmund2012!$G$31:$G$49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6544-BBAE-D8BA6990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146050</xdr:rowOff>
    </xdr:from>
    <xdr:to>
      <xdr:col>10</xdr:col>
      <xdr:colOff>698500</xdr:colOff>
      <xdr:row>22</xdr:row>
      <xdr:rowOff>177800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1</xdr:row>
      <xdr:rowOff>196850</xdr:rowOff>
    </xdr:from>
    <xdr:to>
      <xdr:col>16</xdr:col>
      <xdr:colOff>342900</xdr:colOff>
      <xdr:row>23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51</xdr:row>
      <xdr:rowOff>69850</xdr:rowOff>
    </xdr:from>
    <xdr:to>
      <xdr:col>10</xdr:col>
      <xdr:colOff>685800</xdr:colOff>
      <xdr:row>74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64090C-0775-9942-85B2-6B6C93BE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51</xdr:row>
      <xdr:rowOff>95250</xdr:rowOff>
    </xdr:from>
    <xdr:to>
      <xdr:col>16</xdr:col>
      <xdr:colOff>482600</xdr:colOff>
      <xdr:row>74</xdr:row>
      <xdr:rowOff>88900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28</xdr:row>
      <xdr:rowOff>171450</xdr:rowOff>
    </xdr:from>
    <xdr:to>
      <xdr:col>13</xdr:col>
      <xdr:colOff>114300</xdr:colOff>
      <xdr:row>51</xdr:row>
      <xdr:rowOff>190500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2CF8C3-E7FA-904C-989F-049AA179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184150</xdr:colOff>
      <xdr:row>28</xdr:row>
      <xdr:rowOff>196850</xdr:rowOff>
    </xdr:from>
    <xdr:to>
      <xdr:col>19</xdr:col>
      <xdr:colOff>38100</xdr:colOff>
      <xdr:row>51</xdr:row>
      <xdr:rowOff>177800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59B357D-B5E4-EC4E-8BE8-F776D78F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38100</xdr:colOff>
      <xdr:row>28</xdr:row>
      <xdr:rowOff>95250</xdr:rowOff>
    </xdr:from>
    <xdr:to>
      <xdr:col>23</xdr:col>
      <xdr:colOff>482600</xdr:colOff>
      <xdr:row>41</xdr:row>
      <xdr:rowOff>196850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9C4F6A-BCC8-1240-808A-FF94482B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146050</xdr:rowOff>
    </xdr:from>
    <xdr:to>
      <xdr:col>11</xdr:col>
      <xdr:colOff>571500</xdr:colOff>
      <xdr:row>20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20</xdr:row>
      <xdr:rowOff>133350</xdr:rowOff>
    </xdr:from>
    <xdr:to>
      <xdr:col>11</xdr:col>
      <xdr:colOff>406400</xdr:colOff>
      <xdr:row>38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20</xdr:row>
      <xdr:rowOff>82550</xdr:rowOff>
    </xdr:from>
    <xdr:to>
      <xdr:col>17</xdr:col>
      <xdr:colOff>101600</xdr:colOff>
      <xdr:row>38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622300</xdr:colOff>
      <xdr:row>1</xdr:row>
      <xdr:rowOff>158750</xdr:rowOff>
    </xdr:from>
    <xdr:to>
      <xdr:col>17</xdr:col>
      <xdr:colOff>241300</xdr:colOff>
      <xdr:row>20</xdr:row>
      <xdr:rowOff>50800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6467EDB-8E16-E645-A8C3-3BFD1AD1B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 xml:space="preserve">Probably bugged: should have int counter2 = array.length
</text>
  </threadedComment>
  <threadedComment ref="A14" dT="2021-07-11T11:22:41.13" personId="{A4C9A5BD-8491-454E-A1E9-D85386424885}" id="{91258D48-6388-F54B-841F-43B2DE86FB15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5"/>
  <sheetViews>
    <sheetView zoomScale="117" workbookViewId="0">
      <selection activeCell="J6" sqref="J6"/>
    </sheetView>
  </sheetViews>
  <sheetFormatPr baseColWidth="10" defaultRowHeight="16"/>
  <cols>
    <col min="1" max="1" width="56" style="1" customWidth="1"/>
    <col min="2" max="2" width="36.6640625" style="3" customWidth="1"/>
    <col min="3" max="4" width="10.83203125" style="3"/>
    <col min="5" max="5" width="16.1640625" style="5" customWidth="1"/>
    <col min="6" max="7" width="10.83203125" style="3"/>
    <col min="8" max="16384" width="10.83203125" style="1"/>
  </cols>
  <sheetData>
    <row r="1" spans="1:27" ht="19">
      <c r="A1" s="54" t="s">
        <v>487</v>
      </c>
      <c r="B1" s="54"/>
      <c r="C1" s="54"/>
      <c r="D1" s="54"/>
      <c r="E1" s="54"/>
      <c r="F1" s="54"/>
      <c r="G1" s="54"/>
      <c r="H1" s="54"/>
      <c r="I1" s="54"/>
    </row>
    <row r="2" spans="1:27">
      <c r="B2" s="14"/>
      <c r="C2" s="14"/>
      <c r="D2" s="14"/>
      <c r="F2" s="14"/>
      <c r="G2" s="14"/>
    </row>
    <row r="3" spans="1:27" ht="27" customHeight="1">
      <c r="A3" s="103" t="s">
        <v>47</v>
      </c>
      <c r="B3" s="104" t="s">
        <v>0</v>
      </c>
      <c r="C3" s="104" t="s">
        <v>7</v>
      </c>
      <c r="D3" s="104" t="s">
        <v>8</v>
      </c>
      <c r="E3" s="105" t="s">
        <v>1</v>
      </c>
      <c r="F3" s="104" t="s">
        <v>2</v>
      </c>
      <c r="G3" s="104" t="s">
        <v>3</v>
      </c>
      <c r="H3" s="104" t="s">
        <v>480</v>
      </c>
      <c r="I3" s="104" t="s">
        <v>492</v>
      </c>
      <c r="J3" s="104" t="s">
        <v>493</v>
      </c>
    </row>
    <row r="4" spans="1:27">
      <c r="A4" s="85" t="s">
        <v>6</v>
      </c>
      <c r="B4" s="45" t="s">
        <v>24</v>
      </c>
      <c r="C4" s="45">
        <v>31</v>
      </c>
      <c r="D4" s="45">
        <v>10</v>
      </c>
      <c r="E4" s="44">
        <v>68.014414634146334</v>
      </c>
      <c r="F4" s="45">
        <v>1</v>
      </c>
      <c r="G4" s="45">
        <v>6.8</v>
      </c>
      <c r="H4" s="21">
        <f>siegmund2012!E31</f>
        <v>3.72</v>
      </c>
      <c r="I4" s="21">
        <f>siegmund2012!F31</f>
        <v>3.72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>
      <c r="A5" s="85" t="s">
        <v>6</v>
      </c>
      <c r="B5" s="45" t="s">
        <v>34</v>
      </c>
      <c r="C5" s="45">
        <v>39</v>
      </c>
      <c r="D5" s="45">
        <v>2</v>
      </c>
      <c r="E5" s="44">
        <v>100.26741463414632</v>
      </c>
      <c r="F5" s="45">
        <v>5</v>
      </c>
      <c r="G5" s="45">
        <v>18.100000000000001</v>
      </c>
      <c r="H5" s="21">
        <f>siegmund2012!E32</f>
        <v>8.9999359999999964</v>
      </c>
      <c r="I5" s="21">
        <f>siegmund2012!F32</f>
        <v>8.9999359999999964</v>
      </c>
    </row>
    <row r="6" spans="1:27">
      <c r="A6" s="85" t="s">
        <v>6</v>
      </c>
      <c r="B6" s="45" t="s">
        <v>38</v>
      </c>
      <c r="C6" s="45">
        <v>37</v>
      </c>
      <c r="D6" s="45">
        <v>4</v>
      </c>
      <c r="E6" s="44">
        <v>132.46873170731703</v>
      </c>
      <c r="F6" s="45">
        <v>5</v>
      </c>
      <c r="G6" s="45">
        <v>12.8</v>
      </c>
      <c r="H6" s="85"/>
      <c r="I6" s="85"/>
    </row>
    <row r="7" spans="1:27">
      <c r="A7" s="85" t="s">
        <v>6</v>
      </c>
      <c r="B7" s="45" t="s">
        <v>39</v>
      </c>
      <c r="C7" s="45">
        <v>29</v>
      </c>
      <c r="D7" s="45">
        <v>12</v>
      </c>
      <c r="E7" s="44">
        <v>154.64156097560979</v>
      </c>
      <c r="F7" s="45">
        <v>7</v>
      </c>
      <c r="G7" s="45">
        <v>15.4</v>
      </c>
      <c r="H7" s="21">
        <f>siegmund2012!E33</f>
        <v>11.959999999999999</v>
      </c>
      <c r="I7" s="21">
        <f>siegmund2012!F33</f>
        <v>14.515999999999998</v>
      </c>
    </row>
    <row r="8" spans="1:27">
      <c r="A8" s="85" t="s">
        <v>6</v>
      </c>
      <c r="B8" s="45" t="s">
        <v>40</v>
      </c>
      <c r="C8" s="45">
        <v>28</v>
      </c>
      <c r="D8" s="45">
        <v>13</v>
      </c>
      <c r="E8" s="44">
        <v>211.48453658536584</v>
      </c>
      <c r="F8" s="45">
        <v>5</v>
      </c>
      <c r="G8" s="45">
        <v>14.3</v>
      </c>
      <c r="H8" s="21">
        <f>siegmund2012!E34</f>
        <v>15.28</v>
      </c>
      <c r="I8" s="21">
        <f>siegmund2012!F34</f>
        <v>16.012</v>
      </c>
    </row>
    <row r="9" spans="1:27">
      <c r="A9" s="85" t="s">
        <v>6</v>
      </c>
      <c r="B9" s="45" t="s">
        <v>35</v>
      </c>
      <c r="C9" s="45">
        <v>33</v>
      </c>
      <c r="D9" s="45">
        <v>8</v>
      </c>
      <c r="E9" s="44">
        <v>70.510951219512179</v>
      </c>
      <c r="F9" s="45">
        <v>1</v>
      </c>
      <c r="G9" s="45">
        <v>7.1</v>
      </c>
      <c r="H9" s="21">
        <f>siegmund2012!E35</f>
        <v>3.7440000000000002</v>
      </c>
      <c r="I9" s="21">
        <f>siegmund2012!F35</f>
        <v>3.7440000000000002</v>
      </c>
    </row>
    <row r="10" spans="1:27">
      <c r="A10" s="85" t="s">
        <v>6</v>
      </c>
      <c r="B10" s="45" t="s">
        <v>25</v>
      </c>
      <c r="C10" s="45">
        <v>36</v>
      </c>
      <c r="D10" s="45">
        <v>5</v>
      </c>
      <c r="E10" s="44">
        <v>66.048609756097534</v>
      </c>
      <c r="F10" s="45">
        <v>3</v>
      </c>
      <c r="G10" s="45">
        <v>9.5</v>
      </c>
      <c r="H10" s="21">
        <f>siegmund2012!E36</f>
        <v>7.9600000000000009</v>
      </c>
      <c r="I10" s="21">
        <f>siegmund2012!F36</f>
        <v>8.6319999999999979</v>
      </c>
    </row>
    <row r="11" spans="1:27">
      <c r="A11" s="85" t="s">
        <v>6</v>
      </c>
      <c r="B11" s="45" t="s">
        <v>26</v>
      </c>
      <c r="C11" s="45">
        <v>31</v>
      </c>
      <c r="D11" s="45">
        <v>10</v>
      </c>
      <c r="E11" s="44">
        <v>104.82602439024393</v>
      </c>
      <c r="F11" s="45">
        <v>1</v>
      </c>
      <c r="G11" s="45">
        <v>7.4</v>
      </c>
      <c r="H11" s="21">
        <f>siegmund2012!E37</f>
        <v>7.5640000000000001</v>
      </c>
      <c r="I11" s="21">
        <f>siegmund2012!F37</f>
        <v>7.5640000000000001</v>
      </c>
    </row>
    <row r="12" spans="1:27">
      <c r="A12" s="85" t="s">
        <v>6</v>
      </c>
      <c r="B12" s="45" t="s">
        <v>27</v>
      </c>
      <c r="C12" s="45">
        <v>36</v>
      </c>
      <c r="D12" s="45">
        <v>5</v>
      </c>
      <c r="E12" s="44">
        <v>65.420853658536572</v>
      </c>
      <c r="F12" s="45">
        <v>3</v>
      </c>
      <c r="G12" s="45">
        <v>8.9</v>
      </c>
      <c r="H12" s="21">
        <f>siegmund2012!E38</f>
        <v>6.3749967360000017</v>
      </c>
      <c r="I12" s="21">
        <f>siegmund2012!F38</f>
        <v>6.3749967360000017</v>
      </c>
    </row>
    <row r="13" spans="1:27">
      <c r="A13" s="85" t="s">
        <v>6</v>
      </c>
      <c r="B13" s="45" t="s">
        <v>28</v>
      </c>
      <c r="C13" s="45">
        <v>41</v>
      </c>
      <c r="D13" s="45">
        <v>0</v>
      </c>
      <c r="E13" s="44">
        <v>42.585804878048783</v>
      </c>
      <c r="F13" s="45">
        <v>6</v>
      </c>
      <c r="G13" s="45">
        <v>16.7</v>
      </c>
      <c r="H13" s="21">
        <f>siegmund2012!E39</f>
        <v>9</v>
      </c>
      <c r="I13" s="21">
        <f>siegmund2012!F39</f>
        <v>9</v>
      </c>
    </row>
    <row r="14" spans="1:27">
      <c r="A14" s="85" t="s">
        <v>6</v>
      </c>
      <c r="B14" s="45" t="s">
        <v>29</v>
      </c>
      <c r="C14" s="45">
        <v>34</v>
      </c>
      <c r="D14" s="45">
        <v>7</v>
      </c>
      <c r="E14" s="44">
        <v>65.473780487804873</v>
      </c>
      <c r="F14" s="45">
        <v>1</v>
      </c>
      <c r="G14" s="45">
        <v>7.4</v>
      </c>
      <c r="H14" s="21">
        <f>siegmund2012!E40</f>
        <v>4.8000000000000007</v>
      </c>
      <c r="I14" s="21">
        <f>siegmund2012!F40</f>
        <v>4.8000000000000007</v>
      </c>
    </row>
    <row r="15" spans="1:27">
      <c r="A15" s="85" t="s">
        <v>6</v>
      </c>
      <c r="B15" s="45" t="s">
        <v>37</v>
      </c>
      <c r="C15" s="45">
        <v>41</v>
      </c>
      <c r="D15" s="45">
        <v>0</v>
      </c>
      <c r="E15" s="44">
        <v>59.81002439024391</v>
      </c>
      <c r="F15" s="45">
        <v>3</v>
      </c>
      <c r="G15" s="45">
        <v>14</v>
      </c>
      <c r="H15" s="21">
        <f>siegmund2012!E41</f>
        <v>7.1999999999999993</v>
      </c>
      <c r="I15" s="21">
        <f>siegmund2012!F41</f>
        <v>7.1999999999999993</v>
      </c>
    </row>
    <row r="16" spans="1:27">
      <c r="A16" s="85" t="s">
        <v>6</v>
      </c>
      <c r="B16" s="45" t="s">
        <v>36</v>
      </c>
      <c r="C16" s="45">
        <v>41</v>
      </c>
      <c r="D16" s="45">
        <v>0</v>
      </c>
      <c r="E16" s="44">
        <v>37.425292682926823</v>
      </c>
      <c r="F16" s="45">
        <v>0</v>
      </c>
      <c r="G16" s="45">
        <v>6</v>
      </c>
      <c r="H16" s="21">
        <f>siegmund2012!E42</f>
        <v>3</v>
      </c>
      <c r="I16" s="21">
        <f>siegmund2012!F42</f>
        <v>3</v>
      </c>
    </row>
    <row r="17" spans="1:9">
      <c r="A17" s="85" t="s">
        <v>6</v>
      </c>
      <c r="B17" s="45" t="s">
        <v>30</v>
      </c>
      <c r="C17" s="45">
        <v>39</v>
      </c>
      <c r="D17" s="45">
        <v>2</v>
      </c>
      <c r="E17" s="44">
        <v>48.394707317073163</v>
      </c>
      <c r="F17" s="45">
        <v>1</v>
      </c>
      <c r="G17" s="45">
        <v>9.5</v>
      </c>
      <c r="H17" s="21">
        <f>siegmund2012!E43</f>
        <v>4.9984000000000002</v>
      </c>
      <c r="I17" s="21">
        <f>siegmund2012!F43</f>
        <v>4.9984000000000002</v>
      </c>
    </row>
    <row r="18" spans="1:9">
      <c r="A18" s="85" t="s">
        <v>6</v>
      </c>
      <c r="B18" s="45" t="s">
        <v>41</v>
      </c>
      <c r="C18" s="45">
        <v>7</v>
      </c>
      <c r="D18" s="45">
        <v>34</v>
      </c>
      <c r="E18" s="44">
        <v>355.30917073170724</v>
      </c>
      <c r="F18" s="45">
        <v>9</v>
      </c>
      <c r="G18" s="45">
        <v>29.7</v>
      </c>
      <c r="H18" s="85"/>
      <c r="I18" s="85"/>
    </row>
    <row r="19" spans="1:9">
      <c r="A19" s="85" t="s">
        <v>6</v>
      </c>
      <c r="B19" s="45" t="s">
        <v>42</v>
      </c>
      <c r="C19" s="45">
        <v>41</v>
      </c>
      <c r="D19" s="45">
        <v>0</v>
      </c>
      <c r="E19" s="44">
        <v>20.50239024390244</v>
      </c>
      <c r="F19" s="45">
        <v>0</v>
      </c>
      <c r="G19" s="45">
        <v>5.6</v>
      </c>
      <c r="H19" s="21">
        <f>siegmund2012!E44</f>
        <v>2</v>
      </c>
      <c r="I19" s="21">
        <f>siegmund2012!F44</f>
        <v>2</v>
      </c>
    </row>
    <row r="20" spans="1:9">
      <c r="A20" s="85" t="s">
        <v>6</v>
      </c>
      <c r="B20" s="45" t="s">
        <v>31</v>
      </c>
      <c r="C20" s="45">
        <v>20</v>
      </c>
      <c r="D20" s="45">
        <v>21</v>
      </c>
      <c r="E20" s="44">
        <v>99.988414634146352</v>
      </c>
      <c r="F20" s="45">
        <v>4</v>
      </c>
      <c r="G20" s="45">
        <v>16.2</v>
      </c>
      <c r="H20" s="21">
        <f>siegmund2012!E45</f>
        <v>6</v>
      </c>
      <c r="I20" s="21">
        <f>siegmund2012!F45</f>
        <v>6</v>
      </c>
    </row>
    <row r="21" spans="1:9">
      <c r="A21" s="85" t="s">
        <v>6</v>
      </c>
      <c r="B21" s="45" t="s">
        <v>43</v>
      </c>
      <c r="C21" s="45">
        <v>31</v>
      </c>
      <c r="D21" s="45">
        <v>10</v>
      </c>
      <c r="E21" s="44">
        <v>132.07892682926831</v>
      </c>
      <c r="F21" s="45">
        <v>7</v>
      </c>
      <c r="G21" s="45">
        <v>16.7</v>
      </c>
      <c r="H21" s="85"/>
      <c r="I21" s="85"/>
    </row>
    <row r="22" spans="1:9">
      <c r="A22" s="85" t="s">
        <v>6</v>
      </c>
      <c r="B22" s="45" t="s">
        <v>44</v>
      </c>
      <c r="C22" s="45">
        <v>28</v>
      </c>
      <c r="D22" s="45">
        <v>13</v>
      </c>
      <c r="E22" s="44">
        <v>145.23982926829271</v>
      </c>
      <c r="F22" s="45">
        <v>3</v>
      </c>
      <c r="G22" s="45">
        <v>21.3</v>
      </c>
      <c r="H22" s="21">
        <f>siegmund2012!E46</f>
        <v>8.4991999999999912</v>
      </c>
      <c r="I22" s="21">
        <f>siegmund2012!F46</f>
        <v>9.2491519999999952</v>
      </c>
    </row>
    <row r="23" spans="1:9">
      <c r="A23" s="85" t="s">
        <v>6</v>
      </c>
      <c r="B23" s="45" t="s">
        <v>32</v>
      </c>
      <c r="C23" s="45">
        <v>27</v>
      </c>
      <c r="D23" s="45">
        <v>14</v>
      </c>
      <c r="E23" s="44">
        <v>80.621829268292686</v>
      </c>
      <c r="F23" s="45">
        <v>4</v>
      </c>
      <c r="G23" s="45">
        <v>9.8000000000000007</v>
      </c>
      <c r="H23" s="21">
        <f>siegmund2012!E47</f>
        <v>5.8800000000000008</v>
      </c>
      <c r="I23" s="21">
        <f>siegmund2012!F47</f>
        <v>5.8800000000000008</v>
      </c>
    </row>
    <row r="24" spans="1:9">
      <c r="A24" s="85" t="s">
        <v>6</v>
      </c>
      <c r="B24" s="45" t="s">
        <v>70</v>
      </c>
      <c r="C24" s="45">
        <v>28</v>
      </c>
      <c r="D24" s="45">
        <v>13</v>
      </c>
      <c r="E24" s="44">
        <v>89.939219512195123</v>
      </c>
      <c r="F24" s="45">
        <v>2</v>
      </c>
      <c r="G24" s="45">
        <v>11.7</v>
      </c>
      <c r="H24" s="21">
        <f>siegmund2012!E48</f>
        <v>6.2480000000000002</v>
      </c>
      <c r="I24" s="21">
        <f>siegmund2012!F48</f>
        <v>7.4480000000000004</v>
      </c>
    </row>
    <row r="25" spans="1:9">
      <c r="A25" s="85" t="s">
        <v>6</v>
      </c>
      <c r="B25" s="45" t="s">
        <v>33</v>
      </c>
      <c r="C25" s="45">
        <v>22</v>
      </c>
      <c r="D25" s="45">
        <v>19</v>
      </c>
      <c r="E25" s="44">
        <v>86.29456097560977</v>
      </c>
      <c r="F25" s="45">
        <v>2</v>
      </c>
      <c r="G25" s="45">
        <v>10.6</v>
      </c>
      <c r="H25" s="85"/>
      <c r="I25" s="85"/>
    </row>
    <row r="26" spans="1:9">
      <c r="A26" s="85" t="s">
        <v>6</v>
      </c>
      <c r="B26" s="45" t="s">
        <v>45</v>
      </c>
      <c r="C26" s="45">
        <v>30</v>
      </c>
      <c r="D26" s="45">
        <v>11</v>
      </c>
      <c r="E26" s="44">
        <v>54.500707317073157</v>
      </c>
      <c r="F26" s="45">
        <v>2</v>
      </c>
      <c r="G26" s="45">
        <v>9.6</v>
      </c>
      <c r="H26" s="21">
        <f>siegmund2012!E49</f>
        <v>4.9984000000000002</v>
      </c>
      <c r="I26" s="21">
        <f>siegmund2012!F49</f>
        <v>6.1230399999999987</v>
      </c>
    </row>
    <row r="27" spans="1:9">
      <c r="A27" s="85" t="s">
        <v>4</v>
      </c>
      <c r="B27" s="45" t="s">
        <v>24</v>
      </c>
      <c r="C27" s="45">
        <v>14</v>
      </c>
      <c r="D27" s="45">
        <v>2</v>
      </c>
      <c r="E27" s="44">
        <v>274.95</v>
      </c>
      <c r="F27" s="45">
        <v>1</v>
      </c>
      <c r="G27" s="45">
        <v>6.8</v>
      </c>
      <c r="H27" s="85"/>
      <c r="I27" s="85"/>
    </row>
    <row r="28" spans="1:9">
      <c r="A28" s="85" t="s">
        <v>4</v>
      </c>
      <c r="B28" s="45" t="s">
        <v>34</v>
      </c>
      <c r="C28" s="45">
        <v>11</v>
      </c>
      <c r="D28" s="45">
        <v>5</v>
      </c>
      <c r="E28" s="44">
        <v>229.65</v>
      </c>
      <c r="F28" s="45">
        <v>5</v>
      </c>
      <c r="G28" s="45">
        <v>18.100000000000001</v>
      </c>
      <c r="H28" s="85"/>
      <c r="I28" s="85"/>
    </row>
    <row r="29" spans="1:9">
      <c r="A29" s="85" t="s">
        <v>4</v>
      </c>
      <c r="B29" s="45" t="s">
        <v>25</v>
      </c>
      <c r="C29" s="45">
        <v>13</v>
      </c>
      <c r="D29" s="45">
        <v>3</v>
      </c>
      <c r="E29" s="44">
        <v>151.47999999999999</v>
      </c>
      <c r="F29" s="45">
        <v>3</v>
      </c>
      <c r="G29" s="45">
        <v>9.5</v>
      </c>
      <c r="H29" s="85"/>
      <c r="I29" s="85"/>
    </row>
    <row r="30" spans="1:9">
      <c r="A30" s="85" t="s">
        <v>4</v>
      </c>
      <c r="B30" s="45" t="s">
        <v>26</v>
      </c>
      <c r="C30" s="45">
        <v>15</v>
      </c>
      <c r="D30" s="45">
        <v>1</v>
      </c>
      <c r="E30" s="44">
        <v>120.43</v>
      </c>
      <c r="F30" s="45">
        <v>1</v>
      </c>
      <c r="G30" s="45">
        <v>7.4</v>
      </c>
      <c r="H30" s="85"/>
      <c r="I30" s="85"/>
    </row>
    <row r="31" spans="1:9">
      <c r="A31" s="85" t="s">
        <v>4</v>
      </c>
      <c r="B31" s="45" t="s">
        <v>35</v>
      </c>
      <c r="C31" s="45">
        <v>16</v>
      </c>
      <c r="D31" s="45">
        <v>0</v>
      </c>
      <c r="E31" s="44">
        <v>72.540000000000006</v>
      </c>
      <c r="F31" s="45">
        <v>1</v>
      </c>
      <c r="G31" s="45">
        <v>7.1</v>
      </c>
      <c r="H31" s="85"/>
      <c r="I31" s="85"/>
    </row>
    <row r="32" spans="1:9">
      <c r="A32" s="85" t="s">
        <v>4</v>
      </c>
      <c r="B32" s="45" t="s">
        <v>29</v>
      </c>
      <c r="C32" s="45">
        <v>14</v>
      </c>
      <c r="D32" s="45">
        <v>2</v>
      </c>
      <c r="E32" s="44">
        <v>140.81</v>
      </c>
      <c r="F32" s="45">
        <v>1</v>
      </c>
      <c r="G32" s="45">
        <v>7.4</v>
      </c>
      <c r="H32" s="85"/>
      <c r="I32" s="85"/>
    </row>
    <row r="33" spans="1:9">
      <c r="A33" s="85" t="s">
        <v>4</v>
      </c>
      <c r="B33" s="45" t="s">
        <v>36</v>
      </c>
      <c r="C33" s="45">
        <v>7</v>
      </c>
      <c r="D33" s="45">
        <v>9</v>
      </c>
      <c r="E33" s="44">
        <v>381.56</v>
      </c>
      <c r="F33" s="45">
        <v>0</v>
      </c>
      <c r="G33" s="45">
        <v>6</v>
      </c>
      <c r="H33" s="85"/>
      <c r="I33" s="85"/>
    </row>
    <row r="34" spans="1:9">
      <c r="A34" s="85" t="s">
        <v>4</v>
      </c>
      <c r="B34" s="45" t="s">
        <v>30</v>
      </c>
      <c r="C34" s="45">
        <v>11</v>
      </c>
      <c r="D34" s="45">
        <v>5</v>
      </c>
      <c r="E34" s="44">
        <v>264</v>
      </c>
      <c r="F34" s="45">
        <v>1</v>
      </c>
      <c r="G34" s="45">
        <v>9.5</v>
      </c>
      <c r="H34" s="85"/>
      <c r="I34" s="85"/>
    </row>
    <row r="35" spans="1:9">
      <c r="A35" s="85" t="s">
        <v>4</v>
      </c>
      <c r="B35" s="45" t="s">
        <v>31</v>
      </c>
      <c r="C35" s="45">
        <v>11</v>
      </c>
      <c r="D35" s="45">
        <v>5</v>
      </c>
      <c r="E35" s="44">
        <v>159.03</v>
      </c>
      <c r="F35" s="45">
        <v>4</v>
      </c>
      <c r="G35" s="45">
        <v>16.2</v>
      </c>
      <c r="H35" s="85"/>
      <c r="I35" s="85"/>
    </row>
    <row r="36" spans="1:9">
      <c r="A36" s="85" t="s">
        <v>4</v>
      </c>
      <c r="B36" s="45" t="s">
        <v>32</v>
      </c>
      <c r="C36" s="45">
        <v>16</v>
      </c>
      <c r="D36" s="45">
        <v>0</v>
      </c>
      <c r="E36" s="44">
        <v>68.290000000000006</v>
      </c>
      <c r="F36" s="45">
        <v>4</v>
      </c>
      <c r="G36" s="45">
        <v>9.8000000000000007</v>
      </c>
      <c r="H36" s="85"/>
      <c r="I36" s="85"/>
    </row>
    <row r="37" spans="1:9">
      <c r="A37" s="85" t="s">
        <v>4</v>
      </c>
      <c r="B37" s="45" t="s">
        <v>69</v>
      </c>
      <c r="C37" s="45">
        <v>15</v>
      </c>
      <c r="D37" s="45">
        <v>1</v>
      </c>
      <c r="E37" s="44">
        <v>125.47</v>
      </c>
      <c r="F37" s="45">
        <v>2</v>
      </c>
      <c r="G37" s="45">
        <v>11.7</v>
      </c>
      <c r="H37" s="85"/>
      <c r="I37" s="85"/>
    </row>
    <row r="38" spans="1:9">
      <c r="A38" s="85" t="s">
        <v>4</v>
      </c>
      <c r="B38" s="45" t="s">
        <v>33</v>
      </c>
      <c r="C38" s="45">
        <v>8</v>
      </c>
      <c r="D38" s="45">
        <v>8</v>
      </c>
      <c r="E38" s="44">
        <v>259.10000000000002</v>
      </c>
      <c r="F38" s="45">
        <v>2</v>
      </c>
      <c r="G38" s="45">
        <v>10.6</v>
      </c>
      <c r="H38" s="85"/>
      <c r="I38" s="85"/>
    </row>
    <row r="39" spans="1:9">
      <c r="A39" s="85" t="s">
        <v>5</v>
      </c>
      <c r="B39" s="45" t="s">
        <v>9</v>
      </c>
      <c r="C39" s="45">
        <v>9</v>
      </c>
      <c r="D39" s="45">
        <v>10</v>
      </c>
      <c r="E39" s="44">
        <v>41.24</v>
      </c>
      <c r="F39" s="45">
        <v>1</v>
      </c>
      <c r="G39" s="45">
        <v>6.9</v>
      </c>
      <c r="H39" s="85">
        <f>peitek2021!E4</f>
        <v>9.4879999999999995</v>
      </c>
      <c r="I39" s="85">
        <f>peitek2021!F4</f>
        <v>9.8624000000000009</v>
      </c>
    </row>
    <row r="40" spans="1:9">
      <c r="A40" s="85" t="s">
        <v>5</v>
      </c>
      <c r="B40" s="45" t="s">
        <v>10</v>
      </c>
      <c r="C40" s="45">
        <v>6</v>
      </c>
      <c r="D40" s="45">
        <v>13</v>
      </c>
      <c r="E40" s="44">
        <v>33.33</v>
      </c>
      <c r="F40" s="45">
        <v>14</v>
      </c>
      <c r="G40" s="45">
        <v>24.9</v>
      </c>
      <c r="H40" s="85">
        <f>peitek2021!E5</f>
        <v>13.743871999999993</v>
      </c>
      <c r="I40" s="85">
        <f>peitek2021!F5</f>
        <v>13.743871999999993</v>
      </c>
    </row>
    <row r="41" spans="1:9">
      <c r="A41" s="85" t="s">
        <v>5</v>
      </c>
      <c r="B41" s="45" t="s">
        <v>11</v>
      </c>
      <c r="C41" s="45">
        <v>17</v>
      </c>
      <c r="D41" s="45">
        <v>2</v>
      </c>
      <c r="E41" s="44">
        <v>26.95</v>
      </c>
      <c r="F41" s="45">
        <v>6</v>
      </c>
      <c r="G41" s="45">
        <v>13.1</v>
      </c>
      <c r="H41" s="85">
        <f>peitek2021!E6</f>
        <v>7.8499993599999991</v>
      </c>
      <c r="I41" s="85">
        <f>peitek2021!F6</f>
        <v>8.2249993600000018</v>
      </c>
    </row>
    <row r="42" spans="1:9">
      <c r="A42" s="85" t="s">
        <v>5</v>
      </c>
      <c r="B42" s="45" t="s">
        <v>12</v>
      </c>
      <c r="C42" s="45">
        <v>15</v>
      </c>
      <c r="D42" s="45">
        <v>4</v>
      </c>
      <c r="E42" s="44">
        <v>37.869999999999997</v>
      </c>
      <c r="F42" s="45">
        <v>5</v>
      </c>
      <c r="G42" s="45">
        <v>20.3</v>
      </c>
      <c r="H42" s="85">
        <f>peitek2021!E7</f>
        <v>15</v>
      </c>
      <c r="I42" s="85">
        <f>peitek2021!F7</f>
        <v>15</v>
      </c>
    </row>
    <row r="43" spans="1:9">
      <c r="A43" s="85" t="s">
        <v>5</v>
      </c>
      <c r="B43" s="45" t="s">
        <v>13</v>
      </c>
      <c r="C43" s="45">
        <v>9</v>
      </c>
      <c r="D43" s="45">
        <v>10</v>
      </c>
      <c r="E43" s="44">
        <v>41.82</v>
      </c>
      <c r="F43" s="45">
        <v>5</v>
      </c>
      <c r="G43" s="45">
        <v>11.9</v>
      </c>
      <c r="H43" s="85">
        <f>peitek2021!E8</f>
        <v>13.719999999999999</v>
      </c>
      <c r="I43" s="85">
        <f>peitek2021!F8</f>
        <v>13.719999999999999</v>
      </c>
    </row>
    <row r="44" spans="1:9">
      <c r="A44" s="85" t="s">
        <v>5</v>
      </c>
      <c r="B44" s="45" t="s">
        <v>14</v>
      </c>
      <c r="C44" s="45">
        <v>10</v>
      </c>
      <c r="D44" s="45">
        <v>9</v>
      </c>
      <c r="E44" s="44">
        <v>40.78</v>
      </c>
      <c r="F44" s="45">
        <v>4</v>
      </c>
      <c r="G44" s="45">
        <v>11</v>
      </c>
      <c r="H44" s="85">
        <f>peitek2021!E9</f>
        <v>11.839999999999998</v>
      </c>
      <c r="I44" s="85">
        <f>peitek2021!F9</f>
        <v>12.212</v>
      </c>
    </row>
    <row r="45" spans="1:9">
      <c r="A45" s="85" t="s">
        <v>5</v>
      </c>
      <c r="B45" s="45" t="s">
        <v>15</v>
      </c>
      <c r="C45" s="45">
        <v>19</v>
      </c>
      <c r="D45" s="45">
        <v>0</v>
      </c>
      <c r="E45" s="44">
        <v>21.52</v>
      </c>
      <c r="F45" s="45">
        <v>6</v>
      </c>
      <c r="G45" s="45">
        <v>11.9</v>
      </c>
      <c r="H45" s="85">
        <f>peitek2021!E10</f>
        <v>4</v>
      </c>
      <c r="I45" s="85">
        <f>peitek2021!F10</f>
        <v>4</v>
      </c>
    </row>
    <row r="46" spans="1:9">
      <c r="A46" s="85" t="s">
        <v>5</v>
      </c>
      <c r="B46" s="45" t="s">
        <v>16</v>
      </c>
      <c r="C46" s="45">
        <v>15</v>
      </c>
      <c r="D46" s="45">
        <v>4</v>
      </c>
      <c r="E46" s="44">
        <v>34.869999999999997</v>
      </c>
      <c r="F46" s="45">
        <v>3</v>
      </c>
      <c r="G46" s="45">
        <v>12.3</v>
      </c>
      <c r="H46" s="85">
        <f>peitek2021!E11</f>
        <v>6.2</v>
      </c>
      <c r="I46" s="85">
        <f>peitek2021!F11</f>
        <v>6.2</v>
      </c>
    </row>
    <row r="47" spans="1:9">
      <c r="A47" s="85" t="s">
        <v>5</v>
      </c>
      <c r="B47" s="45" t="s">
        <v>17</v>
      </c>
      <c r="C47" s="45">
        <v>11</v>
      </c>
      <c r="D47" s="45">
        <v>8</v>
      </c>
      <c r="E47" s="44">
        <v>37.65</v>
      </c>
      <c r="F47" s="45">
        <v>10</v>
      </c>
      <c r="G47" s="45">
        <v>18.3</v>
      </c>
      <c r="H47" s="85">
        <f>peitek2021!E12</f>
        <v>7.2492800000000006</v>
      </c>
      <c r="I47" s="85">
        <f>peitek2021!F12</f>
        <v>7.2492800000000006</v>
      </c>
    </row>
    <row r="48" spans="1:9">
      <c r="A48" s="85" t="s">
        <v>5</v>
      </c>
      <c r="B48" s="45" t="s">
        <v>18</v>
      </c>
      <c r="C48" s="45">
        <v>12</v>
      </c>
      <c r="D48" s="45">
        <v>7</v>
      </c>
      <c r="E48" s="44">
        <v>36.979999999999997</v>
      </c>
      <c r="F48" s="45">
        <v>2</v>
      </c>
      <c r="G48" s="45">
        <v>11.9</v>
      </c>
      <c r="H48" s="85">
        <f>peitek2021!E13</f>
        <v>10.239999999999998</v>
      </c>
      <c r="I48" s="85">
        <f>peitek2021!F13</f>
        <v>10.239999999999998</v>
      </c>
    </row>
    <row r="49" spans="1:9">
      <c r="A49" s="85" t="s">
        <v>5</v>
      </c>
      <c r="B49" s="45" t="s">
        <v>19</v>
      </c>
      <c r="C49" s="45">
        <v>16</v>
      </c>
      <c r="D49" s="45">
        <v>3</v>
      </c>
      <c r="E49" s="44">
        <v>24.25</v>
      </c>
      <c r="F49" s="45">
        <v>1</v>
      </c>
      <c r="G49" s="45">
        <v>6.2</v>
      </c>
      <c r="H49" s="85">
        <f>peitek2021!E14</f>
        <v>6.7408000000000001</v>
      </c>
      <c r="I49" s="85">
        <f>peitek2021!F14</f>
        <v>6.7408000000000001</v>
      </c>
    </row>
    <row r="50" spans="1:9">
      <c r="A50" s="85" t="s">
        <v>5</v>
      </c>
      <c r="B50" s="45" t="s">
        <v>20</v>
      </c>
      <c r="C50" s="45">
        <v>18</v>
      </c>
      <c r="D50" s="45">
        <v>1</v>
      </c>
      <c r="E50" s="44">
        <v>21.25</v>
      </c>
      <c r="F50" s="45">
        <v>1</v>
      </c>
      <c r="G50" s="45">
        <v>5.9</v>
      </c>
      <c r="H50" s="85">
        <f>peitek2021!E15</f>
        <v>4.0999999999999996</v>
      </c>
      <c r="I50" s="85">
        <f>peitek2021!F15</f>
        <v>4.0999999999999996</v>
      </c>
    </row>
    <row r="51" spans="1:9">
      <c r="A51" s="85" t="s">
        <v>5</v>
      </c>
      <c r="B51" s="45" t="s">
        <v>21</v>
      </c>
      <c r="C51" s="45">
        <v>16</v>
      </c>
      <c r="D51" s="45">
        <v>3</v>
      </c>
      <c r="E51" s="44">
        <v>31.74</v>
      </c>
      <c r="F51" s="45">
        <v>1</v>
      </c>
      <c r="G51" s="45">
        <v>7.2</v>
      </c>
      <c r="H51" s="85">
        <f>peitek2021!E16</f>
        <v>5.5695999999999994</v>
      </c>
      <c r="I51" s="85">
        <f>peitek2021!F16</f>
        <v>5.5695999999999994</v>
      </c>
    </row>
    <row r="52" spans="1:9">
      <c r="A52" s="85" t="s">
        <v>5</v>
      </c>
      <c r="B52" s="45" t="s">
        <v>22</v>
      </c>
      <c r="C52" s="45">
        <v>15</v>
      </c>
      <c r="D52" s="45">
        <v>4</v>
      </c>
      <c r="E52" s="44">
        <v>28.54</v>
      </c>
      <c r="F52" s="45">
        <v>2</v>
      </c>
      <c r="G52" s="45">
        <v>9.1</v>
      </c>
      <c r="H52" s="85">
        <f>peitek2021!E17</f>
        <v>7.4</v>
      </c>
      <c r="I52" s="85">
        <f>peitek2021!F17</f>
        <v>7.4</v>
      </c>
    </row>
    <row r="53" spans="1:9">
      <c r="A53" s="85" t="s">
        <v>5</v>
      </c>
      <c r="B53" s="45" t="s">
        <v>23</v>
      </c>
      <c r="C53" s="45">
        <v>13</v>
      </c>
      <c r="D53" s="45">
        <v>6</v>
      </c>
      <c r="E53" s="44">
        <v>34.83</v>
      </c>
      <c r="F53" s="45">
        <v>6</v>
      </c>
      <c r="G53" s="45">
        <v>15.6</v>
      </c>
      <c r="H53" s="85">
        <f>peitek2021!E18</f>
        <v>9.7359999999999989</v>
      </c>
      <c r="I53" s="85">
        <f>peitek2021!F18</f>
        <v>10.8592</v>
      </c>
    </row>
    <row r="54" spans="1:9">
      <c r="A54" s="85" t="s">
        <v>5</v>
      </c>
      <c r="B54" s="45" t="s">
        <v>46</v>
      </c>
      <c r="C54" s="45">
        <v>18</v>
      </c>
      <c r="D54" s="45">
        <v>1</v>
      </c>
      <c r="E54" s="44">
        <v>24.05</v>
      </c>
      <c r="F54" s="45">
        <v>4</v>
      </c>
      <c r="G54" s="45">
        <v>14.5</v>
      </c>
      <c r="H54" s="85">
        <f>peitek2021!E19</f>
        <v>5</v>
      </c>
      <c r="I54" s="85">
        <f>peitek2021!F19</f>
        <v>5</v>
      </c>
    </row>
    <row r="55" spans="1:9">
      <c r="F55" s="1"/>
      <c r="G55" s="1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sheetPr codeName="Feuil69"/>
  <dimension ref="A1:I15"/>
  <sheetViews>
    <sheetView workbookViewId="0">
      <selection activeCell="G10" sqref="G10"/>
    </sheetView>
  </sheetViews>
  <sheetFormatPr baseColWidth="10" defaultRowHeight="16"/>
  <cols>
    <col min="1" max="1" width="40.33203125" style="25" customWidth="1"/>
    <col min="2" max="16384" width="10.83203125" style="25"/>
  </cols>
  <sheetData>
    <row r="1" spans="1:9" ht="19">
      <c r="A1" s="38" t="s">
        <v>12</v>
      </c>
      <c r="B1" s="38"/>
      <c r="C1" s="38"/>
      <c r="D1" s="38"/>
      <c r="E1" s="38"/>
      <c r="F1" s="38"/>
      <c r="G1" s="38"/>
      <c r="H1" s="38"/>
    </row>
    <row r="3" spans="1:9">
      <c r="H3" s="35">
        <f>SUM(H5:H15)</f>
        <v>15</v>
      </c>
      <c r="I3" s="35">
        <f>SUM(I5:I100)</f>
        <v>15</v>
      </c>
    </row>
    <row r="4" spans="1:9">
      <c r="B4" s="29" t="s">
        <v>203</v>
      </c>
      <c r="C4" s="29" t="s">
        <v>204</v>
      </c>
      <c r="D4" s="29" t="s">
        <v>376</v>
      </c>
      <c r="E4" s="29" t="s">
        <v>377</v>
      </c>
      <c r="F4" s="29" t="s">
        <v>186</v>
      </c>
      <c r="G4" s="29" t="s">
        <v>97</v>
      </c>
      <c r="H4" s="53" t="str">
        <f>data!$H$3</f>
        <v>diff_id</v>
      </c>
      <c r="I4" s="53" t="str">
        <f>data!$I$3</f>
        <v>arrays</v>
      </c>
    </row>
    <row r="5" spans="1:9">
      <c r="A5" s="36" t="s">
        <v>366</v>
      </c>
      <c r="B5" s="28">
        <v>9</v>
      </c>
      <c r="C5" s="28"/>
      <c r="D5" s="28"/>
      <c r="E5" s="28"/>
      <c r="F5" s="28"/>
      <c r="G5" s="28"/>
      <c r="H5" s="34"/>
      <c r="I5" s="34"/>
    </row>
    <row r="6" spans="1:9">
      <c r="A6" s="36" t="s">
        <v>367</v>
      </c>
      <c r="B6" s="28"/>
      <c r="C6" s="28">
        <v>12</v>
      </c>
      <c r="D6" s="28"/>
      <c r="E6" s="28"/>
      <c r="F6" s="28"/>
      <c r="G6" s="28"/>
      <c r="H6" s="34"/>
      <c r="I6" s="34"/>
    </row>
    <row r="7" spans="1:9">
      <c r="A7" s="36" t="s">
        <v>368</v>
      </c>
      <c r="B7" s="28"/>
      <c r="C7" s="28"/>
      <c r="D7" s="28">
        <v>8</v>
      </c>
      <c r="E7" s="28"/>
      <c r="F7" s="28"/>
      <c r="G7" s="28"/>
      <c r="H7" s="34"/>
      <c r="I7" s="34"/>
    </row>
    <row r="8" spans="1:9">
      <c r="A8" s="36" t="s">
        <v>369</v>
      </c>
      <c r="B8" s="28"/>
      <c r="C8" s="28"/>
      <c r="D8" s="28"/>
      <c r="E8" s="28">
        <v>11</v>
      </c>
      <c r="F8" s="28"/>
      <c r="G8" s="28"/>
      <c r="H8" s="34"/>
      <c r="I8" s="34"/>
    </row>
    <row r="9" spans="1:9">
      <c r="A9" s="36" t="s">
        <v>370</v>
      </c>
      <c r="B9" s="28">
        <v>12</v>
      </c>
      <c r="C9" s="28">
        <v>9</v>
      </c>
      <c r="D9" s="28"/>
      <c r="E9" s="28"/>
      <c r="F9" s="28">
        <v>12</v>
      </c>
      <c r="G9" s="28"/>
      <c r="H9" s="34">
        <v>3</v>
      </c>
      <c r="I9" s="34">
        <v>3</v>
      </c>
    </row>
    <row r="10" spans="1:9">
      <c r="A10" s="36" t="s">
        <v>371</v>
      </c>
      <c r="B10" s="28"/>
      <c r="C10" s="28"/>
      <c r="D10" s="28">
        <v>11</v>
      </c>
      <c r="E10" s="28">
        <v>8</v>
      </c>
      <c r="F10" s="28">
        <v>11</v>
      </c>
      <c r="G10" s="28"/>
      <c r="H10" s="34">
        <v>3</v>
      </c>
      <c r="I10" s="34">
        <v>3</v>
      </c>
    </row>
    <row r="11" spans="1:9">
      <c r="A11" s="36" t="s">
        <v>372</v>
      </c>
      <c r="B11" s="28">
        <v>11</v>
      </c>
      <c r="C11" s="28"/>
      <c r="D11" s="28">
        <v>12</v>
      </c>
      <c r="E11" s="28"/>
      <c r="F11" s="28">
        <v>11</v>
      </c>
      <c r="G11" s="28"/>
      <c r="H11" s="34">
        <v>3</v>
      </c>
      <c r="I11" s="34">
        <v>3</v>
      </c>
    </row>
    <row r="12" spans="1:9">
      <c r="A12" s="36" t="s">
        <v>373</v>
      </c>
      <c r="B12" s="28"/>
      <c r="C12" s="28">
        <v>8</v>
      </c>
      <c r="D12" s="28"/>
      <c r="E12" s="28">
        <v>9</v>
      </c>
      <c r="F12" s="28">
        <v>8</v>
      </c>
      <c r="G12" s="28"/>
      <c r="H12" s="34">
        <v>3</v>
      </c>
      <c r="I12" s="34">
        <v>3</v>
      </c>
    </row>
    <row r="13" spans="1:9">
      <c r="A13" s="36" t="s">
        <v>374</v>
      </c>
      <c r="B13" s="28"/>
      <c r="C13" s="28">
        <v>12</v>
      </c>
      <c r="D13" s="28">
        <v>8</v>
      </c>
      <c r="E13" s="28"/>
      <c r="F13" s="28">
        <v>8</v>
      </c>
      <c r="G13" s="28"/>
      <c r="H13" s="34">
        <v>3</v>
      </c>
      <c r="I13" s="34">
        <v>3</v>
      </c>
    </row>
    <row r="14" spans="1:9">
      <c r="A14" s="28"/>
      <c r="B14" s="28"/>
      <c r="C14" s="28"/>
      <c r="D14" s="28"/>
      <c r="E14" s="28"/>
      <c r="F14" s="28"/>
      <c r="G14" s="28"/>
      <c r="H14" s="34"/>
      <c r="I14" s="34"/>
    </row>
    <row r="15" spans="1:9">
      <c r="A15" s="36" t="s">
        <v>375</v>
      </c>
      <c r="B15" s="28"/>
      <c r="C15" s="28"/>
      <c r="D15" s="28"/>
      <c r="E15" s="28"/>
      <c r="F15" s="28"/>
      <c r="G15" s="28"/>
      <c r="H15" s="34"/>
      <c r="I15" s="34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sheetPr codeName="Feuil70"/>
  <dimension ref="A1:G32"/>
  <sheetViews>
    <sheetView workbookViewId="0">
      <selection activeCell="G10" sqref="G10"/>
    </sheetView>
  </sheetViews>
  <sheetFormatPr baseColWidth="10" defaultRowHeight="16"/>
  <cols>
    <col min="1" max="1" width="32.6640625" style="25" customWidth="1"/>
    <col min="2" max="16384" width="10.83203125" style="25"/>
  </cols>
  <sheetData>
    <row r="1" spans="1:7" ht="19">
      <c r="A1" s="38" t="s">
        <v>378</v>
      </c>
      <c r="B1" s="38"/>
      <c r="C1" s="38"/>
      <c r="D1" s="38"/>
      <c r="E1" s="38"/>
      <c r="F1" s="38"/>
    </row>
    <row r="3" spans="1:7">
      <c r="F3" s="31">
        <f>SUM(F5:F19)</f>
        <v>13.719999999999999</v>
      </c>
      <c r="G3" s="35">
        <f>SUM(G5:G100)</f>
        <v>13.719999999999999</v>
      </c>
    </row>
    <row r="4" spans="1:7">
      <c r="B4" s="41" t="s">
        <v>235</v>
      </c>
      <c r="C4" s="41" t="s">
        <v>236</v>
      </c>
      <c r="D4" s="41" t="s">
        <v>186</v>
      </c>
      <c r="E4" s="41" t="s">
        <v>484</v>
      </c>
      <c r="F4" s="53" t="str">
        <f>data!$H$3</f>
        <v>diff_id</v>
      </c>
      <c r="G4" s="53" t="str">
        <f>data!$I$3</f>
        <v>arrays</v>
      </c>
    </row>
    <row r="5" spans="1:7">
      <c r="A5" s="40" t="s">
        <v>379</v>
      </c>
      <c r="B5" s="28">
        <v>20</v>
      </c>
      <c r="C5" s="28"/>
      <c r="D5" s="28"/>
      <c r="E5" s="28"/>
      <c r="F5" s="34"/>
      <c r="G5" s="34"/>
    </row>
    <row r="6" spans="1:7">
      <c r="A6" s="36" t="s">
        <v>380</v>
      </c>
      <c r="B6" s="28"/>
      <c r="C6" s="28">
        <v>15</v>
      </c>
      <c r="D6" s="28"/>
      <c r="E6" s="28"/>
      <c r="F6" s="34"/>
      <c r="G6" s="34"/>
    </row>
    <row r="7" spans="1:7">
      <c r="A7" s="36" t="s">
        <v>381</v>
      </c>
      <c r="B7" s="28"/>
      <c r="C7" s="28"/>
      <c r="D7" s="28">
        <v>20</v>
      </c>
      <c r="E7" s="28"/>
      <c r="F7" s="34"/>
      <c r="G7" s="34"/>
    </row>
    <row r="8" spans="1:7">
      <c r="A8" s="28"/>
      <c r="B8" s="28"/>
      <c r="C8" s="28"/>
      <c r="D8" s="28"/>
      <c r="E8" s="28"/>
      <c r="F8" s="34"/>
      <c r="G8" s="34"/>
    </row>
    <row r="9" spans="1:7">
      <c r="A9" s="36" t="s">
        <v>382</v>
      </c>
      <c r="B9" s="28"/>
      <c r="C9" s="28"/>
      <c r="D9" s="28">
        <v>20</v>
      </c>
      <c r="E9" s="28"/>
      <c r="F9" s="34">
        <v>1</v>
      </c>
      <c r="G9" s="34">
        <v>1</v>
      </c>
    </row>
    <row r="10" spans="1:7">
      <c r="A10" s="36" t="s">
        <v>383</v>
      </c>
      <c r="B10" s="28">
        <v>20</v>
      </c>
      <c r="C10" s="28">
        <v>15</v>
      </c>
      <c r="D10" s="28"/>
      <c r="E10" s="28"/>
      <c r="F10" s="34">
        <v>2</v>
      </c>
      <c r="G10" s="34">
        <v>2</v>
      </c>
    </row>
    <row r="11" spans="1:7">
      <c r="A11" s="36" t="s">
        <v>386</v>
      </c>
      <c r="B11" s="28">
        <v>20</v>
      </c>
      <c r="C11" s="28">
        <v>15</v>
      </c>
      <c r="D11" s="28">
        <v>5</v>
      </c>
      <c r="E11" s="28">
        <v>1</v>
      </c>
      <c r="F11" s="34">
        <f>2+E11*params!$B$7</f>
        <v>4.0999999999999996</v>
      </c>
      <c r="G11" s="34">
        <v>4.0999999999999996</v>
      </c>
    </row>
    <row r="12" spans="1:7">
      <c r="A12" s="36" t="s">
        <v>387</v>
      </c>
      <c r="B12" s="28"/>
      <c r="C12" s="28"/>
      <c r="D12" s="28">
        <v>5</v>
      </c>
      <c r="E12" s="28"/>
      <c r="F12" s="34">
        <v>1</v>
      </c>
      <c r="G12" s="34">
        <v>1</v>
      </c>
    </row>
    <row r="13" spans="1:7">
      <c r="A13" s="36" t="s">
        <v>384</v>
      </c>
      <c r="B13" s="28">
        <v>15</v>
      </c>
      <c r="C13" s="28">
        <v>15</v>
      </c>
      <c r="D13" s="28"/>
      <c r="E13" s="28"/>
      <c r="F13" s="34">
        <v>2</v>
      </c>
      <c r="G13" s="34">
        <v>2</v>
      </c>
    </row>
    <row r="14" spans="1:7">
      <c r="A14" s="36" t="s">
        <v>385</v>
      </c>
      <c r="B14" s="28"/>
      <c r="C14" s="28">
        <v>5</v>
      </c>
      <c r="D14" s="28">
        <v>5</v>
      </c>
      <c r="E14" s="28"/>
      <c r="F14" s="34">
        <v>2</v>
      </c>
      <c r="G14" s="34">
        <v>2</v>
      </c>
    </row>
    <row r="15" spans="1:7">
      <c r="A15" s="36" t="s">
        <v>382</v>
      </c>
      <c r="B15" s="28"/>
      <c r="C15" s="28"/>
      <c r="D15" s="28">
        <v>5</v>
      </c>
      <c r="E15" s="28"/>
      <c r="F15" s="34">
        <f>F9*params!$B$5</f>
        <v>0.2</v>
      </c>
      <c r="G15" s="34">
        <f>G9*params!$B$5</f>
        <v>0.2</v>
      </c>
    </row>
    <row r="16" spans="1:7">
      <c r="A16" s="36" t="s">
        <v>383</v>
      </c>
      <c r="B16" s="28">
        <v>15</v>
      </c>
      <c r="C16" s="28">
        <v>5</v>
      </c>
      <c r="D16" s="28"/>
      <c r="E16" s="28"/>
      <c r="F16" s="34">
        <f>F10*params!$B$5</f>
        <v>0.4</v>
      </c>
      <c r="G16" s="34">
        <f>G10*params!$B$5</f>
        <v>0.4</v>
      </c>
    </row>
    <row r="17" spans="1:7">
      <c r="A17" s="36" t="s">
        <v>386</v>
      </c>
      <c r="B17" s="28">
        <v>15</v>
      </c>
      <c r="C17" s="28">
        <v>5</v>
      </c>
      <c r="D17" s="28">
        <v>0</v>
      </c>
      <c r="E17" s="28"/>
      <c r="F17" s="34">
        <f>F11*params!$B$5</f>
        <v>0.82</v>
      </c>
      <c r="G17" s="34">
        <f>G11*params!$B$5</f>
        <v>0.82</v>
      </c>
    </row>
    <row r="18" spans="1:7">
      <c r="A18" s="36" t="s">
        <v>387</v>
      </c>
      <c r="B18" s="28"/>
      <c r="C18" s="28"/>
      <c r="D18" s="28">
        <v>5</v>
      </c>
      <c r="E18" s="28"/>
      <c r="F18" s="34">
        <f>F12*params!$B$5</f>
        <v>0.2</v>
      </c>
      <c r="G18" s="34">
        <f>G12*params!$B$5</f>
        <v>0.2</v>
      </c>
    </row>
    <row r="19" spans="1:7">
      <c r="A19" s="36" t="s">
        <v>388</v>
      </c>
      <c r="B19" s="28"/>
      <c r="C19" s="28"/>
      <c r="D19" s="28"/>
      <c r="E19" s="28"/>
      <c r="F19" s="34"/>
      <c r="G19" s="34"/>
    </row>
    <row r="30" spans="1:7">
      <c r="A30" s="27"/>
    </row>
    <row r="31" spans="1:7">
      <c r="A31" s="27"/>
    </row>
    <row r="32" spans="1:7">
      <c r="A32" s="27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sheetPr codeName="Feuil71"/>
  <dimension ref="A1:H46"/>
  <sheetViews>
    <sheetView workbookViewId="0">
      <selection activeCell="G10" sqref="G10"/>
    </sheetView>
  </sheetViews>
  <sheetFormatPr baseColWidth="10" defaultRowHeight="16"/>
  <cols>
    <col min="1" max="1" width="35" style="25" customWidth="1"/>
    <col min="2" max="16384" width="10.83203125" style="25"/>
  </cols>
  <sheetData>
    <row r="1" spans="1:8" ht="19">
      <c r="A1" s="38" t="s">
        <v>14</v>
      </c>
      <c r="B1" s="38"/>
      <c r="C1" s="38"/>
      <c r="D1" s="38"/>
      <c r="E1" s="38"/>
      <c r="F1" s="38"/>
      <c r="G1" s="38"/>
    </row>
    <row r="3" spans="1:8">
      <c r="D3" s="39"/>
      <c r="E3" s="39"/>
      <c r="F3" s="39"/>
      <c r="G3" s="31">
        <f>SUM(G5:G22)</f>
        <v>11.839999999999998</v>
      </c>
      <c r="H3" s="31">
        <f>SUM(H5:H100)</f>
        <v>12.212</v>
      </c>
    </row>
    <row r="4" spans="1:8">
      <c r="B4" s="41" t="s">
        <v>339</v>
      </c>
      <c r="C4" s="41" t="s">
        <v>399</v>
      </c>
      <c r="D4" s="41" t="s">
        <v>97</v>
      </c>
      <c r="E4" s="41" t="s">
        <v>109</v>
      </c>
      <c r="F4" s="96" t="s">
        <v>400</v>
      </c>
      <c r="G4" s="53" t="str">
        <f>data!$H$3</f>
        <v>diff_id</v>
      </c>
      <c r="H4" s="53" t="str">
        <f>data!$I$3</f>
        <v>arrays</v>
      </c>
    </row>
    <row r="5" spans="1:8">
      <c r="A5" s="40" t="s">
        <v>390</v>
      </c>
      <c r="B5" s="28" t="s">
        <v>398</v>
      </c>
      <c r="C5" s="28"/>
      <c r="D5" s="28"/>
      <c r="E5" s="28"/>
      <c r="F5" s="97"/>
      <c r="G5" s="34"/>
      <c r="H5" s="34"/>
    </row>
    <row r="6" spans="1:8">
      <c r="A6" s="36" t="s">
        <v>389</v>
      </c>
      <c r="B6" s="28" t="s">
        <v>398</v>
      </c>
      <c r="C6" s="28"/>
      <c r="D6" s="28"/>
      <c r="E6" s="28"/>
      <c r="F6" s="97"/>
      <c r="G6" s="34">
        <v>1</v>
      </c>
      <c r="H6" s="34">
        <v>1</v>
      </c>
    </row>
    <row r="7" spans="1:8">
      <c r="A7" s="36" t="s">
        <v>391</v>
      </c>
      <c r="B7" s="28"/>
      <c r="C7" s="28">
        <v>5</v>
      </c>
      <c r="D7" s="28"/>
      <c r="E7" s="28"/>
      <c r="F7" s="97"/>
      <c r="G7" s="34">
        <v>1</v>
      </c>
      <c r="H7" s="34">
        <v>1</v>
      </c>
    </row>
    <row r="8" spans="1:8">
      <c r="A8" s="36" t="s">
        <v>358</v>
      </c>
      <c r="B8" s="28"/>
      <c r="C8" s="28"/>
      <c r="D8" s="28">
        <v>0</v>
      </c>
      <c r="E8" s="28"/>
      <c r="F8" s="97"/>
      <c r="G8" s="34"/>
      <c r="H8" s="34"/>
    </row>
    <row r="9" spans="1:8">
      <c r="A9" s="36" t="s">
        <v>392</v>
      </c>
      <c r="B9" s="28"/>
      <c r="C9" s="28"/>
      <c r="D9" s="28"/>
      <c r="E9" s="28">
        <v>4</v>
      </c>
      <c r="F9" s="97"/>
      <c r="G9" s="34">
        <v>1</v>
      </c>
      <c r="H9" s="34">
        <v>1</v>
      </c>
    </row>
    <row r="10" spans="1:8">
      <c r="A10" s="36" t="s">
        <v>393</v>
      </c>
      <c r="B10" s="28"/>
      <c r="C10" s="28">
        <v>5</v>
      </c>
      <c r="D10" s="28"/>
      <c r="E10" s="28">
        <v>4</v>
      </c>
      <c r="F10" s="97">
        <v>1</v>
      </c>
      <c r="G10" s="34">
        <v>2</v>
      </c>
      <c r="H10" s="34">
        <v>2</v>
      </c>
    </row>
    <row r="11" spans="1:8">
      <c r="A11" s="36" t="s">
        <v>394</v>
      </c>
      <c r="B11" s="28" t="s">
        <v>398</v>
      </c>
      <c r="C11" s="28"/>
      <c r="D11" s="28"/>
      <c r="E11" s="28">
        <v>4</v>
      </c>
      <c r="F11" s="97">
        <v>1</v>
      </c>
      <c r="G11" s="34">
        <v>3</v>
      </c>
      <c r="H11" s="34">
        <f>3+params!$B$8</f>
        <v>3.3</v>
      </c>
    </row>
    <row r="12" spans="1:8">
      <c r="A12" s="36" t="s">
        <v>395</v>
      </c>
      <c r="B12" s="28"/>
      <c r="C12" s="28"/>
      <c r="D12" s="28">
        <v>1</v>
      </c>
      <c r="E12" s="28"/>
      <c r="F12" s="97"/>
      <c r="G12" s="34">
        <v>2</v>
      </c>
      <c r="H12" s="34">
        <v>2</v>
      </c>
    </row>
    <row r="13" spans="1:8">
      <c r="A13" s="36" t="s">
        <v>392</v>
      </c>
      <c r="B13" s="28"/>
      <c r="C13" s="28"/>
      <c r="D13" s="28"/>
      <c r="E13" s="28">
        <v>3</v>
      </c>
      <c r="F13" s="97"/>
      <c r="G13" s="34">
        <f>G9*params!$B$5</f>
        <v>0.2</v>
      </c>
      <c r="H13" s="34">
        <f>H9*params!$B$5</f>
        <v>0.2</v>
      </c>
    </row>
    <row r="14" spans="1:8">
      <c r="A14" s="36" t="s">
        <v>393</v>
      </c>
      <c r="B14" s="28"/>
      <c r="C14" s="28">
        <v>5</v>
      </c>
      <c r="D14" s="28"/>
      <c r="E14" s="28">
        <v>3</v>
      </c>
      <c r="F14" s="97">
        <v>2</v>
      </c>
      <c r="G14" s="34">
        <f>G10*params!$B$5</f>
        <v>0.4</v>
      </c>
      <c r="H14" s="34">
        <f>H10*params!$B$5</f>
        <v>0.4</v>
      </c>
    </row>
    <row r="15" spans="1:8">
      <c r="A15" s="36" t="s">
        <v>394</v>
      </c>
      <c r="B15" s="28" t="s">
        <v>398</v>
      </c>
      <c r="C15" s="28"/>
      <c r="D15" s="28"/>
      <c r="E15" s="28">
        <v>3</v>
      </c>
      <c r="F15" s="97">
        <v>2</v>
      </c>
      <c r="G15" s="34">
        <f>G11*params!$B$5</f>
        <v>0.60000000000000009</v>
      </c>
      <c r="H15" s="34">
        <f>H11*params!$B$5</f>
        <v>0.66</v>
      </c>
    </row>
    <row r="16" spans="1:8">
      <c r="A16" s="36" t="s">
        <v>395</v>
      </c>
      <c r="B16" s="28"/>
      <c r="C16" s="28"/>
      <c r="D16" s="28">
        <v>2</v>
      </c>
      <c r="E16" s="28"/>
      <c r="F16" s="97"/>
      <c r="G16" s="34">
        <f>G12*params!$B$5</f>
        <v>0.4</v>
      </c>
      <c r="H16" s="34">
        <f>H12*params!$B$5</f>
        <v>0.4</v>
      </c>
    </row>
    <row r="17" spans="1:8">
      <c r="A17" s="36" t="s">
        <v>392</v>
      </c>
      <c r="B17" s="28"/>
      <c r="C17" s="28"/>
      <c r="D17" s="28"/>
      <c r="E17" s="28">
        <v>2</v>
      </c>
      <c r="F17" s="97"/>
      <c r="G17" s="34">
        <f>G13*params!$B$5</f>
        <v>4.0000000000000008E-2</v>
      </c>
      <c r="H17" s="34">
        <f>H13*params!$B$5</f>
        <v>4.0000000000000008E-2</v>
      </c>
    </row>
    <row r="18" spans="1:8">
      <c r="A18" s="36" t="s">
        <v>393</v>
      </c>
      <c r="B18" s="28"/>
      <c r="C18" s="28">
        <v>5</v>
      </c>
      <c r="D18" s="28"/>
      <c r="E18" s="28">
        <v>2</v>
      </c>
      <c r="F18" s="97">
        <v>2</v>
      </c>
      <c r="G18" s="34">
        <f>G14*params!$B$5</f>
        <v>8.0000000000000016E-2</v>
      </c>
      <c r="H18" s="34">
        <f>H14*params!$B$5</f>
        <v>8.0000000000000016E-2</v>
      </c>
    </row>
    <row r="19" spans="1:8">
      <c r="A19" s="36" t="s">
        <v>394</v>
      </c>
      <c r="B19" s="28" t="s">
        <v>398</v>
      </c>
      <c r="C19" s="28"/>
      <c r="D19" s="28"/>
      <c r="E19" s="28">
        <v>2</v>
      </c>
      <c r="F19" s="97">
        <v>2</v>
      </c>
      <c r="G19" s="34">
        <f>G15*params!$B$5</f>
        <v>0.12000000000000002</v>
      </c>
      <c r="H19" s="34">
        <f>H15*params!$B$5</f>
        <v>0.13200000000000001</v>
      </c>
    </row>
    <row r="20" spans="1:8">
      <c r="A20" s="36" t="s">
        <v>396</v>
      </c>
      <c r="B20" s="28"/>
      <c r="C20" s="28"/>
      <c r="D20" s="28"/>
      <c r="E20" s="28"/>
      <c r="F20" s="97"/>
      <c r="G20" s="34"/>
      <c r="H20" s="34"/>
    </row>
    <row r="21" spans="1:8">
      <c r="A21" s="36" t="s">
        <v>397</v>
      </c>
      <c r="B21" s="28"/>
      <c r="C21" s="28"/>
      <c r="D21" s="28"/>
      <c r="E21" s="28"/>
      <c r="F21" s="97"/>
      <c r="G21" s="34"/>
      <c r="H21" s="34"/>
    </row>
    <row r="22" spans="1:8">
      <c r="A22" s="36" t="s">
        <v>338</v>
      </c>
      <c r="B22" s="28"/>
      <c r="C22" s="28"/>
      <c r="D22" s="28"/>
      <c r="E22" s="28"/>
      <c r="F22" s="97"/>
      <c r="G22" s="34"/>
      <c r="H22" s="34"/>
    </row>
    <row r="45" spans="1:1">
      <c r="A45" s="27"/>
    </row>
    <row r="46" spans="1:1">
      <c r="A46" s="27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sheetPr codeName="Feuil72"/>
  <dimension ref="A1:E11"/>
  <sheetViews>
    <sheetView workbookViewId="0">
      <selection activeCell="G10" sqref="G10"/>
    </sheetView>
  </sheetViews>
  <sheetFormatPr baseColWidth="10" defaultRowHeight="16"/>
  <cols>
    <col min="1" max="1" width="45.1640625" style="25" customWidth="1"/>
    <col min="2" max="2" width="10.83203125" style="25"/>
    <col min="3" max="3" width="15.6640625" style="25" customWidth="1"/>
    <col min="4" max="16384" width="10.83203125" style="25"/>
  </cols>
  <sheetData>
    <row r="1" spans="1:5" ht="19">
      <c r="A1" s="38" t="s">
        <v>15</v>
      </c>
      <c r="B1" s="38"/>
      <c r="C1" s="38"/>
      <c r="D1" s="38"/>
    </row>
    <row r="3" spans="1:5">
      <c r="D3" s="31">
        <f>SUM(D5:D11)</f>
        <v>4</v>
      </c>
      <c r="E3" s="35">
        <f>SUM(E5:E100)</f>
        <v>4</v>
      </c>
    </row>
    <row r="4" spans="1:5">
      <c r="B4" s="30" t="s">
        <v>407</v>
      </c>
      <c r="C4" s="30" t="s">
        <v>97</v>
      </c>
      <c r="D4" s="53" t="str">
        <f>data!$H$3</f>
        <v>diff_id</v>
      </c>
      <c r="E4" s="53" t="str">
        <f>data!$I$3</f>
        <v>arrays</v>
      </c>
    </row>
    <row r="5" spans="1:5">
      <c r="A5" s="40" t="s">
        <v>402</v>
      </c>
      <c r="B5" s="28">
        <v>112</v>
      </c>
      <c r="C5" s="28"/>
      <c r="D5" s="34"/>
      <c r="E5" s="34"/>
    </row>
    <row r="6" spans="1:5">
      <c r="A6" s="36" t="s">
        <v>401</v>
      </c>
      <c r="B6" s="28">
        <v>112</v>
      </c>
      <c r="C6" s="28"/>
      <c r="D6" s="34"/>
      <c r="E6" s="34"/>
    </row>
    <row r="7" spans="1:5">
      <c r="A7" s="36" t="s">
        <v>403</v>
      </c>
      <c r="B7" s="28">
        <f>B6</f>
        <v>112</v>
      </c>
      <c r="C7" s="28"/>
      <c r="D7" s="34">
        <v>1</v>
      </c>
      <c r="E7" s="34">
        <v>1</v>
      </c>
    </row>
    <row r="8" spans="1:5">
      <c r="A8" s="36" t="s">
        <v>404</v>
      </c>
      <c r="B8" s="28">
        <f t="shared" ref="B8:B10" si="0">B7</f>
        <v>112</v>
      </c>
      <c r="C8" s="28"/>
      <c r="D8" s="34">
        <v>1</v>
      </c>
      <c r="E8" s="34">
        <v>1</v>
      </c>
    </row>
    <row r="9" spans="1:5">
      <c r="A9" s="36" t="s">
        <v>405</v>
      </c>
      <c r="B9" s="28">
        <f t="shared" si="0"/>
        <v>112</v>
      </c>
      <c r="C9" s="28"/>
      <c r="D9" s="34">
        <v>1</v>
      </c>
      <c r="E9" s="34">
        <v>1</v>
      </c>
    </row>
    <row r="10" spans="1:5">
      <c r="A10" s="36" t="s">
        <v>406</v>
      </c>
      <c r="B10" s="28">
        <f t="shared" si="0"/>
        <v>112</v>
      </c>
      <c r="C10" s="28" t="s">
        <v>408</v>
      </c>
      <c r="D10" s="34">
        <v>1</v>
      </c>
      <c r="E10" s="34">
        <v>1</v>
      </c>
    </row>
    <row r="11" spans="1:5">
      <c r="A11" s="36" t="s">
        <v>338</v>
      </c>
      <c r="B11" s="28"/>
      <c r="C11" s="28"/>
      <c r="D11" s="34"/>
      <c r="E11" s="34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sheetPr codeName="Feuil73"/>
  <dimension ref="A1:G13"/>
  <sheetViews>
    <sheetView workbookViewId="0">
      <selection activeCell="G10" sqref="G10"/>
    </sheetView>
  </sheetViews>
  <sheetFormatPr baseColWidth="10" defaultRowHeight="16"/>
  <cols>
    <col min="1" max="1" width="59.33203125" style="25" customWidth="1"/>
    <col min="2" max="16384" width="10.83203125" style="25"/>
  </cols>
  <sheetData>
    <row r="1" spans="1:7" ht="19">
      <c r="A1" s="38" t="s">
        <v>16</v>
      </c>
      <c r="B1" s="38"/>
      <c r="C1" s="38"/>
      <c r="D1" s="38"/>
      <c r="E1" s="38"/>
      <c r="F1" s="38"/>
      <c r="G1" s="38"/>
    </row>
    <row r="3" spans="1:7">
      <c r="B3" s="91"/>
      <c r="F3" s="35">
        <f>SUM(F5:F13)</f>
        <v>6.2</v>
      </c>
      <c r="G3" s="35">
        <f>SUM(G5:G13)</f>
        <v>6.2</v>
      </c>
    </row>
    <row r="4" spans="1:7">
      <c r="B4" s="41" t="s">
        <v>172</v>
      </c>
      <c r="C4" s="41" t="s">
        <v>97</v>
      </c>
      <c r="D4" s="41" t="s">
        <v>109</v>
      </c>
      <c r="E4" s="41" t="s">
        <v>175</v>
      </c>
      <c r="F4" s="41" t="str">
        <f>data!H3</f>
        <v>diff_id</v>
      </c>
      <c r="G4" s="41" t="str">
        <f>data!$I$3</f>
        <v>arrays</v>
      </c>
    </row>
    <row r="5" spans="1:7">
      <c r="A5" s="36" t="s">
        <v>409</v>
      </c>
      <c r="B5" s="28" t="s">
        <v>413</v>
      </c>
      <c r="C5" s="28"/>
      <c r="D5" s="28"/>
      <c r="E5" s="28"/>
      <c r="F5" s="34"/>
      <c r="G5" s="28"/>
    </row>
    <row r="6" spans="1:7">
      <c r="A6" s="36" t="s">
        <v>410</v>
      </c>
      <c r="B6" s="28"/>
      <c r="C6" s="28" t="s">
        <v>55</v>
      </c>
      <c r="D6" s="28"/>
      <c r="E6" s="28"/>
      <c r="F6" s="34"/>
      <c r="G6" s="28"/>
    </row>
    <row r="7" spans="1:7">
      <c r="A7" s="36" t="s">
        <v>411</v>
      </c>
      <c r="B7" s="28" t="s">
        <v>413</v>
      </c>
      <c r="C7" s="28"/>
      <c r="D7" s="28">
        <v>0</v>
      </c>
      <c r="E7" s="28">
        <v>6</v>
      </c>
      <c r="F7" s="34">
        <v>2</v>
      </c>
      <c r="G7" s="28">
        <v>2</v>
      </c>
    </row>
    <row r="8" spans="1:7">
      <c r="A8" s="36" t="s">
        <v>412</v>
      </c>
      <c r="B8" s="28" t="s">
        <v>413</v>
      </c>
      <c r="C8" s="28"/>
      <c r="D8" s="28">
        <v>0</v>
      </c>
      <c r="E8" s="28">
        <v>6</v>
      </c>
      <c r="F8" s="34">
        <v>3</v>
      </c>
      <c r="G8" s="28">
        <v>3</v>
      </c>
    </row>
    <row r="9" spans="1:7">
      <c r="A9" s="36" t="s">
        <v>411</v>
      </c>
      <c r="B9" s="28" t="s">
        <v>413</v>
      </c>
      <c r="C9" s="28"/>
      <c r="D9" s="28">
        <v>1</v>
      </c>
      <c r="E9" s="28">
        <v>5</v>
      </c>
      <c r="F9" s="34">
        <f>F7*params!$B$5</f>
        <v>0.4</v>
      </c>
      <c r="G9" s="34">
        <f>G7*params!$B$5</f>
        <v>0.4</v>
      </c>
    </row>
    <row r="10" spans="1:7">
      <c r="A10" s="36" t="s">
        <v>412</v>
      </c>
      <c r="B10" s="28" t="s">
        <v>413</v>
      </c>
      <c r="C10" s="28"/>
      <c r="D10" s="28">
        <v>1</v>
      </c>
      <c r="E10" s="28">
        <v>5</v>
      </c>
      <c r="F10" s="34">
        <f>F8*params!$B$5</f>
        <v>0.60000000000000009</v>
      </c>
      <c r="G10" s="34">
        <f>G8*params!$B$5</f>
        <v>0.60000000000000009</v>
      </c>
    </row>
    <row r="11" spans="1:7">
      <c r="A11" s="36" t="s">
        <v>411</v>
      </c>
      <c r="B11" s="28" t="s">
        <v>413</v>
      </c>
      <c r="C11" s="28"/>
      <c r="D11" s="28">
        <v>2</v>
      </c>
      <c r="E11" s="28">
        <v>4</v>
      </c>
      <c r="F11" s="34">
        <f>F9*params!$B$5</f>
        <v>8.0000000000000016E-2</v>
      </c>
      <c r="G11" s="34">
        <f>G9*params!$B$5</f>
        <v>8.0000000000000016E-2</v>
      </c>
    </row>
    <row r="12" spans="1:7">
      <c r="A12" s="36" t="s">
        <v>412</v>
      </c>
      <c r="B12" s="28" t="s">
        <v>413</v>
      </c>
      <c r="C12" s="28"/>
      <c r="D12" s="28">
        <v>2</v>
      </c>
      <c r="E12" s="28">
        <v>4</v>
      </c>
      <c r="F12" s="34">
        <f>F10*params!$B$5</f>
        <v>0.12000000000000002</v>
      </c>
      <c r="G12" s="34">
        <f>G10*params!$B$5</f>
        <v>0.12000000000000002</v>
      </c>
    </row>
    <row r="13" spans="1:7">
      <c r="A13" s="36" t="s">
        <v>338</v>
      </c>
      <c r="B13" s="28"/>
      <c r="C13" s="28"/>
      <c r="D13" s="28"/>
      <c r="E13" s="28"/>
      <c r="F13" s="34"/>
      <c r="G13" s="28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sheetPr codeName="Feuil74"/>
  <dimension ref="A1:H48"/>
  <sheetViews>
    <sheetView workbookViewId="0">
      <selection activeCell="G10" sqref="G10"/>
    </sheetView>
  </sheetViews>
  <sheetFormatPr baseColWidth="10" defaultRowHeight="16"/>
  <cols>
    <col min="1" max="1" width="49.33203125" style="25" customWidth="1"/>
    <col min="2" max="2" width="23.5" style="25" customWidth="1"/>
    <col min="3" max="16384" width="10.83203125" style="25"/>
  </cols>
  <sheetData>
    <row r="1" spans="1:8" ht="19">
      <c r="A1" s="38" t="s">
        <v>17</v>
      </c>
      <c r="B1" s="38"/>
      <c r="C1" s="38"/>
      <c r="D1" s="38"/>
      <c r="E1" s="38"/>
      <c r="F1" s="38"/>
      <c r="G1" s="38"/>
    </row>
    <row r="3" spans="1:8">
      <c r="G3" s="31">
        <f>SUM(G5:G39)</f>
        <v>7.2492800000000006</v>
      </c>
      <c r="H3" s="35">
        <f>SUM(H5:H100)</f>
        <v>7.2492800000000006</v>
      </c>
    </row>
    <row r="4" spans="1:8">
      <c r="B4" s="42" t="s">
        <v>422</v>
      </c>
      <c r="C4" s="42" t="s">
        <v>97</v>
      </c>
      <c r="D4" s="42" t="s">
        <v>424</v>
      </c>
      <c r="E4" s="42" t="s">
        <v>109</v>
      </c>
      <c r="F4" s="42" t="s">
        <v>376</v>
      </c>
      <c r="G4" s="53" t="str">
        <f>data!$H$3</f>
        <v>diff_id</v>
      </c>
      <c r="H4" s="53" t="str">
        <f>data!$I$3</f>
        <v>arrays</v>
      </c>
    </row>
    <row r="5" spans="1:8">
      <c r="A5" s="36" t="s">
        <v>414</v>
      </c>
      <c r="B5" s="28" t="s">
        <v>423</v>
      </c>
      <c r="C5" s="28"/>
      <c r="D5" s="28"/>
      <c r="E5" s="28"/>
      <c r="F5" s="28"/>
      <c r="G5" s="34"/>
      <c r="H5" s="34"/>
    </row>
    <row r="6" spans="1:8">
      <c r="A6" s="36" t="s">
        <v>358</v>
      </c>
      <c r="B6" s="28"/>
      <c r="C6" s="28">
        <v>0</v>
      </c>
      <c r="D6" s="28"/>
      <c r="E6" s="28"/>
      <c r="F6" s="28"/>
      <c r="G6" s="34"/>
      <c r="H6" s="34"/>
    </row>
    <row r="7" spans="1:8">
      <c r="A7" s="36" t="s">
        <v>415</v>
      </c>
      <c r="B7" s="28"/>
      <c r="C7" s="28"/>
      <c r="D7" s="28" t="s">
        <v>354</v>
      </c>
      <c r="E7" s="28"/>
      <c r="F7" s="28"/>
      <c r="G7" s="34"/>
      <c r="H7" s="34"/>
    </row>
    <row r="8" spans="1:8">
      <c r="A8" s="36" t="s">
        <v>416</v>
      </c>
      <c r="B8" s="28" t="s">
        <v>423</v>
      </c>
      <c r="C8" s="28"/>
      <c r="D8" s="28"/>
      <c r="E8" s="28">
        <v>24</v>
      </c>
      <c r="F8" s="28"/>
      <c r="G8" s="34">
        <v>1</v>
      </c>
      <c r="H8" s="34">
        <v>1</v>
      </c>
    </row>
    <row r="9" spans="1:8">
      <c r="A9" s="36" t="s">
        <v>417</v>
      </c>
      <c r="B9" s="28" t="s">
        <v>423</v>
      </c>
      <c r="C9" s="28"/>
      <c r="D9" s="28"/>
      <c r="E9" s="28"/>
      <c r="F9" s="28" t="s">
        <v>247</v>
      </c>
      <c r="G9" s="34">
        <v>2</v>
      </c>
      <c r="H9" s="34">
        <v>2</v>
      </c>
    </row>
    <row r="10" spans="1:8">
      <c r="A10" s="36" t="s">
        <v>418</v>
      </c>
      <c r="B10" s="28"/>
      <c r="C10" s="28"/>
      <c r="D10" s="28"/>
      <c r="E10" s="28"/>
      <c r="F10" s="28" t="s">
        <v>247</v>
      </c>
      <c r="G10" s="34">
        <v>1</v>
      </c>
      <c r="H10" s="34">
        <v>1</v>
      </c>
    </row>
    <row r="11" spans="1:8">
      <c r="A11" s="36" t="s">
        <v>419</v>
      </c>
      <c r="B11" s="28"/>
      <c r="C11" s="28"/>
      <c r="D11" s="28" t="s">
        <v>55</v>
      </c>
      <c r="E11" s="28"/>
      <c r="F11" s="28"/>
      <c r="G11" s="34"/>
      <c r="H11" s="34"/>
    </row>
    <row r="12" spans="1:8">
      <c r="A12" s="36" t="s">
        <v>420</v>
      </c>
      <c r="B12" s="28"/>
      <c r="C12" s="28">
        <v>1</v>
      </c>
      <c r="D12" s="28"/>
      <c r="E12" s="28"/>
      <c r="F12" s="28"/>
      <c r="G12" s="34">
        <v>1</v>
      </c>
      <c r="H12" s="34">
        <v>1</v>
      </c>
    </row>
    <row r="13" spans="1:8">
      <c r="A13" s="36" t="s">
        <v>416</v>
      </c>
      <c r="B13" s="28" t="s">
        <v>423</v>
      </c>
      <c r="C13" s="28"/>
      <c r="D13" s="28"/>
      <c r="E13" s="28">
        <v>23</v>
      </c>
      <c r="F13" s="28"/>
      <c r="G13" s="34">
        <f>G8*params!$B$5</f>
        <v>0.2</v>
      </c>
      <c r="H13" s="34">
        <f>H8*params!$B$5</f>
        <v>0.2</v>
      </c>
    </row>
    <row r="14" spans="1:8">
      <c r="A14" s="36" t="s">
        <v>417</v>
      </c>
      <c r="B14" s="28" t="s">
        <v>423</v>
      </c>
      <c r="C14" s="28"/>
      <c r="D14" s="28"/>
      <c r="E14" s="28"/>
      <c r="F14" s="28" t="s">
        <v>425</v>
      </c>
      <c r="G14" s="34">
        <f>G9*params!$B$5</f>
        <v>0.4</v>
      </c>
      <c r="H14" s="34">
        <f>H9*params!$B$5</f>
        <v>0.4</v>
      </c>
    </row>
    <row r="15" spans="1:8">
      <c r="A15" s="36" t="s">
        <v>418</v>
      </c>
      <c r="B15" s="28"/>
      <c r="C15" s="28"/>
      <c r="D15" s="28"/>
      <c r="E15" s="28"/>
      <c r="F15" s="28" t="s">
        <v>425</v>
      </c>
      <c r="G15" s="34">
        <f>G10*params!$B$5</f>
        <v>0.2</v>
      </c>
      <c r="H15" s="34">
        <f>H10*params!$B$5</f>
        <v>0.2</v>
      </c>
    </row>
    <row r="16" spans="1:8">
      <c r="A16" s="36" t="s">
        <v>419</v>
      </c>
      <c r="B16" s="28"/>
      <c r="C16" s="28"/>
      <c r="D16" s="28" t="s">
        <v>55</v>
      </c>
      <c r="E16" s="28"/>
      <c r="F16" s="28"/>
      <c r="G16" s="34"/>
      <c r="H16" s="34"/>
    </row>
    <row r="17" spans="1:8">
      <c r="A17" s="36" t="s">
        <v>420</v>
      </c>
      <c r="B17" s="28"/>
      <c r="C17" s="28">
        <v>2</v>
      </c>
      <c r="D17" s="28"/>
      <c r="E17" s="28"/>
      <c r="F17" s="28"/>
      <c r="G17" s="34">
        <f>G12*params!$B$5</f>
        <v>0.2</v>
      </c>
      <c r="H17" s="34">
        <f>H12*params!$B$5</f>
        <v>0.2</v>
      </c>
    </row>
    <row r="18" spans="1:8">
      <c r="A18" s="36" t="s">
        <v>416</v>
      </c>
      <c r="B18" s="28" t="s">
        <v>423</v>
      </c>
      <c r="C18" s="28"/>
      <c r="D18" s="28"/>
      <c r="E18" s="28">
        <v>22</v>
      </c>
      <c r="F18" s="28"/>
      <c r="G18" s="34">
        <f>G13*params!$B$5</f>
        <v>4.0000000000000008E-2</v>
      </c>
      <c r="H18" s="34">
        <f>H13*params!$B$5</f>
        <v>4.0000000000000008E-2</v>
      </c>
    </row>
    <row r="19" spans="1:8">
      <c r="A19" s="36" t="s">
        <v>417</v>
      </c>
      <c r="B19" s="28" t="s">
        <v>423</v>
      </c>
      <c r="C19" s="28"/>
      <c r="D19" s="28"/>
      <c r="E19" s="28"/>
      <c r="F19" s="28" t="s">
        <v>128</v>
      </c>
      <c r="G19" s="34">
        <f>G14*params!$B$5</f>
        <v>8.0000000000000016E-2</v>
      </c>
      <c r="H19" s="34">
        <f>H14*params!$B$5</f>
        <v>8.0000000000000016E-2</v>
      </c>
    </row>
    <row r="20" spans="1:8">
      <c r="A20" s="36" t="s">
        <v>418</v>
      </c>
      <c r="B20" s="28"/>
      <c r="C20" s="28"/>
      <c r="D20" s="28"/>
      <c r="E20" s="28"/>
      <c r="F20" s="28" t="s">
        <v>128</v>
      </c>
      <c r="G20" s="34">
        <f>G15*params!$B$5</f>
        <v>4.0000000000000008E-2</v>
      </c>
      <c r="H20" s="34">
        <f>H15*params!$B$5</f>
        <v>4.0000000000000008E-2</v>
      </c>
    </row>
    <row r="21" spans="1:8">
      <c r="A21" s="36" t="s">
        <v>419</v>
      </c>
      <c r="B21" s="28"/>
      <c r="C21" s="28"/>
      <c r="D21" s="28" t="s">
        <v>55</v>
      </c>
      <c r="E21" s="28"/>
      <c r="F21" s="28"/>
      <c r="G21" s="34"/>
      <c r="H21" s="34"/>
    </row>
    <row r="22" spans="1:8">
      <c r="A22" s="36" t="s">
        <v>420</v>
      </c>
      <c r="B22" s="28"/>
      <c r="C22" s="28">
        <v>3</v>
      </c>
      <c r="D22" s="28"/>
      <c r="E22" s="28"/>
      <c r="F22" s="28"/>
      <c r="G22" s="34">
        <f>G17*params!$B$5</f>
        <v>4.0000000000000008E-2</v>
      </c>
      <c r="H22" s="34">
        <f>H17*params!$B$5</f>
        <v>4.0000000000000008E-2</v>
      </c>
    </row>
    <row r="23" spans="1:8">
      <c r="A23" s="36" t="s">
        <v>416</v>
      </c>
      <c r="B23" s="28" t="s">
        <v>423</v>
      </c>
      <c r="C23" s="28"/>
      <c r="D23" s="28"/>
      <c r="E23" s="28">
        <v>21</v>
      </c>
      <c r="F23" s="28"/>
      <c r="G23" s="34">
        <f>G18*params!$B$5</f>
        <v>8.0000000000000019E-3</v>
      </c>
      <c r="H23" s="34">
        <f>H18*params!$B$5</f>
        <v>8.0000000000000019E-3</v>
      </c>
    </row>
    <row r="24" spans="1:8">
      <c r="A24" s="36" t="s">
        <v>417</v>
      </c>
      <c r="B24" s="28" t="s">
        <v>423</v>
      </c>
      <c r="C24" s="28"/>
      <c r="D24" s="28"/>
      <c r="E24" s="28"/>
      <c r="F24" s="28" t="s">
        <v>426</v>
      </c>
      <c r="G24" s="34">
        <f>G19*params!$B$5</f>
        <v>1.6000000000000004E-2</v>
      </c>
      <c r="H24" s="34">
        <f>H19*params!$B$5</f>
        <v>1.6000000000000004E-2</v>
      </c>
    </row>
    <row r="25" spans="1:8">
      <c r="A25" s="36" t="s">
        <v>418</v>
      </c>
      <c r="B25" s="28"/>
      <c r="C25" s="28"/>
      <c r="D25" s="28"/>
      <c r="E25" s="28"/>
      <c r="F25" s="28" t="s">
        <v>426</v>
      </c>
      <c r="G25" s="34">
        <f>G20*params!$B$5</f>
        <v>8.0000000000000019E-3</v>
      </c>
      <c r="H25" s="34">
        <f>H20*params!$B$5</f>
        <v>8.0000000000000019E-3</v>
      </c>
    </row>
    <row r="26" spans="1:8">
      <c r="A26" s="36" t="s">
        <v>419</v>
      </c>
      <c r="B26" s="28"/>
      <c r="C26" s="28"/>
      <c r="D26" s="28" t="s">
        <v>55</v>
      </c>
      <c r="E26" s="28"/>
      <c r="F26" s="28"/>
      <c r="G26" s="34"/>
      <c r="H26" s="34"/>
    </row>
    <row r="27" spans="1:8">
      <c r="A27" s="36" t="s">
        <v>420</v>
      </c>
      <c r="B27" s="28"/>
      <c r="C27" s="28">
        <v>4</v>
      </c>
      <c r="D27" s="28"/>
      <c r="E27" s="28"/>
      <c r="F27" s="28"/>
      <c r="G27" s="34">
        <f>G22*params!$B$5</f>
        <v>8.0000000000000019E-3</v>
      </c>
      <c r="H27" s="34">
        <f>H22*params!$B$5</f>
        <v>8.0000000000000019E-3</v>
      </c>
    </row>
    <row r="28" spans="1:8">
      <c r="A28" s="36" t="s">
        <v>416</v>
      </c>
      <c r="B28" s="28" t="s">
        <v>423</v>
      </c>
      <c r="C28" s="28"/>
      <c r="D28" s="28"/>
      <c r="E28" s="28">
        <v>20</v>
      </c>
      <c r="F28" s="28"/>
      <c r="G28" s="34">
        <f>G23*params!$B$5</f>
        <v>1.6000000000000005E-3</v>
      </c>
      <c r="H28" s="34">
        <f>H23*params!$B$5</f>
        <v>1.6000000000000005E-3</v>
      </c>
    </row>
    <row r="29" spans="1:8">
      <c r="A29" s="36" t="s">
        <v>417</v>
      </c>
      <c r="B29" s="28" t="s">
        <v>423</v>
      </c>
      <c r="C29" s="28"/>
      <c r="D29" s="28"/>
      <c r="E29" s="28"/>
      <c r="F29" s="28" t="s">
        <v>175</v>
      </c>
      <c r="G29" s="34">
        <f>G24*params!$B$5</f>
        <v>3.200000000000001E-3</v>
      </c>
      <c r="H29" s="34">
        <f>H24*params!$B$5</f>
        <v>3.200000000000001E-3</v>
      </c>
    </row>
    <row r="30" spans="1:8">
      <c r="A30" s="36" t="s">
        <v>418</v>
      </c>
      <c r="B30" s="28"/>
      <c r="C30" s="28"/>
      <c r="D30" s="28"/>
      <c r="E30" s="28"/>
      <c r="F30" s="28" t="s">
        <v>175</v>
      </c>
      <c r="G30" s="34">
        <f>G25*params!$B$5</f>
        <v>1.6000000000000005E-3</v>
      </c>
      <c r="H30" s="34">
        <f>H25*params!$B$5</f>
        <v>1.6000000000000005E-3</v>
      </c>
    </row>
    <row r="31" spans="1:8">
      <c r="A31" s="36" t="s">
        <v>419</v>
      </c>
      <c r="B31" s="28"/>
      <c r="C31" s="28"/>
      <c r="D31" s="28" t="s">
        <v>55</v>
      </c>
      <c r="E31" s="28"/>
      <c r="F31" s="28"/>
      <c r="G31" s="34"/>
      <c r="H31" s="34"/>
    </row>
    <row r="32" spans="1:8">
      <c r="A32" s="36" t="s">
        <v>420</v>
      </c>
      <c r="B32" s="28"/>
      <c r="C32" s="28">
        <v>5</v>
      </c>
      <c r="D32" s="28"/>
      <c r="E32" s="28"/>
      <c r="F32" s="28"/>
      <c r="G32" s="34">
        <f>G27*params!$B$5</f>
        <v>1.6000000000000005E-3</v>
      </c>
      <c r="H32" s="34">
        <f>H27*params!$B$5</f>
        <v>1.6000000000000005E-3</v>
      </c>
    </row>
    <row r="33" spans="1:8">
      <c r="A33" s="36" t="s">
        <v>416</v>
      </c>
      <c r="B33" s="28" t="s">
        <v>423</v>
      </c>
      <c r="C33" s="28"/>
      <c r="D33" s="28"/>
      <c r="E33" s="28">
        <v>19</v>
      </c>
      <c r="F33" s="28"/>
      <c r="G33" s="34">
        <f>G28*params!$B$5</f>
        <v>3.2000000000000013E-4</v>
      </c>
      <c r="H33" s="34">
        <f>H28*params!$B$5</f>
        <v>3.2000000000000013E-4</v>
      </c>
    </row>
    <row r="34" spans="1:8">
      <c r="A34" s="36" t="s">
        <v>417</v>
      </c>
      <c r="B34" s="28" t="s">
        <v>423</v>
      </c>
      <c r="C34" s="28"/>
      <c r="D34" s="28"/>
      <c r="E34" s="28"/>
      <c r="F34" s="28" t="s">
        <v>427</v>
      </c>
      <c r="G34" s="34">
        <f>G29*params!$B$5</f>
        <v>6.4000000000000027E-4</v>
      </c>
      <c r="H34" s="34">
        <f>H29*params!$B$5</f>
        <v>6.4000000000000027E-4</v>
      </c>
    </row>
    <row r="35" spans="1:8">
      <c r="A35" s="36" t="s">
        <v>418</v>
      </c>
      <c r="B35" s="28"/>
      <c r="C35" s="28"/>
      <c r="D35" s="28"/>
      <c r="E35" s="28"/>
      <c r="F35" s="28" t="s">
        <v>427</v>
      </c>
      <c r="G35" s="34">
        <f>G30*params!$B$5</f>
        <v>3.2000000000000013E-4</v>
      </c>
      <c r="H35" s="34">
        <f>H30*params!$B$5</f>
        <v>3.2000000000000013E-4</v>
      </c>
    </row>
    <row r="36" spans="1:8">
      <c r="A36" s="36" t="s">
        <v>396</v>
      </c>
      <c r="B36" s="28"/>
      <c r="C36" s="28"/>
      <c r="D36" s="28"/>
      <c r="E36" s="28"/>
      <c r="F36" s="28"/>
      <c r="G36" s="34"/>
      <c r="H36" s="34"/>
    </row>
    <row r="37" spans="1:8">
      <c r="A37" s="36" t="s">
        <v>421</v>
      </c>
      <c r="B37" s="28"/>
      <c r="C37" s="28"/>
      <c r="D37" s="28" t="s">
        <v>55</v>
      </c>
      <c r="E37" s="28"/>
      <c r="F37" s="28"/>
      <c r="G37" s="34">
        <v>1</v>
      </c>
      <c r="H37" s="34">
        <v>1</v>
      </c>
    </row>
    <row r="38" spans="1:8">
      <c r="A38" s="36" t="s">
        <v>347</v>
      </c>
      <c r="B38" s="28"/>
      <c r="C38" s="28"/>
      <c r="D38" s="28"/>
      <c r="E38" s="28"/>
      <c r="F38" s="28"/>
      <c r="G38" s="34"/>
      <c r="H38" s="34"/>
    </row>
    <row r="39" spans="1:8">
      <c r="A39" s="36" t="s">
        <v>338</v>
      </c>
      <c r="B39" s="28"/>
      <c r="C39" s="28"/>
      <c r="D39" s="28"/>
      <c r="E39" s="28"/>
      <c r="F39" s="28"/>
      <c r="G39" s="34"/>
      <c r="H39" s="34"/>
    </row>
    <row r="46" spans="1:8">
      <c r="A46" s="27"/>
    </row>
    <row r="48" spans="1:8">
      <c r="A48" s="27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sheetPr codeName="Feuil75"/>
  <dimension ref="A1:F14"/>
  <sheetViews>
    <sheetView workbookViewId="0">
      <selection activeCell="G10" sqref="G10"/>
    </sheetView>
  </sheetViews>
  <sheetFormatPr baseColWidth="10" defaultRowHeight="16"/>
  <cols>
    <col min="1" max="1" width="36.6640625" style="25" customWidth="1"/>
    <col min="2" max="16384" width="10.83203125" style="25"/>
  </cols>
  <sheetData>
    <row r="1" spans="1:6" ht="19">
      <c r="A1" s="38" t="s">
        <v>18</v>
      </c>
      <c r="B1" s="38"/>
      <c r="C1" s="38"/>
      <c r="D1" s="38"/>
      <c r="E1" s="38"/>
    </row>
    <row r="3" spans="1:6">
      <c r="E3" s="35">
        <f>SUM(E5:E13)</f>
        <v>10.239999999999998</v>
      </c>
      <c r="F3" s="35">
        <f>SUM(F5:F100)</f>
        <v>10.239999999999998</v>
      </c>
    </row>
    <row r="4" spans="1:6">
      <c r="B4" s="42" t="s">
        <v>247</v>
      </c>
      <c r="C4" s="42" t="s">
        <v>149</v>
      </c>
      <c r="D4" s="42" t="s">
        <v>482</v>
      </c>
      <c r="E4" s="53" t="str">
        <f>data!$H$3</f>
        <v>diff_id</v>
      </c>
      <c r="F4" s="53" t="str">
        <f>data!$I$3</f>
        <v>arrays</v>
      </c>
    </row>
    <row r="5" spans="1:6">
      <c r="A5" s="36" t="s">
        <v>435</v>
      </c>
      <c r="B5" s="28">
        <v>101</v>
      </c>
      <c r="C5" s="28"/>
      <c r="D5" s="28"/>
      <c r="E5" s="34"/>
      <c r="F5" s="34"/>
    </row>
    <row r="6" spans="1:6">
      <c r="A6" s="36" t="s">
        <v>428</v>
      </c>
      <c r="B6" s="28"/>
      <c r="C6" s="28">
        <v>1</v>
      </c>
      <c r="D6" s="28"/>
      <c r="E6" s="34"/>
      <c r="F6" s="34"/>
    </row>
    <row r="7" spans="1:6">
      <c r="A7" s="36" t="s">
        <v>429</v>
      </c>
      <c r="B7" s="28"/>
      <c r="C7" s="28">
        <v>1</v>
      </c>
      <c r="D7" s="28"/>
      <c r="E7" s="34">
        <v>1</v>
      </c>
      <c r="F7" s="34">
        <v>1</v>
      </c>
    </row>
    <row r="8" spans="1:6">
      <c r="A8" s="36" t="s">
        <v>431</v>
      </c>
      <c r="B8" s="28">
        <v>101</v>
      </c>
      <c r="C8" s="28">
        <v>1</v>
      </c>
      <c r="D8" s="28"/>
      <c r="E8" s="34">
        <v>2</v>
      </c>
      <c r="F8" s="34">
        <v>2</v>
      </c>
    </row>
    <row r="9" spans="1:6">
      <c r="A9" s="36" t="s">
        <v>432</v>
      </c>
      <c r="B9" s="28">
        <v>101</v>
      </c>
      <c r="C9" s="28">
        <v>1</v>
      </c>
      <c r="D9" s="28">
        <v>1</v>
      </c>
      <c r="E9" s="34">
        <f>2+params!$B$6</f>
        <v>3.3</v>
      </c>
      <c r="F9" s="34">
        <f>2+params!$B$6</f>
        <v>3.3</v>
      </c>
    </row>
    <row r="10" spans="1:6">
      <c r="A10" s="36" t="s">
        <v>429</v>
      </c>
      <c r="B10" s="28"/>
      <c r="C10" s="28">
        <v>0</v>
      </c>
      <c r="D10" s="28"/>
      <c r="E10" s="34">
        <f>E7*params!$B$5</f>
        <v>0.2</v>
      </c>
      <c r="F10" s="34">
        <f>F7*params!$B$5</f>
        <v>0.2</v>
      </c>
    </row>
    <row r="11" spans="1:6">
      <c r="A11" s="36" t="s">
        <v>431</v>
      </c>
      <c r="B11" s="28">
        <v>101</v>
      </c>
      <c r="C11" s="28">
        <v>0</v>
      </c>
      <c r="D11" s="28"/>
      <c r="E11" s="34">
        <f>E8*params!$B$5</f>
        <v>0.4</v>
      </c>
      <c r="F11" s="34">
        <f>F8*params!$B$5</f>
        <v>0.4</v>
      </c>
    </row>
    <row r="12" spans="1:6">
      <c r="A12" s="36" t="s">
        <v>433</v>
      </c>
      <c r="B12" s="28">
        <v>101</v>
      </c>
      <c r="C12" s="28">
        <v>0</v>
      </c>
      <c r="D12" s="28">
        <v>1</v>
      </c>
      <c r="E12" s="34">
        <f>2+params!$B$6</f>
        <v>3.3</v>
      </c>
      <c r="F12" s="34">
        <f>2+params!$B$6</f>
        <v>3.3</v>
      </c>
    </row>
    <row r="13" spans="1:6">
      <c r="A13" s="36" t="s">
        <v>429</v>
      </c>
      <c r="B13" s="28"/>
      <c r="C13" s="28">
        <v>-1</v>
      </c>
      <c r="D13" s="28"/>
      <c r="E13" s="34">
        <f>E10*params!$B$5</f>
        <v>4.0000000000000008E-2</v>
      </c>
      <c r="F13" s="34">
        <f>F10*params!$B$5</f>
        <v>4.0000000000000008E-2</v>
      </c>
    </row>
    <row r="14" spans="1:6">
      <c r="A14" s="36" t="s">
        <v>437</v>
      </c>
      <c r="B14" s="28"/>
      <c r="C14" s="28"/>
      <c r="D14" s="28"/>
      <c r="E14" s="34"/>
      <c r="F14" s="34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sheetPr codeName="Feuil76"/>
  <dimension ref="A1:F15"/>
  <sheetViews>
    <sheetView workbookViewId="0">
      <selection activeCell="G10" sqref="G10"/>
    </sheetView>
  </sheetViews>
  <sheetFormatPr baseColWidth="10" defaultRowHeight="16"/>
  <cols>
    <col min="1" max="1" width="48.1640625" style="25" customWidth="1"/>
    <col min="2" max="16384" width="10.83203125" style="25"/>
  </cols>
  <sheetData>
    <row r="1" spans="1:6" ht="19">
      <c r="A1" s="38" t="s">
        <v>19</v>
      </c>
      <c r="B1" s="38"/>
      <c r="C1" s="38"/>
      <c r="D1" s="38"/>
      <c r="E1" s="38"/>
    </row>
    <row r="3" spans="1:6">
      <c r="D3" s="91"/>
      <c r="E3" s="35">
        <f>SUM(E5:E15)</f>
        <v>6.7408000000000001</v>
      </c>
      <c r="F3" s="35">
        <f>SUM(F5:F100)</f>
        <v>6.7408000000000001</v>
      </c>
    </row>
    <row r="4" spans="1:6">
      <c r="B4" s="42" t="s">
        <v>137</v>
      </c>
      <c r="C4" s="42" t="s">
        <v>436</v>
      </c>
      <c r="D4" s="42" t="s">
        <v>484</v>
      </c>
      <c r="E4" s="53" t="str">
        <f>data!$H$3</f>
        <v>diff_id</v>
      </c>
      <c r="F4" s="53" t="str">
        <f>data!$I$3</f>
        <v>arrays</v>
      </c>
    </row>
    <row r="5" spans="1:6">
      <c r="A5" s="40" t="s">
        <v>438</v>
      </c>
      <c r="B5" s="28">
        <v>3247</v>
      </c>
      <c r="C5" s="28"/>
      <c r="D5" s="28"/>
      <c r="E5" s="34"/>
      <c r="F5" s="34"/>
    </row>
    <row r="6" spans="1:6">
      <c r="A6" s="36" t="s">
        <v>439</v>
      </c>
      <c r="B6" s="28">
        <v>3247</v>
      </c>
      <c r="C6" s="28"/>
      <c r="D6" s="28"/>
      <c r="E6" s="34">
        <v>1</v>
      </c>
      <c r="F6" s="34">
        <v>1</v>
      </c>
    </row>
    <row r="7" spans="1:6">
      <c r="A7" s="36" t="s">
        <v>440</v>
      </c>
      <c r="B7" s="28">
        <v>3247</v>
      </c>
      <c r="C7" s="28">
        <v>1</v>
      </c>
      <c r="D7" s="28">
        <v>1</v>
      </c>
      <c r="E7" s="34">
        <f>1+C7*params!$B$6+D7*params!$B$7</f>
        <v>4.4000000000000004</v>
      </c>
      <c r="F7" s="34">
        <f>1+C7*params!$B$6+D7*params!$B$7</f>
        <v>4.4000000000000004</v>
      </c>
    </row>
    <row r="8" spans="1:6">
      <c r="A8" s="36" t="s">
        <v>439</v>
      </c>
      <c r="B8" s="28">
        <v>324</v>
      </c>
      <c r="C8" s="28"/>
      <c r="D8" s="28"/>
      <c r="E8" s="34">
        <f>E6*params!$B$5</f>
        <v>0.2</v>
      </c>
      <c r="F8" s="34">
        <f>F6*params!$B$5</f>
        <v>0.2</v>
      </c>
    </row>
    <row r="9" spans="1:6">
      <c r="A9" s="36" t="s">
        <v>440</v>
      </c>
      <c r="B9" s="28">
        <v>324</v>
      </c>
      <c r="C9" s="28">
        <v>1</v>
      </c>
      <c r="D9" s="28"/>
      <c r="E9" s="34">
        <f>E7*params!$B$5</f>
        <v>0.88000000000000012</v>
      </c>
      <c r="F9" s="34">
        <f>F7*params!$B$5</f>
        <v>0.88000000000000012</v>
      </c>
    </row>
    <row r="10" spans="1:6">
      <c r="A10" s="36" t="s">
        <v>439</v>
      </c>
      <c r="B10" s="28">
        <v>32</v>
      </c>
      <c r="C10" s="28"/>
      <c r="D10" s="28"/>
      <c r="E10" s="34">
        <f>E8*params!$B$5</f>
        <v>4.0000000000000008E-2</v>
      </c>
      <c r="F10" s="34">
        <f>F8*params!$B$5</f>
        <v>4.0000000000000008E-2</v>
      </c>
    </row>
    <row r="11" spans="1:6">
      <c r="A11" s="36" t="s">
        <v>440</v>
      </c>
      <c r="B11" s="28">
        <v>32</v>
      </c>
      <c r="C11" s="28">
        <v>1</v>
      </c>
      <c r="D11" s="28"/>
      <c r="E11" s="34">
        <f>E9*params!$B$5</f>
        <v>0.17600000000000005</v>
      </c>
      <c r="F11" s="34">
        <f>F9*params!$B$5</f>
        <v>0.17600000000000005</v>
      </c>
    </row>
    <row r="12" spans="1:6">
      <c r="A12" s="36" t="s">
        <v>439</v>
      </c>
      <c r="B12" s="28">
        <v>3</v>
      </c>
      <c r="C12" s="28"/>
      <c r="D12" s="28"/>
      <c r="E12" s="34">
        <f>E10*params!$B$5</f>
        <v>8.0000000000000019E-3</v>
      </c>
      <c r="F12" s="34">
        <f>F10*params!$B$5</f>
        <v>8.0000000000000019E-3</v>
      </c>
    </row>
    <row r="13" spans="1:6">
      <c r="A13" s="36" t="s">
        <v>440</v>
      </c>
      <c r="B13" s="28">
        <v>3</v>
      </c>
      <c r="C13" s="28">
        <v>1</v>
      </c>
      <c r="D13" s="28"/>
      <c r="E13" s="34">
        <f>E11*params!$B$5</f>
        <v>3.5200000000000009E-2</v>
      </c>
      <c r="F13" s="34">
        <f>F11*params!$B$5</f>
        <v>3.5200000000000009E-2</v>
      </c>
    </row>
    <row r="14" spans="1:6">
      <c r="A14" s="36" t="s">
        <v>439</v>
      </c>
      <c r="B14" s="28">
        <v>0</v>
      </c>
      <c r="C14" s="28"/>
      <c r="D14" s="28"/>
      <c r="E14" s="34">
        <f>E12*params!$B$5</f>
        <v>1.6000000000000005E-3</v>
      </c>
      <c r="F14" s="34">
        <f>F12*params!$B$5</f>
        <v>1.6000000000000005E-3</v>
      </c>
    </row>
    <row r="15" spans="1:6">
      <c r="A15" s="36" t="s">
        <v>430</v>
      </c>
      <c r="B15" s="28"/>
      <c r="C15" s="28"/>
      <c r="D15" s="28"/>
      <c r="E15" s="34"/>
      <c r="F15" s="34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sheetPr codeName="Feuil77"/>
  <dimension ref="A1:E13"/>
  <sheetViews>
    <sheetView workbookViewId="0">
      <selection activeCell="G10" sqref="G10"/>
    </sheetView>
  </sheetViews>
  <sheetFormatPr baseColWidth="10" defaultRowHeight="16"/>
  <cols>
    <col min="1" max="1" width="32.83203125" style="25" customWidth="1"/>
    <col min="2" max="16384" width="10.83203125" style="25"/>
  </cols>
  <sheetData>
    <row r="1" spans="1:5" ht="19">
      <c r="A1" s="38" t="s">
        <v>20</v>
      </c>
      <c r="B1" s="38"/>
      <c r="C1" s="38"/>
      <c r="D1" s="38"/>
    </row>
    <row r="3" spans="1:5">
      <c r="D3" s="35">
        <f>SUM(D5:D13)</f>
        <v>4.0999999999999996</v>
      </c>
      <c r="E3" s="35">
        <f>SUM(E5:E100)</f>
        <v>4.0999999999999996</v>
      </c>
    </row>
    <row r="4" spans="1:5">
      <c r="B4" s="42" t="s">
        <v>407</v>
      </c>
      <c r="C4" s="42" t="s">
        <v>436</v>
      </c>
      <c r="D4" s="53" t="str">
        <f>data!$H$3</f>
        <v>diff_id</v>
      </c>
      <c r="E4" s="53" t="str">
        <f>data!$I$3</f>
        <v>arrays</v>
      </c>
    </row>
    <row r="5" spans="1:5">
      <c r="A5" s="40" t="s">
        <v>444</v>
      </c>
      <c r="B5" s="28">
        <v>4</v>
      </c>
      <c r="C5" s="28"/>
      <c r="D5" s="34"/>
      <c r="E5" s="34"/>
    </row>
    <row r="6" spans="1:5">
      <c r="A6" s="36" t="s">
        <v>441</v>
      </c>
      <c r="B6" s="28">
        <v>4</v>
      </c>
      <c r="C6" s="28"/>
      <c r="D6" s="34">
        <v>1</v>
      </c>
      <c r="E6" s="34">
        <v>1</v>
      </c>
    </row>
    <row r="7" spans="1:5">
      <c r="A7" s="36" t="s">
        <v>443</v>
      </c>
      <c r="B7" s="28">
        <v>4</v>
      </c>
      <c r="C7" s="28">
        <v>1</v>
      </c>
      <c r="D7" s="34">
        <f>1+params!$B$6</f>
        <v>2.2999999999999998</v>
      </c>
      <c r="E7" s="34">
        <f>1+params!$B$6</f>
        <v>2.2999999999999998</v>
      </c>
    </row>
    <row r="8" spans="1:5">
      <c r="A8" s="36" t="s">
        <v>441</v>
      </c>
      <c r="B8" s="28">
        <v>3</v>
      </c>
      <c r="C8" s="28"/>
      <c r="D8" s="34">
        <f>D6*params!$B$5</f>
        <v>0.2</v>
      </c>
      <c r="E8" s="34">
        <f>E6*params!$B$5</f>
        <v>0.2</v>
      </c>
    </row>
    <row r="9" spans="1:5">
      <c r="A9" s="36" t="s">
        <v>443</v>
      </c>
      <c r="B9" s="28">
        <v>3</v>
      </c>
      <c r="C9" s="28">
        <v>1</v>
      </c>
      <c r="D9" s="34">
        <f>D7*params!$B$5</f>
        <v>0.45999999999999996</v>
      </c>
      <c r="E9" s="34">
        <f>E7*params!$B$5</f>
        <v>0.45999999999999996</v>
      </c>
    </row>
    <row r="10" spans="1:5">
      <c r="A10" s="36" t="s">
        <v>441</v>
      </c>
      <c r="B10" s="28">
        <v>2</v>
      </c>
      <c r="C10" s="28"/>
      <c r="D10" s="34">
        <f>D8*params!$B$5</f>
        <v>4.0000000000000008E-2</v>
      </c>
      <c r="E10" s="34">
        <f>E8*params!$B$5</f>
        <v>4.0000000000000008E-2</v>
      </c>
    </row>
    <row r="11" spans="1:5">
      <c r="A11" s="36" t="s">
        <v>443</v>
      </c>
      <c r="B11" s="28">
        <v>2</v>
      </c>
      <c r="C11" s="28"/>
      <c r="D11" s="34">
        <f>D9*params!$B$5</f>
        <v>9.1999999999999998E-2</v>
      </c>
      <c r="E11" s="34">
        <f>E9*params!$B$5</f>
        <v>9.1999999999999998E-2</v>
      </c>
    </row>
    <row r="12" spans="1:5">
      <c r="A12" s="36" t="s">
        <v>441</v>
      </c>
      <c r="B12" s="28">
        <v>1</v>
      </c>
      <c r="C12" s="28"/>
      <c r="D12" s="34">
        <f>D10*params!$B$5</f>
        <v>8.0000000000000019E-3</v>
      </c>
      <c r="E12" s="34">
        <f>E10*params!$B$5</f>
        <v>8.0000000000000019E-3</v>
      </c>
    </row>
    <row r="13" spans="1:5">
      <c r="A13" s="36" t="s">
        <v>442</v>
      </c>
      <c r="B13" s="28"/>
      <c r="C13" s="28"/>
      <c r="D13" s="34"/>
      <c r="E13" s="34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sheetPr codeName="Feuil78"/>
  <dimension ref="A1:E15"/>
  <sheetViews>
    <sheetView workbookViewId="0">
      <selection activeCell="G10" sqref="G10"/>
    </sheetView>
  </sheetViews>
  <sheetFormatPr baseColWidth="10" defaultRowHeight="16"/>
  <cols>
    <col min="1" max="1" width="48.1640625" style="25" customWidth="1"/>
    <col min="2" max="16384" width="10.83203125" style="25"/>
  </cols>
  <sheetData>
    <row r="1" spans="1:5" ht="19">
      <c r="A1" s="38" t="s">
        <v>21</v>
      </c>
      <c r="B1" s="38"/>
      <c r="C1" s="38"/>
      <c r="D1" s="38"/>
    </row>
    <row r="3" spans="1:5">
      <c r="D3" s="35">
        <f>SUM(D5:D15)</f>
        <v>5.5695999999999994</v>
      </c>
      <c r="E3" s="35">
        <f>SUM(E5:E100)</f>
        <v>5.5695999999999994</v>
      </c>
    </row>
    <row r="4" spans="1:5">
      <c r="B4" s="42" t="s">
        <v>149</v>
      </c>
      <c r="C4" s="42" t="s">
        <v>436</v>
      </c>
      <c r="D4" s="53" t="str">
        <f>data!$H$3</f>
        <v>diff_id</v>
      </c>
      <c r="E4" s="53" t="str">
        <f>data!$I$3</f>
        <v>arrays</v>
      </c>
    </row>
    <row r="5" spans="1:5">
      <c r="A5" s="40" t="s">
        <v>445</v>
      </c>
      <c r="B5" s="28">
        <v>4</v>
      </c>
      <c r="C5" s="28"/>
      <c r="D5" s="34"/>
      <c r="E5" s="34"/>
    </row>
    <row r="6" spans="1:5">
      <c r="A6" s="36" t="s">
        <v>446</v>
      </c>
      <c r="B6" s="28">
        <v>4</v>
      </c>
      <c r="C6" s="28"/>
      <c r="D6" s="34">
        <v>1</v>
      </c>
      <c r="E6" s="34">
        <v>1</v>
      </c>
    </row>
    <row r="7" spans="1:5">
      <c r="A7" s="36" t="s">
        <v>447</v>
      </c>
      <c r="B7" s="28">
        <v>4</v>
      </c>
      <c r="C7" s="28">
        <v>1</v>
      </c>
      <c r="D7" s="34">
        <f>1+2*params!$B$6</f>
        <v>3.6</v>
      </c>
      <c r="E7" s="34">
        <f>1+2*params!$B$6</f>
        <v>3.6</v>
      </c>
    </row>
    <row r="8" spans="1:5">
      <c r="A8" s="36" t="s">
        <v>446</v>
      </c>
      <c r="B8" s="28">
        <v>2</v>
      </c>
      <c r="C8" s="28"/>
      <c r="D8" s="34">
        <f>D6*params!$B$5</f>
        <v>0.2</v>
      </c>
      <c r="E8" s="34">
        <f>E6*params!$B$5</f>
        <v>0.2</v>
      </c>
    </row>
    <row r="9" spans="1:5">
      <c r="A9" s="36" t="s">
        <v>447</v>
      </c>
      <c r="B9" s="28">
        <v>2</v>
      </c>
      <c r="C9" s="28">
        <v>1</v>
      </c>
      <c r="D9" s="34">
        <f>D7*params!$B$5</f>
        <v>0.72000000000000008</v>
      </c>
      <c r="E9" s="34">
        <f>E7*params!$B$5</f>
        <v>0.72000000000000008</v>
      </c>
    </row>
    <row r="10" spans="1:5">
      <c r="A10" s="36" t="s">
        <v>446</v>
      </c>
      <c r="B10" s="28">
        <v>0</v>
      </c>
      <c r="C10" s="28"/>
      <c r="D10" s="34">
        <f>D8*params!$B$5</f>
        <v>4.0000000000000008E-2</v>
      </c>
      <c r="E10" s="34">
        <f>E8*params!$B$5</f>
        <v>4.0000000000000008E-2</v>
      </c>
    </row>
    <row r="11" spans="1:5">
      <c r="A11" s="36" t="s">
        <v>442</v>
      </c>
      <c r="B11" s="28"/>
      <c r="C11" s="28"/>
      <c r="D11" s="34"/>
      <c r="E11" s="34"/>
    </row>
    <row r="12" spans="1:5">
      <c r="A12" s="36" t="s">
        <v>446</v>
      </c>
      <c r="B12" s="28">
        <v>-2</v>
      </c>
      <c r="C12" s="28"/>
      <c r="D12" s="34">
        <f>D10*params!$B$5</f>
        <v>8.0000000000000019E-3</v>
      </c>
      <c r="E12" s="34">
        <f>E10*params!$B$5</f>
        <v>8.0000000000000019E-3</v>
      </c>
    </row>
    <row r="13" spans="1:5">
      <c r="A13" s="36" t="s">
        <v>442</v>
      </c>
      <c r="B13" s="28"/>
      <c r="C13" s="28"/>
      <c r="D13" s="34"/>
      <c r="E13" s="34"/>
    </row>
    <row r="14" spans="1:5">
      <c r="A14" s="36" t="s">
        <v>446</v>
      </c>
      <c r="B14" s="28">
        <v>0</v>
      </c>
      <c r="C14" s="28"/>
      <c r="D14" s="34">
        <f>D12*params!$B$5</f>
        <v>1.6000000000000005E-3</v>
      </c>
      <c r="E14" s="34">
        <f>E12*params!$B$5</f>
        <v>1.6000000000000005E-3</v>
      </c>
    </row>
    <row r="15" spans="1:5">
      <c r="A15" s="36" t="s">
        <v>442</v>
      </c>
      <c r="B15" s="28"/>
      <c r="C15" s="28"/>
      <c r="D15" s="34"/>
      <c r="E15" s="34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2" t="s">
        <v>0</v>
      </c>
      <c r="C7" s="4" t="s">
        <v>329</v>
      </c>
      <c r="D7" s="4" t="s">
        <v>330</v>
      </c>
    </row>
    <row r="8" spans="2:6">
      <c r="B8" s="26" t="s">
        <v>24</v>
      </c>
      <c r="C8" s="5">
        <v>68.014414634146334</v>
      </c>
      <c r="D8">
        <v>25.023400000000002</v>
      </c>
      <c r="F8">
        <v>1</v>
      </c>
    </row>
    <row r="9" spans="2:6">
      <c r="B9" s="26" t="s">
        <v>34</v>
      </c>
      <c r="C9" s="5">
        <v>100.26741463414632</v>
      </c>
      <c r="D9">
        <v>38.2515</v>
      </c>
      <c r="F9">
        <v>2</v>
      </c>
    </row>
    <row r="10" spans="2:6">
      <c r="B10" s="26" t="s">
        <v>38</v>
      </c>
      <c r="C10" s="5">
        <v>132.46873170731703</v>
      </c>
      <c r="F10">
        <v>7</v>
      </c>
    </row>
    <row r="11" spans="2:6">
      <c r="B11" s="26" t="s">
        <v>39</v>
      </c>
      <c r="C11" s="5">
        <v>154.64156097560979</v>
      </c>
      <c r="F11">
        <v>8</v>
      </c>
    </row>
    <row r="12" spans="2:6">
      <c r="B12" s="26" t="s">
        <v>40</v>
      </c>
      <c r="C12" s="5">
        <v>211.48453658536584</v>
      </c>
      <c r="F12">
        <v>10</v>
      </c>
    </row>
    <row r="13" spans="2:6">
      <c r="B13" s="26" t="s">
        <v>35</v>
      </c>
      <c r="C13" s="5">
        <v>70.510951219512179</v>
      </c>
      <c r="D13">
        <v>21.008300000000002</v>
      </c>
      <c r="F13">
        <v>11</v>
      </c>
    </row>
    <row r="14" spans="2:6">
      <c r="B14" s="26" t="s">
        <v>25</v>
      </c>
      <c r="C14" s="5">
        <v>66.048609756097534</v>
      </c>
      <c r="D14">
        <v>22.907299999999999</v>
      </c>
      <c r="F14">
        <v>13</v>
      </c>
    </row>
    <row r="15" spans="2:6">
      <c r="B15" s="26" t="s">
        <v>26</v>
      </c>
      <c r="C15" s="5">
        <v>104.82602439024393</v>
      </c>
      <c r="D15">
        <v>29.233600000000003</v>
      </c>
      <c r="F15">
        <v>14</v>
      </c>
    </row>
    <row r="16" spans="2:6">
      <c r="B16" s="26" t="s">
        <v>27</v>
      </c>
      <c r="C16" s="5">
        <v>65.420853658536572</v>
      </c>
      <c r="F16">
        <v>17</v>
      </c>
    </row>
    <row r="17" spans="2:6">
      <c r="B17" s="26" t="s">
        <v>28</v>
      </c>
      <c r="C17" s="5">
        <v>42.585804878048783</v>
      </c>
      <c r="F17">
        <v>20</v>
      </c>
    </row>
    <row r="18" spans="2:6">
      <c r="B18" s="26" t="s">
        <v>29</v>
      </c>
      <c r="C18" s="5">
        <v>65.473780487804873</v>
      </c>
      <c r="D18">
        <v>22.51305</v>
      </c>
      <c r="F18">
        <v>21</v>
      </c>
    </row>
    <row r="19" spans="2:6">
      <c r="B19" s="26" t="s">
        <v>37</v>
      </c>
      <c r="C19" s="5">
        <v>59.81002439024391</v>
      </c>
      <c r="F19">
        <v>22</v>
      </c>
    </row>
    <row r="20" spans="2:6">
      <c r="B20" s="26" t="s">
        <v>36</v>
      </c>
      <c r="C20" s="5">
        <v>37.425292682926823</v>
      </c>
      <c r="D20">
        <v>15.159050000000001</v>
      </c>
      <c r="F20">
        <v>23</v>
      </c>
    </row>
    <row r="21" spans="2:6">
      <c r="B21" s="26" t="s">
        <v>30</v>
      </c>
      <c r="C21" s="5">
        <v>48.394707317073163</v>
      </c>
      <c r="D21">
        <v>20.602500000000003</v>
      </c>
    </row>
    <row r="22" spans="2:6">
      <c r="B22" s="26" t="s">
        <v>41</v>
      </c>
      <c r="C22" s="5">
        <v>355.30917073170724</v>
      </c>
    </row>
    <row r="23" spans="2:6">
      <c r="B23" s="26" t="s">
        <v>42</v>
      </c>
      <c r="C23" s="5">
        <v>20.50239024390244</v>
      </c>
    </row>
    <row r="24" spans="2:6">
      <c r="B24" s="26" t="s">
        <v>31</v>
      </c>
      <c r="C24" s="5">
        <v>99.988414634146352</v>
      </c>
      <c r="D24">
        <v>33.501850000000005</v>
      </c>
    </row>
    <row r="25" spans="2:6">
      <c r="B25" s="26" t="s">
        <v>43</v>
      </c>
      <c r="C25" s="5">
        <v>132.07892682926831</v>
      </c>
    </row>
    <row r="26" spans="2:6">
      <c r="B26" s="26" t="s">
        <v>44</v>
      </c>
      <c r="C26" s="5">
        <v>145.23982926829271</v>
      </c>
    </row>
    <row r="27" spans="2:6">
      <c r="B27" s="26" t="s">
        <v>32</v>
      </c>
      <c r="C27" s="5">
        <v>80.621829268292686</v>
      </c>
      <c r="D27">
        <v>25.9283</v>
      </c>
    </row>
    <row r="28" spans="2:6">
      <c r="B28" s="26" t="s">
        <v>70</v>
      </c>
      <c r="C28" s="5">
        <v>89.939219512195123</v>
      </c>
      <c r="D28">
        <v>54.675699999999999</v>
      </c>
    </row>
    <row r="29" spans="2:6">
      <c r="B29" s="26" t="s">
        <v>33</v>
      </c>
      <c r="C29" s="5">
        <v>86.29456097560977</v>
      </c>
      <c r="D29">
        <v>43.558350000000004</v>
      </c>
    </row>
    <row r="30" spans="2:6">
      <c r="B30" s="26" t="s">
        <v>45</v>
      </c>
      <c r="C30" s="5">
        <v>54.500707317073157</v>
      </c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sheetPr codeName="Feuil79"/>
  <dimension ref="A1:F15"/>
  <sheetViews>
    <sheetView workbookViewId="0">
      <selection activeCell="G10" sqref="G10"/>
    </sheetView>
  </sheetViews>
  <sheetFormatPr baseColWidth="10" defaultRowHeight="16"/>
  <cols>
    <col min="1" max="1" width="32.6640625" style="25" customWidth="1"/>
    <col min="2" max="16384" width="10.83203125" style="25"/>
  </cols>
  <sheetData>
    <row r="1" spans="1:6" ht="19">
      <c r="A1" s="38" t="s">
        <v>22</v>
      </c>
      <c r="B1" s="38"/>
      <c r="C1" s="38"/>
      <c r="D1" s="38"/>
      <c r="E1" s="38"/>
    </row>
    <row r="3" spans="1:6">
      <c r="E3" s="35">
        <f>SUM(E5:E15)</f>
        <v>7.4</v>
      </c>
      <c r="F3" s="35">
        <f>SUM(F5:F100)</f>
        <v>7.4</v>
      </c>
    </row>
    <row r="4" spans="1:6">
      <c r="B4" s="42" t="s">
        <v>203</v>
      </c>
      <c r="C4" s="42" t="s">
        <v>204</v>
      </c>
      <c r="D4" s="42" t="s">
        <v>436</v>
      </c>
      <c r="E4" s="53" t="str">
        <f>data!$H$3</f>
        <v>diff_id</v>
      </c>
      <c r="F4" s="53" t="str">
        <f>data!$I$3</f>
        <v>arrays</v>
      </c>
    </row>
    <row r="5" spans="1:6">
      <c r="A5" s="40" t="s">
        <v>448</v>
      </c>
      <c r="B5" s="28">
        <v>3</v>
      </c>
      <c r="C5" s="28"/>
      <c r="D5" s="28"/>
      <c r="E5" s="34"/>
      <c r="F5" s="34"/>
    </row>
    <row r="6" spans="1:6">
      <c r="A6" s="36" t="s">
        <v>449</v>
      </c>
      <c r="B6" s="28"/>
      <c r="C6" s="28">
        <v>2</v>
      </c>
      <c r="D6" s="28"/>
      <c r="E6" s="34"/>
      <c r="F6" s="34"/>
    </row>
    <row r="7" spans="1:6">
      <c r="A7" s="36" t="s">
        <v>450</v>
      </c>
      <c r="B7" s="28"/>
      <c r="C7" s="28">
        <v>2</v>
      </c>
      <c r="D7" s="28"/>
      <c r="E7" s="34">
        <v>1</v>
      </c>
      <c r="F7" s="34">
        <v>1</v>
      </c>
    </row>
    <row r="8" spans="1:6">
      <c r="A8" s="36" t="s">
        <v>451</v>
      </c>
      <c r="B8" s="28"/>
      <c r="C8" s="28">
        <v>2</v>
      </c>
      <c r="D8" s="28"/>
      <c r="E8" s="34">
        <v>1</v>
      </c>
      <c r="F8" s="34">
        <v>1</v>
      </c>
    </row>
    <row r="9" spans="1:6">
      <c r="A9" s="36" t="s">
        <v>453</v>
      </c>
      <c r="B9" s="28">
        <v>3</v>
      </c>
      <c r="C9" s="28">
        <v>2</v>
      </c>
      <c r="D9" s="28">
        <v>1</v>
      </c>
      <c r="E9" s="34">
        <f>2+params!$B$6</f>
        <v>3.3</v>
      </c>
      <c r="F9" s="34">
        <f>2+params!$B$6</f>
        <v>3.3</v>
      </c>
    </row>
    <row r="10" spans="1:6">
      <c r="A10" s="36" t="s">
        <v>450</v>
      </c>
      <c r="B10" s="28"/>
      <c r="C10" s="28">
        <v>1</v>
      </c>
      <c r="D10" s="28"/>
      <c r="E10" s="34">
        <f>E7*params!$B$5</f>
        <v>0.2</v>
      </c>
      <c r="F10" s="34">
        <f>F7*params!$B$5</f>
        <v>0.2</v>
      </c>
    </row>
    <row r="11" spans="1:6">
      <c r="A11" s="36" t="s">
        <v>451</v>
      </c>
      <c r="B11" s="28"/>
      <c r="C11" s="28">
        <v>1</v>
      </c>
      <c r="D11" s="28"/>
      <c r="E11" s="34">
        <f>E8*params!$B$5</f>
        <v>0.2</v>
      </c>
      <c r="F11" s="34">
        <f>F8*params!$B$5</f>
        <v>0.2</v>
      </c>
    </row>
    <row r="12" spans="1:6">
      <c r="A12" s="36" t="s">
        <v>452</v>
      </c>
      <c r="B12" s="28">
        <v>3</v>
      </c>
      <c r="C12" s="28"/>
      <c r="D12" s="28"/>
      <c r="E12" s="34">
        <v>1</v>
      </c>
      <c r="F12" s="34">
        <v>1</v>
      </c>
    </row>
    <row r="13" spans="1:6">
      <c r="A13" s="36" t="s">
        <v>453</v>
      </c>
      <c r="B13" s="28">
        <v>3</v>
      </c>
      <c r="C13" s="28">
        <v>1</v>
      </c>
      <c r="D13" s="28">
        <v>1</v>
      </c>
      <c r="E13" s="34">
        <f>E9*params!$B$5</f>
        <v>0.66</v>
      </c>
      <c r="F13" s="34">
        <f>F9*params!$B$5</f>
        <v>0.66</v>
      </c>
    </row>
    <row r="14" spans="1:6">
      <c r="A14" s="36" t="s">
        <v>450</v>
      </c>
      <c r="B14" s="28"/>
      <c r="C14" s="28">
        <v>0</v>
      </c>
      <c r="D14" s="28"/>
      <c r="E14" s="34">
        <f>E10*params!$B$5</f>
        <v>4.0000000000000008E-2</v>
      </c>
      <c r="F14" s="34">
        <f>F10*params!$B$5</f>
        <v>4.0000000000000008E-2</v>
      </c>
    </row>
    <row r="15" spans="1:6">
      <c r="A15" s="36" t="s">
        <v>442</v>
      </c>
      <c r="B15" s="28"/>
      <c r="C15" s="28"/>
      <c r="D15" s="28"/>
      <c r="E15" s="34"/>
      <c r="F15" s="34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sheetPr codeName="Feuil80"/>
  <dimension ref="A1:F27"/>
  <sheetViews>
    <sheetView workbookViewId="0">
      <selection activeCell="G10" sqref="G10"/>
    </sheetView>
  </sheetViews>
  <sheetFormatPr baseColWidth="10" defaultRowHeight="16"/>
  <cols>
    <col min="1" max="1" width="44" style="25" customWidth="1"/>
    <col min="2" max="2" width="13.83203125" style="25" customWidth="1"/>
    <col min="3" max="16384" width="10.83203125" style="25"/>
  </cols>
  <sheetData>
    <row r="1" spans="1:6" ht="19">
      <c r="A1" s="32" t="s">
        <v>23</v>
      </c>
      <c r="B1" s="32"/>
      <c r="C1" s="32"/>
      <c r="D1" s="32"/>
      <c r="E1" s="32"/>
    </row>
    <row r="3" spans="1:6">
      <c r="E3" s="35">
        <f>SUM(E5:E27)</f>
        <v>9.7359999999999989</v>
      </c>
      <c r="F3" s="35">
        <f>SUM(F5:F100)</f>
        <v>10.8592</v>
      </c>
    </row>
    <row r="4" spans="1:6">
      <c r="B4" s="42" t="s">
        <v>339</v>
      </c>
      <c r="C4" s="42" t="s">
        <v>97</v>
      </c>
      <c r="D4" s="42" t="s">
        <v>109</v>
      </c>
      <c r="E4" s="53" t="str">
        <f>data!$H$3</f>
        <v>diff_id</v>
      </c>
      <c r="F4" s="53" t="str">
        <f>data!$I$3</f>
        <v>arrays</v>
      </c>
    </row>
    <row r="5" spans="1:6">
      <c r="A5" s="40" t="s">
        <v>454</v>
      </c>
      <c r="B5" s="28" t="s">
        <v>461</v>
      </c>
      <c r="C5" s="28"/>
      <c r="D5" s="28"/>
      <c r="E5" s="34"/>
      <c r="F5" s="34"/>
    </row>
    <row r="6" spans="1:6">
      <c r="A6" s="36" t="s">
        <v>455</v>
      </c>
      <c r="B6" s="28" t="s">
        <v>461</v>
      </c>
      <c r="C6" s="28" t="s">
        <v>462</v>
      </c>
      <c r="D6" s="28"/>
      <c r="E6" s="34">
        <v>1</v>
      </c>
      <c r="F6" s="34">
        <v>1</v>
      </c>
    </row>
    <row r="7" spans="1:6">
      <c r="A7" s="36" t="s">
        <v>456</v>
      </c>
      <c r="B7" s="28" t="s">
        <v>461</v>
      </c>
      <c r="C7" s="28"/>
      <c r="D7" s="28">
        <v>0</v>
      </c>
      <c r="E7" s="34">
        <v>1</v>
      </c>
      <c r="F7" s="34">
        <v>1</v>
      </c>
    </row>
    <row r="8" spans="1:6">
      <c r="A8" s="36" t="s">
        <v>457</v>
      </c>
      <c r="B8" s="28" t="s">
        <v>461</v>
      </c>
      <c r="C8" s="28"/>
      <c r="D8" s="28">
        <v>0</v>
      </c>
      <c r="E8" s="34">
        <v>2</v>
      </c>
      <c r="F8" s="34">
        <f>2+params!$B$8</f>
        <v>2.2999999999999998</v>
      </c>
    </row>
    <row r="9" spans="1:6">
      <c r="A9" s="36" t="s">
        <v>458</v>
      </c>
      <c r="B9" s="28" t="s">
        <v>461</v>
      </c>
      <c r="C9" s="28"/>
      <c r="D9" s="28">
        <v>0</v>
      </c>
      <c r="E9" s="34">
        <v>2</v>
      </c>
      <c r="F9" s="34">
        <f>2+params!$B$8</f>
        <v>2.2999999999999998</v>
      </c>
    </row>
    <row r="10" spans="1:6">
      <c r="A10" s="36" t="s">
        <v>396</v>
      </c>
      <c r="B10" s="28"/>
      <c r="C10" s="28"/>
      <c r="D10" s="28"/>
      <c r="E10" s="34"/>
      <c r="F10" s="34"/>
    </row>
    <row r="11" spans="1:6">
      <c r="A11" s="36" t="s">
        <v>459</v>
      </c>
      <c r="B11" s="28" t="s">
        <v>461</v>
      </c>
      <c r="C11" s="28" t="s">
        <v>463</v>
      </c>
      <c r="D11" s="28">
        <v>0</v>
      </c>
      <c r="E11" s="34">
        <v>2</v>
      </c>
      <c r="F11" s="34">
        <f>2+params!$B$8</f>
        <v>2.2999999999999998</v>
      </c>
    </row>
    <row r="12" spans="1:6">
      <c r="A12" s="36" t="s">
        <v>456</v>
      </c>
      <c r="B12" s="28" t="s">
        <v>461</v>
      </c>
      <c r="C12" s="28"/>
      <c r="D12" s="28">
        <v>1</v>
      </c>
      <c r="E12" s="34">
        <f>E7*params!$B$5</f>
        <v>0.2</v>
      </c>
      <c r="F12" s="34">
        <f>F7*params!$B$5</f>
        <v>0.2</v>
      </c>
    </row>
    <row r="13" spans="1:6">
      <c r="A13" s="36" t="s">
        <v>457</v>
      </c>
      <c r="B13" s="28" t="s">
        <v>461</v>
      </c>
      <c r="C13" s="28"/>
      <c r="D13" s="28">
        <v>1</v>
      </c>
      <c r="E13" s="34">
        <f>E8*params!$B$5</f>
        <v>0.4</v>
      </c>
      <c r="F13" s="34">
        <f>F8*params!$B$5</f>
        <v>0.45999999999999996</v>
      </c>
    </row>
    <row r="14" spans="1:6">
      <c r="A14" s="36" t="s">
        <v>458</v>
      </c>
      <c r="B14" s="28" t="s">
        <v>461</v>
      </c>
      <c r="C14" s="28"/>
      <c r="D14" s="28">
        <v>1</v>
      </c>
      <c r="E14" s="34">
        <f>E9*params!$B$5</f>
        <v>0.4</v>
      </c>
      <c r="F14" s="34">
        <f>F9*params!$B$5</f>
        <v>0.45999999999999996</v>
      </c>
    </row>
    <row r="15" spans="1:6">
      <c r="A15" s="36" t="s">
        <v>396</v>
      </c>
      <c r="B15" s="28"/>
      <c r="C15" s="28"/>
      <c r="D15" s="28"/>
      <c r="E15" s="34"/>
      <c r="F15" s="34"/>
    </row>
    <row r="16" spans="1:6">
      <c r="A16" s="36" t="s">
        <v>459</v>
      </c>
      <c r="B16" s="28" t="s">
        <v>461</v>
      </c>
      <c r="C16" s="28" t="s">
        <v>464</v>
      </c>
      <c r="D16" s="28">
        <v>1</v>
      </c>
      <c r="E16" s="34">
        <f>E11*params!$B$5</f>
        <v>0.4</v>
      </c>
      <c r="F16" s="34">
        <f>F11*params!$B$5</f>
        <v>0.45999999999999996</v>
      </c>
    </row>
    <row r="17" spans="1:6">
      <c r="A17" s="36" t="s">
        <v>456</v>
      </c>
      <c r="B17" s="28" t="s">
        <v>461</v>
      </c>
      <c r="C17" s="28"/>
      <c r="D17" s="28">
        <v>2</v>
      </c>
      <c r="E17" s="34">
        <f>E12*params!$B$5</f>
        <v>4.0000000000000008E-2</v>
      </c>
      <c r="F17" s="34">
        <f>F12*params!$B$5</f>
        <v>4.0000000000000008E-2</v>
      </c>
    </row>
    <row r="18" spans="1:6">
      <c r="A18" s="36" t="s">
        <v>457</v>
      </c>
      <c r="B18" s="28" t="s">
        <v>461</v>
      </c>
      <c r="C18" s="28"/>
      <c r="D18" s="28">
        <v>2</v>
      </c>
      <c r="E18" s="34">
        <f>E13*params!$B$5</f>
        <v>8.0000000000000016E-2</v>
      </c>
      <c r="F18" s="34">
        <f>F13*params!$B$5</f>
        <v>9.1999999999999998E-2</v>
      </c>
    </row>
    <row r="19" spans="1:6">
      <c r="A19" s="36" t="s">
        <v>458</v>
      </c>
      <c r="B19" s="28" t="s">
        <v>461</v>
      </c>
      <c r="C19" s="28"/>
      <c r="D19" s="28">
        <v>2</v>
      </c>
      <c r="E19" s="34">
        <f>E14*params!$B$5</f>
        <v>8.0000000000000016E-2</v>
      </c>
      <c r="F19" s="34">
        <f>F14*params!$B$5</f>
        <v>9.1999999999999998E-2</v>
      </c>
    </row>
    <row r="20" spans="1:6">
      <c r="A20" s="36" t="s">
        <v>396</v>
      </c>
      <c r="B20" s="28"/>
      <c r="C20" s="28"/>
      <c r="D20" s="28"/>
      <c r="E20" s="34"/>
      <c r="F20" s="34"/>
    </row>
    <row r="21" spans="1:6">
      <c r="A21" s="36" t="s">
        <v>459</v>
      </c>
      <c r="B21" s="28" t="s">
        <v>461</v>
      </c>
      <c r="C21" s="28" t="s">
        <v>465</v>
      </c>
      <c r="D21" s="28">
        <v>2</v>
      </c>
      <c r="E21" s="34">
        <f>E16*params!$B$5</f>
        <v>8.0000000000000016E-2</v>
      </c>
      <c r="F21" s="34">
        <f>F16*params!$B$5</f>
        <v>9.1999999999999998E-2</v>
      </c>
    </row>
    <row r="22" spans="1:6">
      <c r="A22" s="36" t="s">
        <v>456</v>
      </c>
      <c r="B22" s="28" t="s">
        <v>461</v>
      </c>
      <c r="C22" s="28"/>
      <c r="D22" s="28">
        <v>3</v>
      </c>
      <c r="E22" s="34">
        <f>E17*params!$B$5</f>
        <v>8.0000000000000019E-3</v>
      </c>
      <c r="F22" s="34">
        <f>F17*params!$B$5</f>
        <v>8.0000000000000019E-3</v>
      </c>
    </row>
    <row r="23" spans="1:6">
      <c r="A23" s="36" t="s">
        <v>457</v>
      </c>
      <c r="B23" s="28" t="s">
        <v>461</v>
      </c>
      <c r="C23" s="28"/>
      <c r="D23" s="28">
        <v>3</v>
      </c>
      <c r="E23" s="34">
        <f>E18*params!$B$5</f>
        <v>1.6000000000000004E-2</v>
      </c>
      <c r="F23" s="34">
        <f>F18*params!$B$5</f>
        <v>1.84E-2</v>
      </c>
    </row>
    <row r="24" spans="1:6">
      <c r="A24" s="36" t="s">
        <v>458</v>
      </c>
      <c r="B24" s="28" t="s">
        <v>461</v>
      </c>
      <c r="C24" s="28"/>
      <c r="D24" s="28">
        <v>3</v>
      </c>
      <c r="E24" s="34">
        <f>E19*params!$B$5</f>
        <v>1.6000000000000004E-2</v>
      </c>
      <c r="F24" s="34">
        <f>F19*params!$B$5</f>
        <v>1.84E-2</v>
      </c>
    </row>
    <row r="25" spans="1:6">
      <c r="A25" s="36" t="s">
        <v>396</v>
      </c>
      <c r="B25" s="28"/>
      <c r="C25" s="28"/>
      <c r="D25" s="28"/>
      <c r="E25" s="34">
        <f>E20*params!$B$5</f>
        <v>0</v>
      </c>
      <c r="F25" s="34">
        <f>F20*params!$B$5</f>
        <v>0</v>
      </c>
    </row>
    <row r="26" spans="1:6">
      <c r="A26" s="36" t="s">
        <v>459</v>
      </c>
      <c r="B26" s="28" t="s">
        <v>461</v>
      </c>
      <c r="C26" s="28" t="s">
        <v>466</v>
      </c>
      <c r="D26" s="28">
        <v>3</v>
      </c>
      <c r="E26" s="34">
        <f>E21*params!$B$5</f>
        <v>1.6000000000000004E-2</v>
      </c>
      <c r="F26" s="34">
        <f>F21*params!$B$5</f>
        <v>1.84E-2</v>
      </c>
    </row>
    <row r="27" spans="1:6">
      <c r="A27" s="36" t="s">
        <v>460</v>
      </c>
      <c r="B27" s="28"/>
      <c r="C27" s="28"/>
      <c r="D27" s="28"/>
      <c r="E27" s="34"/>
      <c r="F27" s="34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sheetPr codeName="Feuil81"/>
  <dimension ref="A1:D11"/>
  <sheetViews>
    <sheetView workbookViewId="0">
      <selection activeCell="G10" sqref="G10"/>
    </sheetView>
  </sheetViews>
  <sheetFormatPr baseColWidth="10" defaultRowHeight="16"/>
  <cols>
    <col min="1" max="1" width="36.6640625" style="25" customWidth="1"/>
    <col min="2" max="16384" width="10.83203125" style="25"/>
  </cols>
  <sheetData>
    <row r="1" spans="1:4" ht="19">
      <c r="A1" s="38" t="s">
        <v>46</v>
      </c>
      <c r="B1" s="38"/>
    </row>
    <row r="3" spans="1:4">
      <c r="C3" s="31">
        <f>SUM(C5:C11)</f>
        <v>5</v>
      </c>
      <c r="D3" s="35">
        <f>SUM(D5:D100)</f>
        <v>5</v>
      </c>
    </row>
    <row r="4" spans="1:4">
      <c r="B4" s="42" t="s">
        <v>434</v>
      </c>
      <c r="C4" s="53" t="str">
        <f>data!$H$3</f>
        <v>diff_id</v>
      </c>
      <c r="D4" s="53" t="str">
        <f>data!$I$3</f>
        <v>arrays</v>
      </c>
    </row>
    <row r="5" spans="1:4">
      <c r="A5" s="36" t="s">
        <v>467</v>
      </c>
      <c r="B5" s="28" t="s">
        <v>474</v>
      </c>
      <c r="C5" s="34"/>
      <c r="D5" s="34"/>
    </row>
    <row r="6" spans="1:4">
      <c r="A6" s="36" t="s">
        <v>468</v>
      </c>
      <c r="B6" s="28" t="s">
        <v>475</v>
      </c>
      <c r="C6" s="34">
        <v>1</v>
      </c>
      <c r="D6" s="34">
        <v>1</v>
      </c>
    </row>
    <row r="7" spans="1:4">
      <c r="A7" s="36" t="s">
        <v>469</v>
      </c>
      <c r="B7" s="28" t="s">
        <v>475</v>
      </c>
      <c r="C7" s="34">
        <v>1</v>
      </c>
      <c r="D7" s="34">
        <v>1</v>
      </c>
    </row>
    <row r="8" spans="1:4">
      <c r="A8" s="36" t="s">
        <v>470</v>
      </c>
      <c r="B8" s="28" t="s">
        <v>475</v>
      </c>
      <c r="C8" s="34">
        <v>1</v>
      </c>
      <c r="D8" s="34">
        <v>1</v>
      </c>
    </row>
    <row r="9" spans="1:4">
      <c r="A9" s="36" t="s">
        <v>471</v>
      </c>
      <c r="B9" s="28" t="s">
        <v>475</v>
      </c>
      <c r="C9" s="34">
        <v>1</v>
      </c>
      <c r="D9" s="34">
        <v>1</v>
      </c>
    </row>
    <row r="10" spans="1:4">
      <c r="A10" s="36" t="s">
        <v>473</v>
      </c>
      <c r="B10" s="28" t="s">
        <v>475</v>
      </c>
      <c r="C10" s="34">
        <v>1</v>
      </c>
      <c r="D10" s="34">
        <v>1</v>
      </c>
    </row>
    <row r="11" spans="1:4">
      <c r="A11" s="36" t="s">
        <v>472</v>
      </c>
      <c r="B11" s="28"/>
      <c r="C11" s="34"/>
      <c r="D11" s="34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F16"/>
  <sheetViews>
    <sheetView tabSelected="1" zoomScale="137" workbookViewId="0">
      <selection activeCell="E6" sqref="E6"/>
    </sheetView>
  </sheetViews>
  <sheetFormatPr baseColWidth="10" defaultRowHeight="16"/>
  <cols>
    <col min="1" max="1" width="23.1640625" style="10" customWidth="1"/>
    <col min="2" max="16384" width="10.83203125" style="10"/>
  </cols>
  <sheetData>
    <row r="1" spans="1:6" ht="19">
      <c r="A1" s="37" t="s">
        <v>24</v>
      </c>
      <c r="B1" s="37"/>
      <c r="C1" s="37"/>
      <c r="D1" s="37"/>
    </row>
    <row r="2" spans="1:6" ht="19">
      <c r="A2" s="20"/>
      <c r="B2" s="20"/>
      <c r="C2" s="20"/>
    </row>
    <row r="3" spans="1:6">
      <c r="D3" s="52">
        <f>SUM(D5:D16)</f>
        <v>3.72</v>
      </c>
      <c r="E3" s="35">
        <f>SUM(E5:E100)</f>
        <v>3.72</v>
      </c>
      <c r="F3" s="35"/>
    </row>
    <row r="4" spans="1:6">
      <c r="B4" s="53" t="s">
        <v>97</v>
      </c>
      <c r="C4" s="53" t="s">
        <v>98</v>
      </c>
      <c r="D4" s="53" t="str">
        <f>data!$H$3</f>
        <v>diff_id</v>
      </c>
      <c r="E4" s="53" t="str">
        <f>data!I$3</f>
        <v>arrays</v>
      </c>
      <c r="F4" s="53" t="str">
        <f>data!J$3</f>
        <v>dist</v>
      </c>
    </row>
    <row r="5" spans="1:6">
      <c r="A5" s="49" t="s">
        <v>93</v>
      </c>
      <c r="B5" s="50">
        <v>1</v>
      </c>
      <c r="C5" s="50"/>
      <c r="D5" s="33"/>
      <c r="E5" s="98"/>
      <c r="F5" s="98"/>
    </row>
    <row r="6" spans="1:6">
      <c r="A6" s="49" t="s">
        <v>94</v>
      </c>
      <c r="B6" s="50"/>
      <c r="C6" s="50">
        <v>4</v>
      </c>
      <c r="D6" s="33"/>
      <c r="E6" s="98"/>
      <c r="F6" s="98"/>
    </row>
    <row r="7" spans="1:6">
      <c r="A7" s="49" t="s">
        <v>95</v>
      </c>
      <c r="B7" s="50"/>
      <c r="C7" s="50">
        <v>4</v>
      </c>
      <c r="D7" s="33">
        <v>1</v>
      </c>
      <c r="E7" s="98">
        <v>1</v>
      </c>
      <c r="F7" s="98">
        <v>0</v>
      </c>
    </row>
    <row r="8" spans="1:6">
      <c r="A8" s="49" t="s">
        <v>96</v>
      </c>
      <c r="B8" s="50">
        <v>4</v>
      </c>
      <c r="C8" s="50">
        <v>4</v>
      </c>
      <c r="D8" s="33">
        <v>2</v>
      </c>
      <c r="E8" s="98">
        <v>2</v>
      </c>
      <c r="F8" s="98">
        <v>1</v>
      </c>
    </row>
    <row r="9" spans="1:6">
      <c r="A9" s="49" t="s">
        <v>92</v>
      </c>
      <c r="B9" s="50"/>
      <c r="C9" s="50">
        <v>3</v>
      </c>
      <c r="D9" s="33"/>
      <c r="E9" s="98"/>
      <c r="F9" s="98"/>
    </row>
    <row r="10" spans="1:6">
      <c r="A10" s="49" t="s">
        <v>95</v>
      </c>
      <c r="B10" s="50"/>
      <c r="C10" s="50">
        <v>3</v>
      </c>
      <c r="D10" s="33">
        <f>D7*params!B$5</f>
        <v>0.2</v>
      </c>
      <c r="E10" s="98">
        <f>E7*params!$B$5</f>
        <v>0.2</v>
      </c>
      <c r="F10" s="98">
        <v>0</v>
      </c>
    </row>
    <row r="11" spans="1:6">
      <c r="A11" s="49" t="s">
        <v>96</v>
      </c>
      <c r="B11" s="50">
        <v>12</v>
      </c>
      <c r="C11" s="50">
        <v>3</v>
      </c>
      <c r="D11" s="33">
        <f>D8*params!B$5</f>
        <v>0.4</v>
      </c>
      <c r="E11" s="98">
        <f>E8*params!$B$5</f>
        <v>0.4</v>
      </c>
      <c r="F11" s="98">
        <f>1*params!$B$5</f>
        <v>0.2</v>
      </c>
    </row>
    <row r="12" spans="1:6">
      <c r="A12" s="49" t="s">
        <v>92</v>
      </c>
      <c r="B12" s="50"/>
      <c r="C12" s="50">
        <v>2</v>
      </c>
      <c r="D12" s="33"/>
      <c r="E12" s="98"/>
      <c r="F12" s="98"/>
    </row>
    <row r="13" spans="1:6">
      <c r="A13" s="49" t="s">
        <v>95</v>
      </c>
      <c r="B13" s="50"/>
      <c r="C13" s="50">
        <v>2</v>
      </c>
      <c r="D13" s="33">
        <f>D10*params!B$5</f>
        <v>4.0000000000000008E-2</v>
      </c>
      <c r="E13" s="98">
        <f>E10*params!$B$5</f>
        <v>4.0000000000000008E-2</v>
      </c>
      <c r="F13" s="98"/>
    </row>
    <row r="14" spans="1:6">
      <c r="A14" s="49" t="s">
        <v>96</v>
      </c>
      <c r="B14" s="50">
        <v>24</v>
      </c>
      <c r="C14" s="50">
        <v>2</v>
      </c>
      <c r="D14" s="33">
        <f>D11*params!B$5</f>
        <v>8.0000000000000016E-2</v>
      </c>
      <c r="E14" s="98">
        <f>E11*params!$B$5</f>
        <v>8.0000000000000016E-2</v>
      </c>
      <c r="F14" s="98"/>
    </row>
    <row r="15" spans="1:6">
      <c r="A15" s="49" t="s">
        <v>92</v>
      </c>
      <c r="B15" s="50"/>
      <c r="C15" s="50">
        <v>1</v>
      </c>
      <c r="D15" s="33"/>
      <c r="E15" s="98"/>
      <c r="F15" s="98"/>
    </row>
    <row r="16" spans="1:6">
      <c r="A16" s="49" t="s">
        <v>116</v>
      </c>
      <c r="B16" s="50">
        <v>24</v>
      </c>
      <c r="C16" s="50"/>
      <c r="D16" s="33"/>
      <c r="E16" s="98"/>
      <c r="F16" s="98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H26"/>
  <sheetViews>
    <sheetView zoomScale="135" workbookViewId="0">
      <selection activeCell="J10" sqref="J10"/>
    </sheetView>
  </sheetViews>
  <sheetFormatPr baseColWidth="10" defaultRowHeight="16"/>
  <cols>
    <col min="1" max="1" width="42.83203125" style="10" customWidth="1"/>
    <col min="2" max="16384" width="10.83203125" style="10"/>
  </cols>
  <sheetData>
    <row r="1" spans="1:8" ht="19">
      <c r="A1" s="54" t="s">
        <v>34</v>
      </c>
      <c r="B1" s="54"/>
      <c r="C1" s="54"/>
      <c r="D1" s="54"/>
      <c r="E1" s="54"/>
      <c r="F1" s="54"/>
    </row>
    <row r="3" spans="1:8">
      <c r="G3" s="52">
        <f>SUM(G5:G26)</f>
        <v>8.9999359999999964</v>
      </c>
      <c r="H3" s="35">
        <f>SUM(H5:H100)</f>
        <v>8.9999359999999964</v>
      </c>
    </row>
    <row r="4" spans="1:8">
      <c r="B4" s="55" t="s">
        <v>99</v>
      </c>
      <c r="C4" s="55" t="s">
        <v>100</v>
      </c>
      <c r="D4" s="55" t="s">
        <v>103</v>
      </c>
      <c r="E4" s="55" t="s">
        <v>108</v>
      </c>
      <c r="F4" s="55" t="s">
        <v>109</v>
      </c>
      <c r="G4" s="53" t="str">
        <f>data!$H$3</f>
        <v>diff_id</v>
      </c>
      <c r="H4" s="53" t="str">
        <f>data!$I$3</f>
        <v>arrays</v>
      </c>
    </row>
    <row r="5" spans="1:8">
      <c r="A5" s="56" t="s">
        <v>104</v>
      </c>
      <c r="B5" s="50" t="s">
        <v>101</v>
      </c>
      <c r="C5" s="50"/>
      <c r="D5" s="50"/>
      <c r="E5" s="50"/>
      <c r="F5" s="50"/>
      <c r="G5" s="33"/>
      <c r="H5" s="99"/>
    </row>
    <row r="6" spans="1:8">
      <c r="A6" s="56" t="s">
        <v>105</v>
      </c>
      <c r="B6" s="50"/>
      <c r="C6" s="50" t="s">
        <v>102</v>
      </c>
      <c r="D6" s="50"/>
      <c r="E6" s="50"/>
      <c r="F6" s="50"/>
      <c r="G6" s="33"/>
      <c r="H6" s="99"/>
    </row>
    <row r="7" spans="1:8">
      <c r="A7" s="57" t="s">
        <v>106</v>
      </c>
      <c r="B7" s="50"/>
      <c r="C7" s="50"/>
      <c r="D7" s="50"/>
      <c r="E7" s="50"/>
      <c r="F7" s="50"/>
      <c r="G7" s="33"/>
      <c r="H7" s="99"/>
    </row>
    <row r="8" spans="1:8">
      <c r="A8" s="57" t="s">
        <v>107</v>
      </c>
      <c r="B8" s="50" t="s">
        <v>101</v>
      </c>
      <c r="C8" s="50" t="s">
        <v>102</v>
      </c>
      <c r="D8" s="50"/>
      <c r="E8" s="50"/>
      <c r="F8" s="50"/>
      <c r="G8" s="33">
        <v>2</v>
      </c>
      <c r="H8" s="99">
        <v>2</v>
      </c>
    </row>
    <row r="9" spans="1:8">
      <c r="A9" s="58" t="s">
        <v>110</v>
      </c>
      <c r="B9" s="50"/>
      <c r="C9" s="50" t="str">
        <f>C8</f>
        <v>Hamburg</v>
      </c>
      <c r="D9" s="50">
        <v>6</v>
      </c>
      <c r="E9" s="50"/>
      <c r="F9" s="50"/>
      <c r="G9" s="33">
        <v>1</v>
      </c>
      <c r="H9" s="99">
        <v>1</v>
      </c>
    </row>
    <row r="10" spans="1:8">
      <c r="A10" s="58" t="s">
        <v>111</v>
      </c>
      <c r="B10" s="50"/>
      <c r="C10" s="50"/>
      <c r="D10" s="50"/>
      <c r="E10" s="50">
        <v>0</v>
      </c>
      <c r="F10" s="50"/>
      <c r="G10" s="33"/>
      <c r="H10" s="99"/>
    </row>
    <row r="11" spans="1:8">
      <c r="A11" s="58" t="s">
        <v>112</v>
      </c>
      <c r="B11" s="50"/>
      <c r="C11" s="50"/>
      <c r="D11" s="50">
        <v>6</v>
      </c>
      <c r="E11" s="50"/>
      <c r="F11" s="50">
        <v>0</v>
      </c>
      <c r="G11" s="33">
        <v>1</v>
      </c>
      <c r="H11" s="99">
        <v>1</v>
      </c>
    </row>
    <row r="12" spans="1:8">
      <c r="A12" s="58" t="s">
        <v>113</v>
      </c>
      <c r="B12" s="50" t="str">
        <f>B8</f>
        <v>Magdeburg</v>
      </c>
      <c r="C12" s="50" t="str">
        <f>C9</f>
        <v>Hamburg</v>
      </c>
      <c r="D12" s="50"/>
      <c r="E12" s="50"/>
      <c r="F12" s="50">
        <f>F11</f>
        <v>0</v>
      </c>
      <c r="G12" s="33">
        <v>3</v>
      </c>
      <c r="H12" s="99">
        <v>3</v>
      </c>
    </row>
    <row r="13" spans="1:8">
      <c r="A13" s="58" t="s">
        <v>112</v>
      </c>
      <c r="B13" s="50"/>
      <c r="C13" s="50"/>
      <c r="D13" s="50">
        <v>6</v>
      </c>
      <c r="E13" s="50"/>
      <c r="F13" s="50">
        <v>1</v>
      </c>
      <c r="G13" s="33">
        <f>G11*params!$B$5</f>
        <v>0.2</v>
      </c>
      <c r="H13" s="99">
        <f>H11*params!$B$5</f>
        <v>0.2</v>
      </c>
    </row>
    <row r="14" spans="1:8">
      <c r="A14" s="58" t="s">
        <v>113</v>
      </c>
      <c r="B14" s="50" t="str">
        <f>B12</f>
        <v>Magdeburg</v>
      </c>
      <c r="C14" s="50" t="str">
        <f>C12</f>
        <v>Hamburg</v>
      </c>
      <c r="D14" s="50"/>
      <c r="E14" s="50"/>
      <c r="F14" s="50">
        <v>1</v>
      </c>
      <c r="G14" s="33">
        <f>G12*params!$B$5</f>
        <v>0.60000000000000009</v>
      </c>
      <c r="H14" s="99">
        <f>H12*params!$B$5</f>
        <v>0.60000000000000009</v>
      </c>
    </row>
    <row r="15" spans="1:8">
      <c r="A15" s="49" t="s">
        <v>114</v>
      </c>
      <c r="B15" s="50"/>
      <c r="C15" s="50"/>
      <c r="D15" s="50"/>
      <c r="E15" s="50">
        <v>1</v>
      </c>
      <c r="F15" s="50"/>
      <c r="G15" s="33">
        <v>1</v>
      </c>
      <c r="H15" s="99">
        <v>1</v>
      </c>
    </row>
    <row r="16" spans="1:8">
      <c r="A16" s="58" t="s">
        <v>112</v>
      </c>
      <c r="B16" s="50"/>
      <c r="C16" s="50"/>
      <c r="D16" s="50">
        <v>6</v>
      </c>
      <c r="E16" s="50"/>
      <c r="F16" s="50">
        <v>2</v>
      </c>
      <c r="G16" s="33">
        <f>G13*params!$B$5</f>
        <v>4.0000000000000008E-2</v>
      </c>
      <c r="H16" s="99">
        <f>H13*params!$B$5</f>
        <v>4.0000000000000008E-2</v>
      </c>
    </row>
    <row r="17" spans="1:8">
      <c r="A17" s="58" t="s">
        <v>113</v>
      </c>
      <c r="B17" s="50" t="s">
        <v>101</v>
      </c>
      <c r="C17" s="50" t="s">
        <v>102</v>
      </c>
      <c r="D17" s="50"/>
      <c r="E17" s="50"/>
      <c r="F17" s="50">
        <v>2</v>
      </c>
      <c r="G17" s="33">
        <f>G14*params!$B$5</f>
        <v>0.12000000000000002</v>
      </c>
      <c r="H17" s="99">
        <f>H14*params!$B$5</f>
        <v>0.12000000000000002</v>
      </c>
    </row>
    <row r="18" spans="1:8">
      <c r="A18" s="59" t="s">
        <v>112</v>
      </c>
      <c r="B18" s="60"/>
      <c r="C18" s="60"/>
      <c r="D18" s="60">
        <v>6</v>
      </c>
      <c r="E18" s="60"/>
      <c r="F18" s="60">
        <v>3</v>
      </c>
      <c r="G18" s="33">
        <f>G16*params!$B$5</f>
        <v>8.0000000000000019E-3</v>
      </c>
      <c r="H18" s="99">
        <f>H16*params!$B$5</f>
        <v>8.0000000000000019E-3</v>
      </c>
    </row>
    <row r="19" spans="1:8">
      <c r="A19" s="59" t="s">
        <v>113</v>
      </c>
      <c r="B19" s="60" t="s">
        <v>101</v>
      </c>
      <c r="C19" s="60" t="s">
        <v>102</v>
      </c>
      <c r="D19" s="60"/>
      <c r="E19" s="60"/>
      <c r="F19" s="60">
        <f>F17+1</f>
        <v>3</v>
      </c>
      <c r="G19" s="33">
        <f>G17*params!$B$5</f>
        <v>2.4000000000000007E-2</v>
      </c>
      <c r="H19" s="99">
        <f>H17*params!$B$5</f>
        <v>2.4000000000000007E-2</v>
      </c>
    </row>
    <row r="20" spans="1:8">
      <c r="A20" s="59" t="s">
        <v>112</v>
      </c>
      <c r="B20" s="60"/>
      <c r="C20" s="60"/>
      <c r="D20" s="60">
        <v>6</v>
      </c>
      <c r="E20" s="60"/>
      <c r="F20" s="60">
        <v>4</v>
      </c>
      <c r="G20" s="33">
        <f>G18*params!$B$5</f>
        <v>1.6000000000000005E-3</v>
      </c>
      <c r="H20" s="99">
        <f>H18*params!$B$5</f>
        <v>1.6000000000000005E-3</v>
      </c>
    </row>
    <row r="21" spans="1:8">
      <c r="A21" s="59" t="s">
        <v>113</v>
      </c>
      <c r="B21" s="60" t="s">
        <v>101</v>
      </c>
      <c r="C21" s="60" t="s">
        <v>102</v>
      </c>
      <c r="D21" s="60"/>
      <c r="E21" s="60"/>
      <c r="F21" s="60">
        <v>4</v>
      </c>
      <c r="G21" s="33">
        <f>G19*params!$B$5</f>
        <v>4.8000000000000022E-3</v>
      </c>
      <c r="H21" s="99">
        <f>H19*params!$B$5</f>
        <v>4.8000000000000022E-3</v>
      </c>
    </row>
    <row r="22" spans="1:8">
      <c r="A22" s="59" t="s">
        <v>112</v>
      </c>
      <c r="B22" s="60"/>
      <c r="C22" s="60"/>
      <c r="D22" s="60">
        <v>6</v>
      </c>
      <c r="E22" s="60"/>
      <c r="F22" s="60">
        <v>5</v>
      </c>
      <c r="G22" s="33">
        <f>G20*params!$B$5</f>
        <v>3.2000000000000013E-4</v>
      </c>
      <c r="H22" s="99">
        <f>H20*params!$B$5</f>
        <v>3.2000000000000013E-4</v>
      </c>
    </row>
    <row r="23" spans="1:8">
      <c r="A23" s="59" t="s">
        <v>113</v>
      </c>
      <c r="B23" s="60" t="s">
        <v>101</v>
      </c>
      <c r="C23" s="60" t="s">
        <v>102</v>
      </c>
      <c r="D23" s="60"/>
      <c r="E23" s="60"/>
      <c r="F23" s="60">
        <v>5</v>
      </c>
      <c r="G23" s="33">
        <f>G21*params!$B$5</f>
        <v>9.6000000000000046E-4</v>
      </c>
      <c r="H23" s="99">
        <f>H21*params!$B$5</f>
        <v>9.6000000000000046E-4</v>
      </c>
    </row>
    <row r="24" spans="1:8">
      <c r="A24" s="59" t="s">
        <v>112</v>
      </c>
      <c r="B24" s="60"/>
      <c r="C24" s="60"/>
      <c r="D24" s="60">
        <v>6</v>
      </c>
      <c r="E24" s="60"/>
      <c r="F24" s="60">
        <v>6</v>
      </c>
      <c r="G24" s="33">
        <f>G22*params!$B$5</f>
        <v>6.4000000000000024E-5</v>
      </c>
      <c r="H24" s="99">
        <f>H22*params!$B$5</f>
        <v>6.4000000000000024E-5</v>
      </c>
    </row>
    <row r="25" spans="1:8">
      <c r="A25" s="59" t="s">
        <v>113</v>
      </c>
      <c r="B25" s="60" t="s">
        <v>101</v>
      </c>
      <c r="C25" s="60" t="s">
        <v>102</v>
      </c>
      <c r="D25" s="60"/>
      <c r="E25" s="60"/>
      <c r="F25" s="60">
        <v>6</v>
      </c>
      <c r="G25" s="33">
        <f>G23*params!$B$5</f>
        <v>1.9200000000000011E-4</v>
      </c>
      <c r="H25" s="99">
        <f>H23*params!$B$5</f>
        <v>1.9200000000000011E-4</v>
      </c>
    </row>
    <row r="26" spans="1:8">
      <c r="A26" s="49" t="s">
        <v>115</v>
      </c>
      <c r="B26" s="50"/>
      <c r="C26" s="50"/>
      <c r="D26" s="50"/>
      <c r="E26" s="50">
        <v>1</v>
      </c>
      <c r="F26" s="50"/>
      <c r="G26" s="62"/>
      <c r="H26" s="100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D8" sqref="D8"/>
    </sheetView>
  </sheetViews>
  <sheetFormatPr baseColWidth="10" defaultRowHeight="16"/>
  <sheetData>
    <row r="1" spans="1:1">
      <c r="A1" t="s">
        <v>305</v>
      </c>
    </row>
    <row r="3" spans="1:1">
      <c r="A3" s="19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H24"/>
  <sheetViews>
    <sheetView workbookViewId="0">
      <selection activeCell="H13" sqref="H13"/>
    </sheetView>
  </sheetViews>
  <sheetFormatPr baseColWidth="10" defaultRowHeight="16"/>
  <cols>
    <col min="1" max="1" width="72" style="10" customWidth="1"/>
    <col min="2" max="16384" width="10.83203125" style="10"/>
  </cols>
  <sheetData>
    <row r="1" spans="1:8" ht="19">
      <c r="A1" s="48" t="s">
        <v>307</v>
      </c>
      <c r="B1" s="48"/>
      <c r="C1" s="48"/>
      <c r="D1" s="48"/>
      <c r="E1" s="48"/>
      <c r="F1" s="48"/>
    </row>
    <row r="2" spans="1:8" ht="19">
      <c r="A2" s="64"/>
      <c r="B2" s="64"/>
      <c r="C2" s="64"/>
      <c r="D2" s="64"/>
      <c r="E2" s="64"/>
      <c r="F2" s="64"/>
    </row>
    <row r="3" spans="1:8">
      <c r="G3" s="52">
        <f>SUM(G5:G24)</f>
        <v>11.959999999999999</v>
      </c>
      <c r="H3" s="35">
        <f>SUM(H5:H100)</f>
        <v>14.515999999999998</v>
      </c>
    </row>
    <row r="4" spans="1:8">
      <c r="B4" s="55" t="s">
        <v>117</v>
      </c>
      <c r="C4" s="55" t="s">
        <v>316</v>
      </c>
      <c r="D4" s="55" t="s">
        <v>317</v>
      </c>
      <c r="E4" s="55" t="s">
        <v>318</v>
      </c>
      <c r="F4" s="55" t="s">
        <v>323</v>
      </c>
      <c r="G4" s="53" t="str">
        <f>data!$H$3</f>
        <v>diff_id</v>
      </c>
      <c r="H4" s="53" t="str">
        <f>data!$I$3</f>
        <v>arrays</v>
      </c>
    </row>
    <row r="5" spans="1:8">
      <c r="A5" s="65" t="s">
        <v>308</v>
      </c>
      <c r="B5" s="50" t="s">
        <v>315</v>
      </c>
      <c r="C5" s="50"/>
      <c r="D5" s="50"/>
      <c r="E5" s="50"/>
      <c r="F5" s="50"/>
      <c r="G5" s="62"/>
      <c r="H5" s="100"/>
    </row>
    <row r="6" spans="1:8">
      <c r="A6" s="65" t="s">
        <v>309</v>
      </c>
      <c r="B6" s="50" t="s">
        <v>315</v>
      </c>
      <c r="C6" s="50">
        <v>0</v>
      </c>
      <c r="D6" s="50"/>
      <c r="E6" s="50"/>
      <c r="F6" s="50"/>
      <c r="G6" s="62">
        <v>1</v>
      </c>
      <c r="H6" s="100">
        <v>1</v>
      </c>
    </row>
    <row r="7" spans="1:8">
      <c r="A7" s="50" t="s">
        <v>310</v>
      </c>
      <c r="B7" s="50" t="s">
        <v>315</v>
      </c>
      <c r="C7" s="50"/>
      <c r="D7" s="50">
        <v>2</v>
      </c>
      <c r="E7" s="50"/>
      <c r="F7" s="50"/>
      <c r="G7" s="62">
        <v>1</v>
      </c>
      <c r="H7" s="100">
        <v>1</v>
      </c>
    </row>
    <row r="8" spans="1:8">
      <c r="A8" s="65" t="s">
        <v>311</v>
      </c>
      <c r="B8" s="50" t="s">
        <v>315</v>
      </c>
      <c r="C8" s="50"/>
      <c r="D8" s="50">
        <v>2</v>
      </c>
      <c r="E8" s="50"/>
      <c r="F8" s="50"/>
      <c r="G8" s="62">
        <v>2</v>
      </c>
      <c r="H8" s="100">
        <f>2+2*params!$B$8</f>
        <v>2.6</v>
      </c>
    </row>
    <row r="9" spans="1:8">
      <c r="A9" s="62" t="s">
        <v>310</v>
      </c>
      <c r="B9" s="50" t="s">
        <v>315</v>
      </c>
      <c r="C9" s="50"/>
      <c r="D9" s="50">
        <v>1</v>
      </c>
      <c r="E9" s="50"/>
      <c r="F9" s="50"/>
      <c r="G9" s="62">
        <f>G7*params!$B$5</f>
        <v>0.2</v>
      </c>
      <c r="H9" s="100">
        <f>H7*params!$B$5</f>
        <v>0.2</v>
      </c>
    </row>
    <row r="10" spans="1:8">
      <c r="A10" s="65" t="s">
        <v>311</v>
      </c>
      <c r="B10" s="50" t="s">
        <v>315</v>
      </c>
      <c r="C10" s="50"/>
      <c r="D10" s="50">
        <v>1</v>
      </c>
      <c r="E10" s="50"/>
      <c r="F10" s="50"/>
      <c r="G10" s="62">
        <f>G8*params!$B$5</f>
        <v>0.4</v>
      </c>
      <c r="H10" s="100">
        <f>H8*params!$B$5</f>
        <v>0.52</v>
      </c>
    </row>
    <row r="11" spans="1:8">
      <c r="A11" s="50" t="s">
        <v>312</v>
      </c>
      <c r="B11" s="50" t="s">
        <v>315</v>
      </c>
      <c r="C11" s="50"/>
      <c r="D11" s="50"/>
      <c r="E11" s="50">
        <v>5</v>
      </c>
      <c r="F11" s="50"/>
      <c r="G11" s="62">
        <v>2</v>
      </c>
      <c r="H11" s="100">
        <f>2+params!$B$8</f>
        <v>2.2999999999999998</v>
      </c>
    </row>
    <row r="12" spans="1:8">
      <c r="A12" s="65" t="s">
        <v>313</v>
      </c>
      <c r="B12" s="50" t="s">
        <v>315</v>
      </c>
      <c r="C12" s="50"/>
      <c r="D12" s="50">
        <v>1</v>
      </c>
      <c r="E12" s="50"/>
      <c r="F12" s="50"/>
      <c r="G12" s="62">
        <v>2</v>
      </c>
      <c r="H12" s="100">
        <f>2+2*params!$B$8</f>
        <v>2.6</v>
      </c>
    </row>
    <row r="13" spans="1:8">
      <c r="A13" s="50" t="s">
        <v>314</v>
      </c>
      <c r="B13" s="50" t="s">
        <v>319</v>
      </c>
      <c r="C13" s="50"/>
      <c r="D13" s="50">
        <v>1</v>
      </c>
      <c r="E13" s="50">
        <v>5</v>
      </c>
      <c r="F13" s="50"/>
      <c r="G13" s="62">
        <v>1</v>
      </c>
      <c r="H13" s="100">
        <f>1+params!$B$8</f>
        <v>1.3</v>
      </c>
    </row>
    <row r="14" spans="1:8">
      <c r="A14" s="62" t="s">
        <v>310</v>
      </c>
      <c r="B14" s="50" t="s">
        <v>319</v>
      </c>
      <c r="C14" s="50"/>
      <c r="D14" s="50">
        <v>2</v>
      </c>
      <c r="E14" s="50"/>
      <c r="F14" s="50"/>
      <c r="G14" s="62">
        <f>G9*params!$B$5</f>
        <v>4.0000000000000008E-2</v>
      </c>
      <c r="H14" s="100">
        <f>H9*params!$B$5</f>
        <v>4.0000000000000008E-2</v>
      </c>
    </row>
    <row r="15" spans="1:8">
      <c r="A15" s="65" t="s">
        <v>311</v>
      </c>
      <c r="B15" s="50" t="s">
        <v>319</v>
      </c>
      <c r="C15" s="50"/>
      <c r="D15" s="50">
        <v>2</v>
      </c>
      <c r="E15" s="50"/>
      <c r="F15" s="50"/>
      <c r="G15" s="62">
        <f>G10*params!$B$5</f>
        <v>8.0000000000000016E-2</v>
      </c>
      <c r="H15" s="100">
        <f>H10*params!$B$5</f>
        <v>0.10400000000000001</v>
      </c>
    </row>
    <row r="16" spans="1:8">
      <c r="A16" s="50" t="s">
        <v>312</v>
      </c>
      <c r="B16" s="50" t="s">
        <v>319</v>
      </c>
      <c r="C16" s="50"/>
      <c r="D16" s="50"/>
      <c r="E16" s="50">
        <v>7</v>
      </c>
      <c r="F16" s="50"/>
      <c r="G16" s="62">
        <f>G11*params!$B$5</f>
        <v>0.4</v>
      </c>
      <c r="H16" s="100">
        <f>H11*params!$B$5</f>
        <v>0.45999999999999996</v>
      </c>
    </row>
    <row r="17" spans="1:8">
      <c r="A17" s="65" t="s">
        <v>313</v>
      </c>
      <c r="B17" s="50" t="s">
        <v>319</v>
      </c>
      <c r="C17" s="50"/>
      <c r="D17" s="50">
        <v>1</v>
      </c>
      <c r="E17" s="50"/>
      <c r="F17" s="50"/>
      <c r="G17" s="62">
        <f>G12*params!$B$5</f>
        <v>0.4</v>
      </c>
      <c r="H17" s="100">
        <f>H12*params!$B$5</f>
        <v>0.52</v>
      </c>
    </row>
    <row r="18" spans="1:8">
      <c r="A18" s="50" t="s">
        <v>314</v>
      </c>
      <c r="B18" s="50" t="s">
        <v>320</v>
      </c>
      <c r="C18" s="50"/>
      <c r="D18" s="50">
        <v>1</v>
      </c>
      <c r="E18" s="50">
        <v>7</v>
      </c>
      <c r="F18" s="50"/>
      <c r="G18" s="62">
        <f>G13*params!$B$5</f>
        <v>0.2</v>
      </c>
      <c r="H18" s="100">
        <f>H13*params!$B$5</f>
        <v>0.26</v>
      </c>
    </row>
    <row r="19" spans="1:8">
      <c r="A19" s="66" t="s">
        <v>321</v>
      </c>
      <c r="B19" s="50" t="s">
        <v>320</v>
      </c>
      <c r="C19" s="50"/>
      <c r="D19" s="50"/>
      <c r="E19" s="50"/>
      <c r="F19" s="50">
        <v>0</v>
      </c>
      <c r="G19" s="62">
        <v>1</v>
      </c>
      <c r="H19" s="100">
        <v>1</v>
      </c>
    </row>
    <row r="20" spans="1:8">
      <c r="A20" s="50" t="s">
        <v>322</v>
      </c>
      <c r="B20" s="50" t="s">
        <v>320</v>
      </c>
      <c r="C20" s="50"/>
      <c r="D20" s="50"/>
      <c r="E20" s="50"/>
      <c r="F20" s="50">
        <v>0</v>
      </c>
      <c r="G20" s="62"/>
      <c r="H20" s="100">
        <f>params!$B$8</f>
        <v>0.3</v>
      </c>
    </row>
    <row r="21" spans="1:8">
      <c r="A21" s="66" t="s">
        <v>321</v>
      </c>
      <c r="B21" s="50" t="s">
        <v>320</v>
      </c>
      <c r="C21" s="50"/>
      <c r="D21" s="50"/>
      <c r="E21" s="50"/>
      <c r="F21" s="50">
        <v>1</v>
      </c>
      <c r="G21" s="62">
        <f>G19*params!$B$5</f>
        <v>0.2</v>
      </c>
      <c r="H21" s="100">
        <f>H19*params!$B$5</f>
        <v>0.2</v>
      </c>
    </row>
    <row r="22" spans="1:8">
      <c r="A22" s="50" t="s">
        <v>322</v>
      </c>
      <c r="B22" s="50" t="s">
        <v>320</v>
      </c>
      <c r="C22" s="50"/>
      <c r="D22" s="50"/>
      <c r="E22" s="50"/>
      <c r="F22" s="50">
        <v>1</v>
      </c>
      <c r="G22" s="62"/>
      <c r="H22" s="100">
        <f>H20*params!$B$5</f>
        <v>0.06</v>
      </c>
    </row>
    <row r="23" spans="1:8">
      <c r="A23" s="66" t="s">
        <v>321</v>
      </c>
      <c r="B23" s="50" t="s">
        <v>320</v>
      </c>
      <c r="C23" s="50"/>
      <c r="D23" s="50"/>
      <c r="E23" s="50"/>
      <c r="F23" s="50">
        <v>2</v>
      </c>
      <c r="G23" s="62">
        <f>G21*params!$B$5</f>
        <v>4.0000000000000008E-2</v>
      </c>
      <c r="H23" s="100">
        <f>H21*params!$B$5</f>
        <v>4.0000000000000008E-2</v>
      </c>
    </row>
    <row r="24" spans="1:8">
      <c r="A24" s="50" t="s">
        <v>322</v>
      </c>
      <c r="B24" s="50" t="s">
        <v>320</v>
      </c>
      <c r="C24" s="50"/>
      <c r="D24" s="50"/>
      <c r="E24" s="50"/>
      <c r="F24" s="50">
        <v>2</v>
      </c>
      <c r="G24" s="62"/>
      <c r="H24" s="100">
        <f>H22*params!$B$5</f>
        <v>1.2E-2</v>
      </c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H24"/>
  <sheetViews>
    <sheetView zoomScale="125" workbookViewId="0">
      <selection activeCell="H17" sqref="H17"/>
    </sheetView>
  </sheetViews>
  <sheetFormatPr baseColWidth="10" defaultRowHeight="16"/>
  <cols>
    <col min="1" max="1" width="37.6640625" style="10" customWidth="1"/>
    <col min="2" max="2" width="25.83203125" style="10" customWidth="1"/>
    <col min="3" max="16384" width="10.83203125" style="10"/>
  </cols>
  <sheetData>
    <row r="1" spans="1:8" ht="19">
      <c r="A1" s="54" t="s">
        <v>40</v>
      </c>
      <c r="B1" s="54"/>
      <c r="C1" s="54"/>
      <c r="D1" s="54"/>
      <c r="E1" s="54"/>
      <c r="F1" s="54"/>
    </row>
    <row r="3" spans="1:8">
      <c r="G3" s="52">
        <f>SUM(G5:G24)</f>
        <v>15.28</v>
      </c>
      <c r="H3" s="35">
        <f>SUM(H5:H100)</f>
        <v>16.012</v>
      </c>
    </row>
    <row r="4" spans="1:8">
      <c r="B4" s="55" t="s">
        <v>117</v>
      </c>
      <c r="C4" s="55" t="s">
        <v>121</v>
      </c>
      <c r="D4" s="55" t="s">
        <v>123</v>
      </c>
      <c r="E4" s="55" t="s">
        <v>125</v>
      </c>
      <c r="F4" s="55" t="s">
        <v>128</v>
      </c>
      <c r="G4" s="55" t="str">
        <f>data!$H$3</f>
        <v>diff_id</v>
      </c>
      <c r="H4" s="55" t="str">
        <f>data!$I$3</f>
        <v>arrays</v>
      </c>
    </row>
    <row r="5" spans="1:8">
      <c r="A5" s="72" t="s">
        <v>119</v>
      </c>
      <c r="B5" s="49" t="s">
        <v>120</v>
      </c>
      <c r="C5" s="50"/>
      <c r="D5" s="50"/>
      <c r="E5" s="50"/>
      <c r="F5" s="50"/>
      <c r="G5" s="33"/>
      <c r="H5" s="99"/>
    </row>
    <row r="6" spans="1:8">
      <c r="A6" s="72" t="s">
        <v>118</v>
      </c>
      <c r="B6" s="50"/>
      <c r="C6" s="50">
        <v>5</v>
      </c>
      <c r="D6" s="50"/>
      <c r="E6" s="50"/>
      <c r="F6" s="50"/>
      <c r="G6" s="33"/>
      <c r="H6" s="99"/>
    </row>
    <row r="7" spans="1:8">
      <c r="A7" s="72" t="s">
        <v>122</v>
      </c>
      <c r="B7" s="50"/>
      <c r="C7" s="50"/>
      <c r="D7" s="50">
        <v>0</v>
      </c>
      <c r="E7" s="50"/>
      <c r="F7" s="50"/>
      <c r="G7" s="33"/>
      <c r="H7" s="99"/>
    </row>
    <row r="8" spans="1:8">
      <c r="A8" s="72" t="s">
        <v>124</v>
      </c>
      <c r="B8" s="49" t="s">
        <v>120</v>
      </c>
      <c r="C8" s="50"/>
      <c r="D8" s="50"/>
      <c r="E8" s="50">
        <v>6</v>
      </c>
      <c r="F8" s="50"/>
      <c r="G8" s="33">
        <v>1</v>
      </c>
      <c r="H8" s="99">
        <v>1</v>
      </c>
    </row>
    <row r="9" spans="1:8">
      <c r="A9" s="79" t="s">
        <v>126</v>
      </c>
      <c r="B9" s="50"/>
      <c r="C9" s="50"/>
      <c r="D9" s="50">
        <v>0</v>
      </c>
      <c r="E9" s="50">
        <v>6</v>
      </c>
      <c r="F9" s="50"/>
      <c r="G9" s="33">
        <v>2</v>
      </c>
      <c r="H9" s="99">
        <v>2</v>
      </c>
    </row>
    <row r="10" spans="1:8">
      <c r="A10" s="72" t="s">
        <v>127</v>
      </c>
      <c r="B10" s="50"/>
      <c r="C10" s="50"/>
      <c r="D10" s="50">
        <v>0</v>
      </c>
      <c r="E10" s="50">
        <v>6</v>
      </c>
      <c r="F10" s="50">
        <v>3</v>
      </c>
      <c r="G10" s="33">
        <v>2</v>
      </c>
      <c r="H10" s="99">
        <v>2</v>
      </c>
    </row>
    <row r="11" spans="1:8">
      <c r="A11" s="72" t="s">
        <v>129</v>
      </c>
      <c r="B11" s="49" t="s">
        <v>120</v>
      </c>
      <c r="C11" s="50">
        <v>5</v>
      </c>
      <c r="D11" s="50"/>
      <c r="E11" s="50"/>
      <c r="F11" s="50">
        <v>3</v>
      </c>
      <c r="G11" s="33">
        <v>3</v>
      </c>
      <c r="H11" s="99">
        <f>3+params!$B$8</f>
        <v>3.3</v>
      </c>
    </row>
    <row r="12" spans="1:8">
      <c r="A12" s="72" t="s">
        <v>130</v>
      </c>
      <c r="B12" s="50"/>
      <c r="C12" s="50"/>
      <c r="D12" s="50"/>
      <c r="E12" s="50">
        <v>2</v>
      </c>
      <c r="F12" s="50">
        <v>3</v>
      </c>
      <c r="G12" s="33">
        <v>1</v>
      </c>
      <c r="H12" s="99">
        <v>1</v>
      </c>
    </row>
    <row r="13" spans="1:8">
      <c r="A13" s="79" t="s">
        <v>126</v>
      </c>
      <c r="B13" s="50"/>
      <c r="C13" s="50"/>
      <c r="D13" s="50">
        <v>0</v>
      </c>
      <c r="E13" s="50">
        <v>2</v>
      </c>
      <c r="F13" s="50"/>
      <c r="G13" s="33">
        <f>G9*params!$B$5</f>
        <v>0.4</v>
      </c>
      <c r="H13" s="99">
        <f>H9*params!$B$5</f>
        <v>0.4</v>
      </c>
    </row>
    <row r="14" spans="1:8">
      <c r="A14" s="72" t="s">
        <v>127</v>
      </c>
      <c r="B14" s="50"/>
      <c r="C14" s="50"/>
      <c r="D14" s="50">
        <v>0</v>
      </c>
      <c r="E14" s="50">
        <v>2</v>
      </c>
      <c r="F14" s="50">
        <v>1</v>
      </c>
      <c r="G14" s="33">
        <f>G10*params!$B$5</f>
        <v>0.4</v>
      </c>
      <c r="H14" s="99">
        <f>H10*params!$B$5</f>
        <v>0.4</v>
      </c>
    </row>
    <row r="15" spans="1:8">
      <c r="A15" s="72" t="s">
        <v>129</v>
      </c>
      <c r="B15" s="49" t="s">
        <v>120</v>
      </c>
      <c r="C15" s="50">
        <v>5</v>
      </c>
      <c r="D15" s="50"/>
      <c r="E15" s="50"/>
      <c r="F15" s="50">
        <v>1</v>
      </c>
      <c r="G15" s="33">
        <f>G11*params!$B$5</f>
        <v>0.60000000000000009</v>
      </c>
      <c r="H15" s="99">
        <f>H11*params!$B$5</f>
        <v>0.66</v>
      </c>
    </row>
    <row r="16" spans="1:8">
      <c r="A16" s="72" t="s">
        <v>131</v>
      </c>
      <c r="B16" s="49" t="s">
        <v>120</v>
      </c>
      <c r="C16" s="50">
        <v>5</v>
      </c>
      <c r="D16" s="50"/>
      <c r="E16" s="50"/>
      <c r="F16" s="50">
        <v>1</v>
      </c>
      <c r="G16" s="33">
        <v>3</v>
      </c>
      <c r="H16" s="99">
        <f>3+params!$B$8</f>
        <v>3.3</v>
      </c>
    </row>
    <row r="17" spans="1:8">
      <c r="A17" s="72" t="s">
        <v>132</v>
      </c>
      <c r="B17" s="50"/>
      <c r="C17" s="50"/>
      <c r="D17" s="50">
        <v>2</v>
      </c>
      <c r="E17" s="50"/>
      <c r="F17" s="50">
        <v>1</v>
      </c>
      <c r="G17" s="33">
        <v>1</v>
      </c>
      <c r="H17" s="99">
        <v>1</v>
      </c>
    </row>
    <row r="18" spans="1:8">
      <c r="A18" s="79" t="s">
        <v>126</v>
      </c>
      <c r="B18" s="50"/>
      <c r="C18" s="50"/>
      <c r="D18" s="50">
        <v>2</v>
      </c>
      <c r="E18" s="50">
        <v>2</v>
      </c>
      <c r="F18" s="50"/>
      <c r="G18" s="33">
        <f>G13*params!$B$5</f>
        <v>8.0000000000000016E-2</v>
      </c>
      <c r="H18" s="99">
        <f>H13*params!$B$5</f>
        <v>8.0000000000000016E-2</v>
      </c>
    </row>
    <row r="19" spans="1:8">
      <c r="A19" s="72" t="s">
        <v>127</v>
      </c>
      <c r="B19" s="50"/>
      <c r="C19" s="50"/>
      <c r="D19" s="50">
        <v>2</v>
      </c>
      <c r="E19" s="50">
        <v>2</v>
      </c>
      <c r="F19" s="50">
        <v>2</v>
      </c>
      <c r="G19" s="33">
        <f>G14*params!$B$5</f>
        <v>8.0000000000000016E-2</v>
      </c>
      <c r="H19" s="99">
        <f>H14*params!$B$5</f>
        <v>8.0000000000000016E-2</v>
      </c>
    </row>
    <row r="20" spans="1:8">
      <c r="A20" s="72" t="s">
        <v>129</v>
      </c>
      <c r="B20" s="49" t="s">
        <v>120</v>
      </c>
      <c r="C20" s="50">
        <v>5</v>
      </c>
      <c r="D20" s="50"/>
      <c r="E20" s="50"/>
      <c r="F20" s="50">
        <v>2</v>
      </c>
      <c r="G20" s="33">
        <f>G15*params!$B$5</f>
        <v>0.12000000000000002</v>
      </c>
      <c r="H20" s="99">
        <f>H15*params!$B$5</f>
        <v>0.13200000000000001</v>
      </c>
    </row>
    <row r="21" spans="1:8">
      <c r="A21" s="72" t="s">
        <v>131</v>
      </c>
      <c r="B21" s="49" t="s">
        <v>120</v>
      </c>
      <c r="C21" s="50">
        <v>5</v>
      </c>
      <c r="D21" s="50"/>
      <c r="E21" s="50"/>
      <c r="F21" s="50">
        <v>2</v>
      </c>
      <c r="G21" s="33">
        <f>G16*params!$B$5</f>
        <v>0.60000000000000009</v>
      </c>
      <c r="H21" s="99">
        <f>H16*params!$B$5</f>
        <v>0.66</v>
      </c>
    </row>
    <row r="22" spans="1:8">
      <c r="A22" s="72" t="s">
        <v>133</v>
      </c>
      <c r="B22" s="50"/>
      <c r="C22" s="50"/>
      <c r="D22" s="50"/>
      <c r="E22" s="50"/>
      <c r="F22" s="50"/>
      <c r="G22" s="33"/>
      <c r="H22" s="99"/>
    </row>
    <row r="23" spans="1:8">
      <c r="A23" s="72" t="s">
        <v>134</v>
      </c>
      <c r="B23" s="50"/>
      <c r="C23" s="50"/>
      <c r="D23" s="50"/>
      <c r="E23" s="50"/>
      <c r="F23" s="50">
        <v>2</v>
      </c>
      <c r="G23" s="33"/>
      <c r="H23" s="99"/>
    </row>
    <row r="24" spans="1:8">
      <c r="A24" s="72" t="s">
        <v>135</v>
      </c>
      <c r="B24" s="50"/>
      <c r="C24" s="50"/>
      <c r="D24" s="50"/>
      <c r="E24" s="50"/>
      <c r="F24" s="50"/>
      <c r="G24" s="33"/>
      <c r="H24" s="99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F49"/>
  <sheetViews>
    <sheetView workbookViewId="0">
      <selection activeCell="H26" sqref="H26"/>
    </sheetView>
  </sheetViews>
  <sheetFormatPr baseColWidth="10" defaultRowHeight="16"/>
  <cols>
    <col min="1" max="1" width="35.33203125" customWidth="1"/>
  </cols>
  <sheetData>
    <row r="1" spans="1:6" ht="19">
      <c r="A1" s="37" t="s">
        <v>35</v>
      </c>
      <c r="B1" s="37"/>
      <c r="C1" s="37"/>
      <c r="D1" s="37"/>
      <c r="E1" s="37"/>
    </row>
    <row r="2" spans="1:6" s="10" customFormat="1">
      <c r="A2" s="68"/>
      <c r="B2" s="67"/>
      <c r="C2" s="67"/>
      <c r="D2" s="67"/>
    </row>
    <row r="3" spans="1:6" s="10" customFormat="1">
      <c r="E3" s="52">
        <f>SUM(E5:E15)</f>
        <v>3.7440000000000002</v>
      </c>
      <c r="F3" s="35">
        <f>SUM(F5:F100)</f>
        <v>3.7440000000000002</v>
      </c>
    </row>
    <row r="4" spans="1:6" s="10" customFormat="1">
      <c r="B4" s="55" t="s">
        <v>137</v>
      </c>
      <c r="C4" s="55" t="s">
        <v>139</v>
      </c>
      <c r="D4" s="55" t="s">
        <v>109</v>
      </c>
      <c r="E4" s="53" t="str">
        <f>data!$H$3</f>
        <v>diff_id</v>
      </c>
      <c r="F4" s="53" t="str">
        <f>data!$I$3</f>
        <v>arrays</v>
      </c>
    </row>
    <row r="5" spans="1:6" s="10" customFormat="1">
      <c r="A5" s="65" t="s">
        <v>136</v>
      </c>
      <c r="B5" s="50">
        <v>4</v>
      </c>
      <c r="C5" s="50"/>
      <c r="D5" s="50"/>
      <c r="E5" s="62"/>
      <c r="F5" s="100"/>
    </row>
    <row r="6" spans="1:6" s="10" customFormat="1">
      <c r="A6" s="65" t="s">
        <v>138</v>
      </c>
      <c r="B6" s="50"/>
      <c r="C6" s="50">
        <v>0</v>
      </c>
      <c r="D6" s="50"/>
      <c r="E6" s="62"/>
      <c r="F6" s="100"/>
    </row>
    <row r="7" spans="1:6" s="10" customFormat="1">
      <c r="A7" s="65" t="s">
        <v>140</v>
      </c>
      <c r="B7" s="50">
        <v>4</v>
      </c>
      <c r="C7" s="50"/>
      <c r="D7" s="50">
        <v>1</v>
      </c>
      <c r="E7" s="62">
        <v>1</v>
      </c>
      <c r="F7" s="100">
        <v>1</v>
      </c>
    </row>
    <row r="8" spans="1:6" s="10" customFormat="1">
      <c r="A8" s="65" t="s">
        <v>141</v>
      </c>
      <c r="B8" s="50"/>
      <c r="C8" s="50">
        <v>1</v>
      </c>
      <c r="D8" s="50">
        <v>1</v>
      </c>
      <c r="E8" s="62">
        <v>2</v>
      </c>
      <c r="F8" s="100">
        <v>2</v>
      </c>
    </row>
    <row r="9" spans="1:6" s="10" customFormat="1">
      <c r="A9" s="65" t="s">
        <v>140</v>
      </c>
      <c r="B9" s="50">
        <v>4</v>
      </c>
      <c r="C9" s="50"/>
      <c r="D9" s="50">
        <v>2</v>
      </c>
      <c r="E9" s="62">
        <f>E7*params!$B$5</f>
        <v>0.2</v>
      </c>
      <c r="F9" s="100">
        <f>F7*params!$B$5</f>
        <v>0.2</v>
      </c>
    </row>
    <row r="10" spans="1:6" s="10" customFormat="1">
      <c r="A10" s="65" t="s">
        <v>141</v>
      </c>
      <c r="B10" s="50"/>
      <c r="C10" s="50">
        <v>3</v>
      </c>
      <c r="D10" s="50">
        <v>2</v>
      </c>
      <c r="E10" s="62">
        <f>E8*params!$B$5</f>
        <v>0.4</v>
      </c>
      <c r="F10" s="100">
        <f>F8*params!$B$5</f>
        <v>0.4</v>
      </c>
    </row>
    <row r="11" spans="1:6" s="10" customFormat="1">
      <c r="A11" s="65" t="s">
        <v>140</v>
      </c>
      <c r="B11" s="50">
        <v>4</v>
      </c>
      <c r="C11" s="50"/>
      <c r="D11" s="50">
        <v>3</v>
      </c>
      <c r="E11" s="62">
        <f>E9*params!$B$5</f>
        <v>4.0000000000000008E-2</v>
      </c>
      <c r="F11" s="100">
        <f>F9*params!$B$5</f>
        <v>4.0000000000000008E-2</v>
      </c>
    </row>
    <row r="12" spans="1:6" s="10" customFormat="1">
      <c r="A12" s="65" t="s">
        <v>141</v>
      </c>
      <c r="B12" s="50"/>
      <c r="C12" s="50">
        <v>5</v>
      </c>
      <c r="D12" s="50">
        <v>3</v>
      </c>
      <c r="E12" s="62">
        <f>E10*params!$B$5</f>
        <v>8.0000000000000016E-2</v>
      </c>
      <c r="F12" s="100">
        <f>F10*params!$B$5</f>
        <v>8.0000000000000016E-2</v>
      </c>
    </row>
    <row r="13" spans="1:6" s="10" customFormat="1">
      <c r="A13" s="69" t="s">
        <v>140</v>
      </c>
      <c r="B13" s="70">
        <v>4</v>
      </c>
      <c r="C13" s="70"/>
      <c r="D13" s="70">
        <v>4</v>
      </c>
      <c r="E13" s="62">
        <f>E11*params!$B$5</f>
        <v>8.0000000000000019E-3</v>
      </c>
      <c r="F13" s="100">
        <f>F11*params!$B$5</f>
        <v>8.0000000000000019E-3</v>
      </c>
    </row>
    <row r="14" spans="1:6" s="10" customFormat="1">
      <c r="A14" s="69" t="s">
        <v>141</v>
      </c>
      <c r="B14" s="70"/>
      <c r="C14" s="70">
        <v>9</v>
      </c>
      <c r="D14" s="70">
        <v>4</v>
      </c>
      <c r="E14" s="62">
        <f>E12*params!$B$5</f>
        <v>1.6000000000000004E-2</v>
      </c>
      <c r="F14" s="100">
        <f>F12*params!$B$5</f>
        <v>1.6000000000000004E-2</v>
      </c>
    </row>
    <row r="15" spans="1:6" s="10" customFormat="1">
      <c r="A15" s="65" t="s">
        <v>116</v>
      </c>
      <c r="B15" s="50"/>
      <c r="C15" s="50">
        <v>9</v>
      </c>
      <c r="D15" s="50"/>
      <c r="E15" s="62"/>
      <c r="F15" s="100"/>
    </row>
    <row r="16" spans="1:6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F55"/>
  <sheetViews>
    <sheetView workbookViewId="0">
      <selection activeCell="F8" sqref="F8"/>
    </sheetView>
  </sheetViews>
  <sheetFormatPr baseColWidth="10" defaultRowHeight="16"/>
  <cols>
    <col min="1" max="1" width="47.33203125" customWidth="1"/>
    <col min="2" max="2" width="20.83203125" customWidth="1"/>
  </cols>
  <sheetData>
    <row r="1" spans="1:6" ht="19">
      <c r="A1" s="37" t="s">
        <v>25</v>
      </c>
      <c r="B1" s="37"/>
      <c r="C1" s="37"/>
      <c r="D1" s="37"/>
      <c r="E1" s="37"/>
    </row>
    <row r="2" spans="1:6" s="10" customFormat="1"/>
    <row r="3" spans="1:6" s="10" customFormat="1">
      <c r="E3" s="52">
        <f>SUM(E5:E14)</f>
        <v>7.9600000000000009</v>
      </c>
      <c r="F3" s="35">
        <f>SUM(F5:F100)</f>
        <v>8.6319999999999979</v>
      </c>
    </row>
    <row r="4" spans="1:6" s="10" customFormat="1">
      <c r="B4" s="55" t="s">
        <v>117</v>
      </c>
      <c r="C4" s="55" t="s">
        <v>97</v>
      </c>
      <c r="D4" s="55" t="s">
        <v>109</v>
      </c>
      <c r="E4" s="53" t="str">
        <f>data!$H$3</f>
        <v>diff_id</v>
      </c>
      <c r="F4" s="53" t="str">
        <f>data!$I$3</f>
        <v>arrays</v>
      </c>
    </row>
    <row r="5" spans="1:6" s="10" customFormat="1">
      <c r="A5" s="65" t="s">
        <v>142</v>
      </c>
      <c r="B5" s="65" t="s">
        <v>143</v>
      </c>
      <c r="C5" s="50"/>
      <c r="D5" s="50"/>
      <c r="E5" s="62"/>
      <c r="F5" s="100"/>
    </row>
    <row r="6" spans="1:6" s="10" customFormat="1">
      <c r="A6" s="65" t="s">
        <v>144</v>
      </c>
      <c r="B6" s="65" t="s">
        <v>143</v>
      </c>
      <c r="C6" s="50">
        <v>2</v>
      </c>
      <c r="D6" s="50"/>
      <c r="E6" s="62">
        <v>1</v>
      </c>
      <c r="F6" s="100">
        <v>1</v>
      </c>
    </row>
    <row r="7" spans="1:6" s="10" customFormat="1">
      <c r="A7" s="65" t="s">
        <v>145</v>
      </c>
      <c r="B7" s="65" t="s">
        <v>143</v>
      </c>
      <c r="C7" s="50"/>
      <c r="D7" s="50">
        <v>1</v>
      </c>
      <c r="E7" s="62">
        <v>1</v>
      </c>
      <c r="F7" s="100">
        <v>1</v>
      </c>
    </row>
    <row r="8" spans="1:6" s="10" customFormat="1">
      <c r="A8" s="65" t="s">
        <v>146</v>
      </c>
      <c r="B8" s="65" t="s">
        <v>143</v>
      </c>
      <c r="C8" s="50">
        <v>2</v>
      </c>
      <c r="D8" s="50">
        <v>1</v>
      </c>
      <c r="E8" s="62">
        <v>3</v>
      </c>
      <c r="F8" s="100">
        <f>3+params!$B$8</f>
        <v>3.3</v>
      </c>
    </row>
    <row r="9" spans="1:6" s="10" customFormat="1">
      <c r="A9" s="65" t="s">
        <v>147</v>
      </c>
      <c r="B9" s="65" t="s">
        <v>143</v>
      </c>
      <c r="C9" s="50">
        <v>19</v>
      </c>
      <c r="D9" s="50">
        <v>1</v>
      </c>
      <c r="E9" s="62">
        <v>2</v>
      </c>
      <c r="F9" s="100">
        <f>2+params!$B$8</f>
        <v>2.2999999999999998</v>
      </c>
    </row>
    <row r="10" spans="1:6" s="10" customFormat="1">
      <c r="A10" s="65" t="s">
        <v>145</v>
      </c>
      <c r="B10" s="65" t="s">
        <v>143</v>
      </c>
      <c r="C10" s="50"/>
      <c r="D10" s="50">
        <v>2</v>
      </c>
      <c r="E10" s="62">
        <f>E7*params!$B$5</f>
        <v>0.2</v>
      </c>
      <c r="F10" s="100">
        <f>F7*params!$B$5</f>
        <v>0.2</v>
      </c>
    </row>
    <row r="11" spans="1:6" s="10" customFormat="1">
      <c r="A11" s="65" t="s">
        <v>146</v>
      </c>
      <c r="B11" s="65" t="s">
        <v>143</v>
      </c>
      <c r="C11" s="50">
        <v>19</v>
      </c>
      <c r="D11" s="50">
        <v>2</v>
      </c>
      <c r="E11" s="62">
        <f>E8*params!$B$5</f>
        <v>0.60000000000000009</v>
      </c>
      <c r="F11" s="100">
        <f>F8*params!$B$5</f>
        <v>0.66</v>
      </c>
    </row>
    <row r="12" spans="1:6" s="10" customFormat="1">
      <c r="A12" s="65" t="s">
        <v>145</v>
      </c>
      <c r="B12" s="65" t="s">
        <v>143</v>
      </c>
      <c r="C12" s="50"/>
      <c r="D12" s="50">
        <v>3</v>
      </c>
      <c r="E12" s="62">
        <f>E10*params!$B$5</f>
        <v>4.0000000000000008E-2</v>
      </c>
      <c r="F12" s="100">
        <f>F10*params!$B$5</f>
        <v>4.0000000000000008E-2</v>
      </c>
    </row>
    <row r="13" spans="1:6" s="10" customFormat="1">
      <c r="A13" s="65" t="s">
        <v>146</v>
      </c>
      <c r="B13" s="65" t="s">
        <v>143</v>
      </c>
      <c r="C13" s="50">
        <v>19</v>
      </c>
      <c r="D13" s="50">
        <v>3</v>
      </c>
      <c r="E13" s="62">
        <f>E11*params!$B$5</f>
        <v>0.12000000000000002</v>
      </c>
      <c r="F13" s="100">
        <f>F11*params!$B$5</f>
        <v>0.13200000000000001</v>
      </c>
    </row>
    <row r="14" spans="1:6" s="10" customFormat="1">
      <c r="A14" s="65" t="s">
        <v>116</v>
      </c>
      <c r="B14" s="65"/>
      <c r="C14" s="50">
        <v>19</v>
      </c>
      <c r="D14" s="50"/>
      <c r="E14" s="62"/>
      <c r="F14" s="100"/>
    </row>
    <row r="15" spans="1:6" s="10" customFormat="1">
      <c r="A15" s="63"/>
      <c r="B15" s="63"/>
    </row>
    <row r="16" spans="1:6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6" customWidth="1"/>
    <col min="2" max="2" width="10" style="6" customWidth="1"/>
    <col min="3" max="3" width="17.83203125" style="6" customWidth="1"/>
    <col min="4" max="6" width="10.83203125" style="6"/>
    <col min="7" max="7" width="8.33203125" style="6" customWidth="1"/>
    <col min="8" max="8" width="64.83203125" style="6" customWidth="1"/>
    <col min="9" max="16384" width="10.83203125" style="6"/>
  </cols>
  <sheetData>
    <row r="3" spans="1:8" ht="34">
      <c r="A3" s="8" t="s">
        <v>49</v>
      </c>
      <c r="B3" s="8" t="s">
        <v>0</v>
      </c>
      <c r="C3" s="8" t="s">
        <v>7</v>
      </c>
      <c r="D3" s="8" t="s">
        <v>48</v>
      </c>
      <c r="E3" s="8" t="s">
        <v>90</v>
      </c>
      <c r="F3" s="8" t="s">
        <v>91</v>
      </c>
      <c r="G3" s="8" t="s">
        <v>53</v>
      </c>
      <c r="H3" s="8" t="s">
        <v>51</v>
      </c>
    </row>
    <row r="4" spans="1:8" ht="45" customHeight="1">
      <c r="A4" s="6" t="str">
        <f>data!B4</f>
        <v>1-factorial</v>
      </c>
      <c r="B4" s="7">
        <v>1</v>
      </c>
      <c r="C4" s="6">
        <v>1</v>
      </c>
      <c r="D4" s="6">
        <v>24</v>
      </c>
      <c r="E4" s="6">
        <v>36.57</v>
      </c>
      <c r="F4" s="9">
        <f>data!E4</f>
        <v>68.014414634146334</v>
      </c>
      <c r="G4" s="6">
        <v>1</v>
      </c>
      <c r="H4" s="6" t="s">
        <v>76</v>
      </c>
    </row>
    <row r="5" spans="1:8" ht="45" customHeight="1">
      <c r="A5" s="6" t="str">
        <f>data!B5</f>
        <v>2-count-chars-at-same-pos-in-string</v>
      </c>
      <c r="B5" s="7">
        <v>2</v>
      </c>
      <c r="C5" s="6">
        <v>0</v>
      </c>
      <c r="D5" s="6">
        <v>1</v>
      </c>
      <c r="F5" s="9">
        <f>data!E5</f>
        <v>100.26741463414632</v>
      </c>
      <c r="G5" s="6">
        <v>2</v>
      </c>
      <c r="H5" s="6" t="s">
        <v>75</v>
      </c>
    </row>
    <row r="6" spans="1:8" ht="45" customHeight="1">
      <c r="A6" s="6" t="str">
        <f>data!B6</f>
        <v>3-greatest-common-divisor</v>
      </c>
      <c r="B6" s="7">
        <v>3</v>
      </c>
      <c r="C6" s="6" t="s">
        <v>83</v>
      </c>
      <c r="D6" s="6" t="s">
        <v>57</v>
      </c>
      <c r="F6" s="9">
        <f>data!E6</f>
        <v>132.46873170731703</v>
      </c>
      <c r="G6" s="6">
        <v>3</v>
      </c>
      <c r="H6" s="6" t="s">
        <v>82</v>
      </c>
    </row>
    <row r="7" spans="1:8" ht="45" customHeight="1">
      <c r="A7" s="6" t="str">
        <f>data!B7</f>
        <v>4-bubblesort</v>
      </c>
      <c r="B7" s="7">
        <v>4</v>
      </c>
      <c r="C7" s="6" t="s">
        <v>64</v>
      </c>
      <c r="F7" s="9">
        <f>data!E7</f>
        <v>154.64156097560979</v>
      </c>
      <c r="G7" s="6">
        <v>4</v>
      </c>
      <c r="H7" s="6" t="s">
        <v>85</v>
      </c>
    </row>
    <row r="8" spans="1:8" ht="45" customHeight="1">
      <c r="A8" s="6" t="str">
        <f>data!B8</f>
        <v>5-binary-search</v>
      </c>
      <c r="B8" s="7">
        <v>5</v>
      </c>
      <c r="C8" s="6">
        <v>1</v>
      </c>
      <c r="D8" s="6">
        <v>2</v>
      </c>
      <c r="E8" s="6">
        <v>276.22000000000003</v>
      </c>
      <c r="F8" s="9">
        <f>data!E8</f>
        <v>211.48453658536584</v>
      </c>
      <c r="G8" s="6">
        <v>4</v>
      </c>
      <c r="H8" s="6" t="s">
        <v>86</v>
      </c>
    </row>
    <row r="9" spans="1:8" ht="45" customHeight="1">
      <c r="A9" s="6" t="str">
        <f>data!B9</f>
        <v>6-sum-from-1-to-n</v>
      </c>
      <c r="B9" s="7">
        <v>6</v>
      </c>
      <c r="C9" s="6">
        <v>0</v>
      </c>
      <c r="D9" s="6">
        <v>10</v>
      </c>
      <c r="E9" s="6">
        <v>26</v>
      </c>
      <c r="F9" s="9">
        <f>data!E9</f>
        <v>70.510951219512179</v>
      </c>
      <c r="G9" s="6">
        <v>1</v>
      </c>
      <c r="H9" s="6" t="s">
        <v>77</v>
      </c>
    </row>
    <row r="10" spans="1:8" ht="45" customHeight="1">
      <c r="A10" s="6" t="str">
        <f>data!B10</f>
        <v>7-find-max-nb</v>
      </c>
      <c r="B10" s="7">
        <v>7</v>
      </c>
      <c r="C10" s="6">
        <v>1</v>
      </c>
      <c r="D10" s="6">
        <v>19</v>
      </c>
      <c r="F10" s="9">
        <f>data!E10</f>
        <v>66.048609756097534</v>
      </c>
      <c r="G10" s="6">
        <v>3</v>
      </c>
      <c r="H10" s="6" t="s">
        <v>52</v>
      </c>
    </row>
    <row r="11" spans="1:8" ht="45" customHeight="1">
      <c r="A11" s="6" t="str">
        <f>data!B11</f>
        <v>8-cross-sum</v>
      </c>
      <c r="B11" s="7">
        <v>8</v>
      </c>
      <c r="C11" s="6" t="s">
        <v>64</v>
      </c>
      <c r="D11" s="6" t="s">
        <v>50</v>
      </c>
      <c r="F11" s="9">
        <f>data!E11</f>
        <v>104.82602439024393</v>
      </c>
      <c r="G11" s="6">
        <v>4</v>
      </c>
      <c r="H11" s="6" t="s">
        <v>63</v>
      </c>
    </row>
    <row r="12" spans="1:8" ht="45" customHeight="1">
      <c r="A12" s="6" t="str">
        <f>data!B12</f>
        <v>9-prime-test</v>
      </c>
      <c r="B12" s="7">
        <v>9</v>
      </c>
      <c r="C12" s="6">
        <v>0</v>
      </c>
      <c r="D12" s="6" t="s">
        <v>55</v>
      </c>
      <c r="F12" s="9">
        <f>data!E12</f>
        <v>65.420853658536572</v>
      </c>
      <c r="G12" s="6">
        <v>2</v>
      </c>
      <c r="H12" s="6" t="s">
        <v>54</v>
      </c>
    </row>
    <row r="13" spans="1:8" ht="45" customHeight="1">
      <c r="A13" s="6" t="str">
        <f>data!B13</f>
        <v>10-find-middle-nb</v>
      </c>
      <c r="B13" s="7">
        <v>10</v>
      </c>
      <c r="C13" s="6">
        <v>1</v>
      </c>
      <c r="D13" s="6">
        <v>10</v>
      </c>
      <c r="E13" s="6">
        <v>21.14</v>
      </c>
      <c r="F13" s="9">
        <f>data!E13</f>
        <v>42.585804878048783</v>
      </c>
      <c r="G13" s="6">
        <v>1</v>
      </c>
      <c r="H13" s="6" t="s">
        <v>56</v>
      </c>
    </row>
    <row r="14" spans="1:8" ht="45" customHeight="1">
      <c r="A14" s="6" t="str">
        <f>data!B14</f>
        <v>11-power</v>
      </c>
      <c r="B14" s="7">
        <v>11</v>
      </c>
      <c r="D14" s="6">
        <v>8</v>
      </c>
      <c r="E14" s="6">
        <v>51.43</v>
      </c>
      <c r="F14" s="9">
        <f>data!E14</f>
        <v>65.473780487804873</v>
      </c>
      <c r="G14" s="6">
        <v>2</v>
      </c>
      <c r="H14" s="6" t="s">
        <v>84</v>
      </c>
    </row>
    <row r="15" spans="1:8" ht="45" customHeight="1">
      <c r="A15" s="6" t="str">
        <f>data!B15</f>
        <v>12-palindrom</v>
      </c>
      <c r="B15" s="7">
        <v>12</v>
      </c>
      <c r="D15" s="6" t="s">
        <v>55</v>
      </c>
      <c r="E15" s="6">
        <v>102.93</v>
      </c>
      <c r="F15" s="9">
        <f>data!E15</f>
        <v>59.81002439024391</v>
      </c>
      <c r="G15" s="6">
        <v>3</v>
      </c>
      <c r="H15" s="6" t="s">
        <v>78</v>
      </c>
    </row>
    <row r="16" spans="1:8" ht="17">
      <c r="A16" s="6" t="str">
        <f>data!B16</f>
        <v>13-swap</v>
      </c>
      <c r="B16" s="7">
        <v>13</v>
      </c>
      <c r="C16" s="6">
        <v>1</v>
      </c>
      <c r="D16" s="6">
        <v>42</v>
      </c>
      <c r="E16" s="6">
        <v>25.31</v>
      </c>
      <c r="F16" s="9">
        <f>data!E16</f>
        <v>37.425292682926823</v>
      </c>
      <c r="G16" s="6">
        <v>1</v>
      </c>
      <c r="H16" s="6" t="s">
        <v>58</v>
      </c>
    </row>
    <row r="17" spans="1:8" ht="51">
      <c r="A17" s="6" t="str">
        <f>data!B17</f>
        <v>14-reverse-string</v>
      </c>
      <c r="B17" s="7">
        <v>14</v>
      </c>
      <c r="C17" s="6" t="s">
        <v>198</v>
      </c>
      <c r="D17" s="6" t="s">
        <v>59</v>
      </c>
      <c r="E17" s="6">
        <v>41.87</v>
      </c>
      <c r="F17" s="9">
        <f>data!E17</f>
        <v>48.394707317073163</v>
      </c>
      <c r="G17" s="6">
        <v>1</v>
      </c>
      <c r="H17" s="6" t="s">
        <v>60</v>
      </c>
    </row>
    <row r="18" spans="1:8" ht="51">
      <c r="A18" s="6" t="str">
        <f>data!B18</f>
        <v>15-matrix-mult</v>
      </c>
      <c r="B18" s="7">
        <v>15</v>
      </c>
      <c r="C18" s="6" t="s">
        <v>64</v>
      </c>
      <c r="D18" s="6" t="s">
        <v>57</v>
      </c>
      <c r="E18" s="6" t="s">
        <v>67</v>
      </c>
      <c r="F18" s="9">
        <f>data!E18</f>
        <v>355.30917073170724</v>
      </c>
      <c r="G18" s="6">
        <v>5</v>
      </c>
      <c r="H18" s="6" t="s">
        <v>66</v>
      </c>
    </row>
    <row r="19" spans="1:8" ht="17">
      <c r="A19" s="6" t="str">
        <f>data!B19</f>
        <v>16-arithmetic-mean</v>
      </c>
      <c r="B19" s="7">
        <v>16</v>
      </c>
      <c r="C19" s="6">
        <v>1</v>
      </c>
      <c r="D19" s="6">
        <v>6</v>
      </c>
      <c r="E19" s="6">
        <v>5.96</v>
      </c>
      <c r="F19" s="9">
        <f>data!E19</f>
        <v>20.50239024390244</v>
      </c>
      <c r="G19" s="6">
        <v>1</v>
      </c>
      <c r="H19" s="6" t="s">
        <v>87</v>
      </c>
    </row>
    <row r="20" spans="1:8" ht="119">
      <c r="A20" s="6" t="str">
        <f>data!B20</f>
        <v>17-check-wether-substring-is-contained</v>
      </c>
      <c r="B20" s="7">
        <v>17</v>
      </c>
      <c r="C20" s="6">
        <v>1</v>
      </c>
      <c r="D20" s="6" t="s">
        <v>62</v>
      </c>
      <c r="E20" s="6">
        <v>64.38</v>
      </c>
      <c r="F20" s="9">
        <f>data!E20</f>
        <v>99.988414634146352</v>
      </c>
      <c r="G20" s="6">
        <v>2</v>
      </c>
      <c r="H20" s="6" t="s">
        <v>61</v>
      </c>
    </row>
    <row r="21" spans="1:8" ht="68">
      <c r="A21" s="6" t="str">
        <f>data!B21</f>
        <v>18-last-common-multiple</v>
      </c>
      <c r="B21" s="7">
        <v>18</v>
      </c>
      <c r="C21" s="6" t="s">
        <v>239</v>
      </c>
      <c r="D21" s="6" t="s">
        <v>57</v>
      </c>
      <c r="E21" s="6" t="s">
        <v>88</v>
      </c>
      <c r="F21" s="9">
        <f>data!E21</f>
        <v>132.07892682926831</v>
      </c>
      <c r="G21" s="6">
        <v>4</v>
      </c>
      <c r="H21" s="6" t="s">
        <v>89</v>
      </c>
    </row>
    <row r="22" spans="1:8" ht="51">
      <c r="A22" s="6" t="str">
        <f>data!B22</f>
        <v>19-capitalize-first-letter</v>
      </c>
      <c r="B22" s="7">
        <v>19</v>
      </c>
      <c r="C22" s="6" t="s">
        <v>266</v>
      </c>
      <c r="D22" s="6" t="s">
        <v>79</v>
      </c>
      <c r="E22" s="6">
        <v>83</v>
      </c>
      <c r="F22" s="9">
        <f>data!E22</f>
        <v>145.23982926829271</v>
      </c>
      <c r="G22" s="6">
        <v>2</v>
      </c>
      <c r="H22" s="6" t="s">
        <v>80</v>
      </c>
    </row>
    <row r="23" spans="1:8" ht="85">
      <c r="A23" s="6" t="str">
        <f>data!B23</f>
        <v>20-decimal-to-binary</v>
      </c>
      <c r="B23" s="7">
        <v>20</v>
      </c>
      <c r="C23" s="6" t="s">
        <v>279</v>
      </c>
      <c r="D23" s="6" t="s">
        <v>50</v>
      </c>
      <c r="E23" s="6">
        <v>44.05</v>
      </c>
      <c r="F23" s="9">
        <f>data!E23</f>
        <v>80.621829268292686</v>
      </c>
      <c r="G23" s="6">
        <v>3</v>
      </c>
      <c r="H23" s="6" t="s">
        <v>65</v>
      </c>
    </row>
    <row r="24" spans="1:8" ht="85">
      <c r="A24" s="6" t="str">
        <f>data!B24</f>
        <v>21-reverse-entries-array-3-ELEMENTS</v>
      </c>
      <c r="B24" s="7">
        <v>21</v>
      </c>
      <c r="C24" s="6" t="s">
        <v>71</v>
      </c>
      <c r="D24" s="6">
        <v>210461</v>
      </c>
      <c r="E24" s="6">
        <v>285.58999999999997</v>
      </c>
      <c r="F24" s="9">
        <f>data!E24</f>
        <v>89.939219512195123</v>
      </c>
      <c r="G24" s="6">
        <v>4</v>
      </c>
      <c r="H24" s="6" t="s">
        <v>68</v>
      </c>
    </row>
    <row r="25" spans="1:8" ht="34">
      <c r="A25" s="6" t="str">
        <f>data!B25</f>
        <v>22-median-sorted-data</v>
      </c>
      <c r="B25" s="7">
        <v>22</v>
      </c>
      <c r="C25" s="6" t="s">
        <v>72</v>
      </c>
      <c r="E25" s="6" t="s">
        <v>74</v>
      </c>
      <c r="F25" s="9">
        <f>data!E25</f>
        <v>86.29456097560977</v>
      </c>
      <c r="G25" s="6">
        <v>2</v>
      </c>
      <c r="H25" s="6" t="s">
        <v>73</v>
      </c>
    </row>
    <row r="26" spans="1:8" ht="17">
      <c r="A26" s="6" t="str">
        <f>data!B26</f>
        <v>23-double-entries-of-array</v>
      </c>
      <c r="B26" s="7">
        <v>23</v>
      </c>
      <c r="C26" s="6">
        <v>1</v>
      </c>
      <c r="D26" s="6">
        <v>2622148</v>
      </c>
      <c r="E26" s="6">
        <v>16.78</v>
      </c>
      <c r="F26" s="9">
        <f>data!E26</f>
        <v>54.500707317073157</v>
      </c>
      <c r="G26" s="6">
        <v>1</v>
      </c>
      <c r="H26" s="6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F16"/>
  <sheetViews>
    <sheetView workbookViewId="0">
      <selection activeCell="F9" sqref="F9"/>
    </sheetView>
  </sheetViews>
  <sheetFormatPr baseColWidth="10" defaultRowHeight="16"/>
  <cols>
    <col min="1" max="1" width="32" customWidth="1"/>
  </cols>
  <sheetData>
    <row r="1" spans="1:6" ht="19">
      <c r="A1" s="37" t="s">
        <v>26</v>
      </c>
      <c r="B1" s="37"/>
      <c r="C1" s="37"/>
      <c r="D1" s="37"/>
      <c r="E1" s="37"/>
    </row>
    <row r="3" spans="1:6">
      <c r="B3" s="88"/>
      <c r="D3" s="88"/>
      <c r="E3" s="52">
        <f>SUM(E5:E16)</f>
        <v>7.5640000000000001</v>
      </c>
      <c r="F3" s="35">
        <f>SUM(F5:F100)</f>
        <v>7.5640000000000001</v>
      </c>
    </row>
    <row r="4" spans="1:6">
      <c r="B4" s="71" t="s">
        <v>149</v>
      </c>
      <c r="C4" s="71" t="s">
        <v>97</v>
      </c>
      <c r="D4" s="71" t="s">
        <v>484</v>
      </c>
      <c r="E4" s="53" t="str">
        <f>data!$H$3</f>
        <v>diff_id</v>
      </c>
      <c r="F4" s="53" t="str">
        <f>data!$I$3</f>
        <v>arrays</v>
      </c>
    </row>
    <row r="5" spans="1:6">
      <c r="A5" s="72" t="s">
        <v>148</v>
      </c>
      <c r="B5" s="21">
        <v>323</v>
      </c>
      <c r="C5" s="21"/>
      <c r="D5" s="21"/>
      <c r="E5" s="33"/>
      <c r="F5" s="99"/>
    </row>
    <row r="6" spans="1:6">
      <c r="A6" s="72" t="s">
        <v>138</v>
      </c>
      <c r="B6" s="21"/>
      <c r="C6" s="21">
        <v>0</v>
      </c>
      <c r="D6" s="21"/>
      <c r="E6" s="33"/>
      <c r="F6" s="99"/>
    </row>
    <row r="7" spans="1:6">
      <c r="A7" s="72" t="s">
        <v>150</v>
      </c>
      <c r="B7" s="21">
        <v>323</v>
      </c>
      <c r="C7" s="21"/>
      <c r="D7" s="21"/>
      <c r="E7" s="33">
        <v>1</v>
      </c>
      <c r="F7" s="99">
        <v>1</v>
      </c>
    </row>
    <row r="8" spans="1:6">
      <c r="A8" s="73" t="s">
        <v>151</v>
      </c>
      <c r="B8" s="21">
        <v>323</v>
      </c>
      <c r="C8" s="21">
        <v>3</v>
      </c>
      <c r="D8" s="21">
        <v>1</v>
      </c>
      <c r="E8" s="33">
        <f>2+D8*params!B7</f>
        <v>4.0999999999999996</v>
      </c>
      <c r="F8" s="99">
        <f>2+D8*params!$B$7</f>
        <v>4.0999999999999996</v>
      </c>
    </row>
    <row r="9" spans="1:6">
      <c r="A9" s="72" t="s">
        <v>152</v>
      </c>
      <c r="B9" s="21">
        <v>32</v>
      </c>
      <c r="C9" s="21">
        <v>3</v>
      </c>
      <c r="D9" s="21"/>
      <c r="E9" s="33">
        <v>1</v>
      </c>
      <c r="F9" s="99">
        <v>1</v>
      </c>
    </row>
    <row r="10" spans="1:6">
      <c r="A10" s="72" t="s">
        <v>150</v>
      </c>
      <c r="B10" s="21">
        <v>32</v>
      </c>
      <c r="C10" s="21"/>
      <c r="D10" s="21"/>
      <c r="E10" s="33">
        <f>E7*params!$B$5</f>
        <v>0.2</v>
      </c>
      <c r="F10" s="99">
        <f>F7*params!$B$5</f>
        <v>0.2</v>
      </c>
    </row>
    <row r="11" spans="1:6">
      <c r="A11" s="72" t="s">
        <v>151</v>
      </c>
      <c r="B11" s="21">
        <v>32</v>
      </c>
      <c r="C11" s="21">
        <v>5</v>
      </c>
      <c r="D11" s="21"/>
      <c r="E11" s="33">
        <f>E8*params!$B$5</f>
        <v>0.82</v>
      </c>
      <c r="F11" s="99">
        <f>F8*params!$B$5</f>
        <v>0.82</v>
      </c>
    </row>
    <row r="12" spans="1:6">
      <c r="A12" s="72" t="s">
        <v>152</v>
      </c>
      <c r="B12" s="21">
        <v>3</v>
      </c>
      <c r="C12" s="21">
        <v>5</v>
      </c>
      <c r="D12" s="21"/>
      <c r="E12" s="33">
        <f>E9*params!$B$5</f>
        <v>0.2</v>
      </c>
      <c r="F12" s="99">
        <f>F9*params!$B$5</f>
        <v>0.2</v>
      </c>
    </row>
    <row r="13" spans="1:6">
      <c r="A13" s="72" t="s">
        <v>150</v>
      </c>
      <c r="B13" s="21">
        <v>3</v>
      </c>
      <c r="C13" s="21"/>
      <c r="D13" s="21"/>
      <c r="E13" s="33">
        <f>E10*params!$B$5</f>
        <v>4.0000000000000008E-2</v>
      </c>
      <c r="F13" s="99">
        <f>F10*params!$B$5</f>
        <v>4.0000000000000008E-2</v>
      </c>
    </row>
    <row r="14" spans="1:6">
      <c r="A14" s="72" t="s">
        <v>151</v>
      </c>
      <c r="B14" s="21">
        <v>3</v>
      </c>
      <c r="C14" s="21">
        <v>8</v>
      </c>
      <c r="D14" s="21"/>
      <c r="E14" s="33">
        <f>E11*params!$B$5</f>
        <v>0.16400000000000001</v>
      </c>
      <c r="F14" s="99">
        <f>F11*params!$B$5</f>
        <v>0.16400000000000001</v>
      </c>
    </row>
    <row r="15" spans="1:6">
      <c r="A15" s="72" t="s">
        <v>152</v>
      </c>
      <c r="B15" s="21">
        <v>0</v>
      </c>
      <c r="C15" s="21">
        <v>8</v>
      </c>
      <c r="D15" s="21"/>
      <c r="E15" s="33">
        <f>E12*params!$B$5</f>
        <v>4.0000000000000008E-2</v>
      </c>
      <c r="F15" s="99">
        <f>F12*params!$B$5</f>
        <v>4.0000000000000008E-2</v>
      </c>
    </row>
    <row r="16" spans="1:6">
      <c r="A16" s="72" t="s">
        <v>116</v>
      </c>
      <c r="B16" s="21"/>
      <c r="C16" s="21">
        <v>8</v>
      </c>
      <c r="D16" s="21"/>
      <c r="E16" s="33"/>
      <c r="F16" s="99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G25"/>
  <sheetViews>
    <sheetView workbookViewId="0">
      <selection activeCell="G9" sqref="G9"/>
    </sheetView>
  </sheetViews>
  <sheetFormatPr baseColWidth="10" defaultRowHeight="16"/>
  <cols>
    <col min="1" max="1" width="32.1640625" customWidth="1"/>
  </cols>
  <sheetData>
    <row r="1" spans="1:7" ht="19">
      <c r="A1" s="37" t="s">
        <v>27</v>
      </c>
      <c r="B1" s="37"/>
      <c r="C1" s="37"/>
      <c r="D1" s="37"/>
      <c r="E1" s="37"/>
      <c r="F1" s="37"/>
    </row>
    <row r="3" spans="1:7">
      <c r="F3" s="52">
        <f>SUM(F5:F25)</f>
        <v>6.3749967360000017</v>
      </c>
      <c r="G3" s="35">
        <f>SUM(G5:G100)</f>
        <v>6.3749967360000017</v>
      </c>
    </row>
    <row r="4" spans="1:7">
      <c r="B4" s="43" t="s">
        <v>149</v>
      </c>
      <c r="C4" s="43" t="s">
        <v>97</v>
      </c>
      <c r="D4" s="43" t="s">
        <v>109</v>
      </c>
      <c r="E4" s="43" t="s">
        <v>484</v>
      </c>
      <c r="F4" s="53" t="str">
        <f>data!$H$3</f>
        <v>diff_id</v>
      </c>
      <c r="G4" s="53" t="str">
        <f>data!$I$3</f>
        <v>arrays</v>
      </c>
    </row>
    <row r="5" spans="1:7">
      <c r="A5" s="72" t="s">
        <v>153</v>
      </c>
      <c r="B5" s="21">
        <v>11</v>
      </c>
      <c r="C5" s="21"/>
      <c r="D5" s="21"/>
      <c r="E5" s="21"/>
      <c r="F5" s="33"/>
      <c r="G5" s="99"/>
    </row>
    <row r="6" spans="1:7">
      <c r="A6" s="72" t="s">
        <v>154</v>
      </c>
      <c r="B6" s="21"/>
      <c r="C6" s="21" t="s">
        <v>55</v>
      </c>
      <c r="D6" s="21"/>
      <c r="E6" s="21"/>
      <c r="F6" s="33"/>
      <c r="G6" s="99"/>
    </row>
    <row r="7" spans="1:7">
      <c r="A7" s="72" t="s">
        <v>155</v>
      </c>
      <c r="B7" s="21">
        <v>11</v>
      </c>
      <c r="C7" s="21"/>
      <c r="D7" s="21">
        <v>2</v>
      </c>
      <c r="E7" s="21"/>
      <c r="F7" s="33">
        <v>1</v>
      </c>
      <c r="G7" s="99">
        <v>1</v>
      </c>
    </row>
    <row r="8" spans="1:7">
      <c r="A8" s="72" t="s">
        <v>156</v>
      </c>
      <c r="B8" s="21">
        <v>11</v>
      </c>
      <c r="C8" s="21"/>
      <c r="D8" s="21">
        <v>2</v>
      </c>
      <c r="E8" s="21">
        <v>1</v>
      </c>
      <c r="F8" s="33">
        <f>2+E8*params!$B$7</f>
        <v>4.0999999999999996</v>
      </c>
      <c r="G8" s="99">
        <f>2+E8*params!$B$7</f>
        <v>4.0999999999999996</v>
      </c>
    </row>
    <row r="9" spans="1:7">
      <c r="A9" s="72" t="s">
        <v>155</v>
      </c>
      <c r="B9" s="21">
        <v>11</v>
      </c>
      <c r="C9" s="21"/>
      <c r="D9" s="21">
        <v>3</v>
      </c>
      <c r="E9" s="21"/>
      <c r="F9" s="33">
        <f>F7*params!$B$5</f>
        <v>0.2</v>
      </c>
      <c r="G9" s="99">
        <f>G7*params!$B$5</f>
        <v>0.2</v>
      </c>
    </row>
    <row r="10" spans="1:7">
      <c r="A10" s="72" t="s">
        <v>156</v>
      </c>
      <c r="B10" s="21">
        <v>11</v>
      </c>
      <c r="C10" s="21"/>
      <c r="D10" s="21">
        <v>3</v>
      </c>
      <c r="E10" s="21"/>
      <c r="F10" s="33">
        <f>F8*params!$B$5</f>
        <v>0.82</v>
      </c>
      <c r="G10" s="99">
        <f>G8*params!$B$5</f>
        <v>0.82</v>
      </c>
    </row>
    <row r="11" spans="1:7">
      <c r="A11" s="72" t="s">
        <v>155</v>
      </c>
      <c r="B11" s="21">
        <v>11</v>
      </c>
      <c r="C11" s="21"/>
      <c r="D11" s="21">
        <v>4</v>
      </c>
      <c r="E11" s="21"/>
      <c r="F11" s="33">
        <f>F9*params!$B$5</f>
        <v>4.0000000000000008E-2</v>
      </c>
      <c r="G11" s="99">
        <f>G9*params!$B$5</f>
        <v>4.0000000000000008E-2</v>
      </c>
    </row>
    <row r="12" spans="1:7">
      <c r="A12" s="72" t="s">
        <v>156</v>
      </c>
      <c r="B12" s="21">
        <v>11</v>
      </c>
      <c r="C12" s="21"/>
      <c r="D12" s="21">
        <v>4</v>
      </c>
      <c r="E12" s="21"/>
      <c r="F12" s="33">
        <f>F10*params!$B$5</f>
        <v>0.16400000000000001</v>
      </c>
      <c r="G12" s="99">
        <f>G10*params!$B$5</f>
        <v>0.16400000000000001</v>
      </c>
    </row>
    <row r="13" spans="1:7">
      <c r="A13" s="72" t="s">
        <v>155</v>
      </c>
      <c r="B13" s="21">
        <v>11</v>
      </c>
      <c r="C13" s="21"/>
      <c r="D13" s="21">
        <v>5</v>
      </c>
      <c r="E13" s="21"/>
      <c r="F13" s="33">
        <f>F11*params!$B$5</f>
        <v>8.0000000000000019E-3</v>
      </c>
      <c r="G13" s="99">
        <f>G11*params!$B$5</f>
        <v>8.0000000000000019E-3</v>
      </c>
    </row>
    <row r="14" spans="1:7">
      <c r="A14" s="72" t="s">
        <v>156</v>
      </c>
      <c r="B14" s="21">
        <v>11</v>
      </c>
      <c r="C14" s="21"/>
      <c r="D14" s="21">
        <v>5</v>
      </c>
      <c r="E14" s="21"/>
      <c r="F14" s="33">
        <f>F12*params!$B$5</f>
        <v>3.2800000000000003E-2</v>
      </c>
      <c r="G14" s="99">
        <f>G12*params!$B$5</f>
        <v>3.2800000000000003E-2</v>
      </c>
    </row>
    <row r="15" spans="1:7">
      <c r="A15" s="72" t="s">
        <v>155</v>
      </c>
      <c r="B15" s="21">
        <v>11</v>
      </c>
      <c r="C15" s="21"/>
      <c r="D15" s="21">
        <v>6</v>
      </c>
      <c r="E15" s="21"/>
      <c r="F15" s="33">
        <f>F13*params!$B$5</f>
        <v>1.6000000000000005E-3</v>
      </c>
      <c r="G15" s="99">
        <f>G13*params!$B$5</f>
        <v>1.6000000000000005E-3</v>
      </c>
    </row>
    <row r="16" spans="1:7">
      <c r="A16" s="72" t="s">
        <v>156</v>
      </c>
      <c r="B16" s="21">
        <v>11</v>
      </c>
      <c r="C16" s="21"/>
      <c r="D16" s="21">
        <v>6</v>
      </c>
      <c r="E16" s="21"/>
      <c r="F16" s="33">
        <f>F14*params!$B$5</f>
        <v>6.5600000000000007E-3</v>
      </c>
      <c r="G16" s="99">
        <f>G14*params!$B$5</f>
        <v>6.5600000000000007E-3</v>
      </c>
    </row>
    <row r="17" spans="1:7">
      <c r="A17" s="72" t="s">
        <v>155</v>
      </c>
      <c r="B17" s="21">
        <v>11</v>
      </c>
      <c r="C17" s="21"/>
      <c r="D17" s="21">
        <v>7</v>
      </c>
      <c r="E17" s="21"/>
      <c r="F17" s="33">
        <f>F15*params!$B$5</f>
        <v>3.2000000000000013E-4</v>
      </c>
      <c r="G17" s="99">
        <f>G15*params!$B$5</f>
        <v>3.2000000000000013E-4</v>
      </c>
    </row>
    <row r="18" spans="1:7">
      <c r="A18" s="72" t="s">
        <v>156</v>
      </c>
      <c r="B18" s="21">
        <v>11</v>
      </c>
      <c r="C18" s="21"/>
      <c r="D18" s="21">
        <v>7</v>
      </c>
      <c r="E18" s="21"/>
      <c r="F18" s="33">
        <f>F16*params!$B$5</f>
        <v>1.3120000000000002E-3</v>
      </c>
      <c r="G18" s="99">
        <f>G16*params!$B$5</f>
        <v>1.3120000000000002E-3</v>
      </c>
    </row>
    <row r="19" spans="1:7">
      <c r="A19" s="72" t="s">
        <v>155</v>
      </c>
      <c r="B19" s="21">
        <v>11</v>
      </c>
      <c r="C19" s="21"/>
      <c r="D19" s="21">
        <v>8</v>
      </c>
      <c r="E19" s="21"/>
      <c r="F19" s="33">
        <f>F17*params!$B$5</f>
        <v>6.4000000000000024E-5</v>
      </c>
      <c r="G19" s="99">
        <f>G17*params!$B$5</f>
        <v>6.4000000000000024E-5</v>
      </c>
    </row>
    <row r="20" spans="1:7">
      <c r="A20" s="72" t="s">
        <v>156</v>
      </c>
      <c r="B20" s="21">
        <v>11</v>
      </c>
      <c r="C20" s="21"/>
      <c r="D20" s="21">
        <v>8</v>
      </c>
      <c r="E20" s="21"/>
      <c r="F20" s="33">
        <f>F18*params!$B$5</f>
        <v>2.6240000000000004E-4</v>
      </c>
      <c r="G20" s="99">
        <f>G18*params!$B$5</f>
        <v>2.6240000000000004E-4</v>
      </c>
    </row>
    <row r="21" spans="1:7">
      <c r="A21" s="72" t="s">
        <v>155</v>
      </c>
      <c r="B21" s="21">
        <v>11</v>
      </c>
      <c r="C21" s="21"/>
      <c r="D21" s="21">
        <v>9</v>
      </c>
      <c r="E21" s="21"/>
      <c r="F21" s="33">
        <f>F19*params!$B$5</f>
        <v>1.2800000000000006E-5</v>
      </c>
      <c r="G21" s="99">
        <f>G19*params!$B$5</f>
        <v>1.2800000000000006E-5</v>
      </c>
    </row>
    <row r="22" spans="1:7">
      <c r="A22" s="72" t="s">
        <v>156</v>
      </c>
      <c r="B22" s="21">
        <v>11</v>
      </c>
      <c r="C22" s="21"/>
      <c r="D22" s="21">
        <v>9</v>
      </c>
      <c r="E22" s="21"/>
      <c r="F22" s="33">
        <f>F20*params!$B$5</f>
        <v>5.2480000000000013E-5</v>
      </c>
      <c r="G22" s="99">
        <f>G20*params!$B$5</f>
        <v>5.2480000000000013E-5</v>
      </c>
    </row>
    <row r="23" spans="1:7">
      <c r="A23" s="72" t="s">
        <v>155</v>
      </c>
      <c r="B23" s="21">
        <v>11</v>
      </c>
      <c r="C23" s="21"/>
      <c r="D23" s="21">
        <v>10</v>
      </c>
      <c r="E23" s="21"/>
      <c r="F23" s="33">
        <f>F21*params!$B$5</f>
        <v>2.5600000000000013E-6</v>
      </c>
      <c r="G23" s="99">
        <f>G21*params!$B$5</f>
        <v>2.5600000000000013E-6</v>
      </c>
    </row>
    <row r="24" spans="1:7">
      <c r="A24" s="72" t="s">
        <v>156</v>
      </c>
      <c r="B24" s="21">
        <v>11</v>
      </c>
      <c r="C24" s="21"/>
      <c r="D24" s="21">
        <v>10</v>
      </c>
      <c r="E24" s="21"/>
      <c r="F24" s="33">
        <f>F22*params!$B$5</f>
        <v>1.0496000000000003E-5</v>
      </c>
      <c r="G24" s="99">
        <f>G22*params!$B$5</f>
        <v>1.0496000000000003E-5</v>
      </c>
    </row>
    <row r="25" spans="1:7">
      <c r="A25" s="72" t="s">
        <v>116</v>
      </c>
      <c r="B25" s="21"/>
      <c r="C25" s="21" t="s">
        <v>55</v>
      </c>
      <c r="D25" s="21"/>
      <c r="E25" s="21"/>
      <c r="F25" s="33"/>
      <c r="G25" s="99"/>
    </row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workbookViewId="0">
      <selection activeCell="G4" sqref="G4"/>
    </sheetView>
  </sheetViews>
  <sheetFormatPr baseColWidth="10" defaultRowHeight="16"/>
  <cols>
    <col min="1" max="1" width="34.33203125" customWidth="1"/>
  </cols>
  <sheetData>
    <row r="1" spans="1:7" ht="19">
      <c r="A1" s="37" t="s">
        <v>28</v>
      </c>
      <c r="B1" s="37"/>
      <c r="C1" s="37"/>
      <c r="D1" s="37"/>
      <c r="E1" s="37"/>
    </row>
    <row r="3" spans="1:7">
      <c r="E3" s="51">
        <f>SUM(E5:E11)</f>
        <v>9</v>
      </c>
      <c r="F3" s="35">
        <f>SUM(F5:F100)</f>
        <v>9</v>
      </c>
      <c r="G3">
        <f>F3+SUM(G5:G11)</f>
        <v>12</v>
      </c>
    </row>
    <row r="4" spans="1:7">
      <c r="B4" s="43" t="s">
        <v>160</v>
      </c>
      <c r="C4" s="43" t="s">
        <v>161</v>
      </c>
      <c r="D4" s="43" t="s">
        <v>162</v>
      </c>
      <c r="E4" s="53" t="str">
        <f>data!$H$3</f>
        <v>diff_id</v>
      </c>
      <c r="F4" s="53" t="str">
        <f>data!$I$3</f>
        <v>arrays</v>
      </c>
      <c r="G4" s="106" t="s">
        <v>494</v>
      </c>
    </row>
    <row r="5" spans="1:7">
      <c r="A5" s="72" t="s">
        <v>157</v>
      </c>
      <c r="B5" s="21">
        <v>5</v>
      </c>
      <c r="C5" s="21"/>
      <c r="D5" s="21"/>
      <c r="E5" s="33"/>
      <c r="F5" s="99"/>
    </row>
    <row r="6" spans="1:7">
      <c r="A6" s="72" t="s">
        <v>158</v>
      </c>
      <c r="B6" s="21"/>
      <c r="C6" s="21">
        <v>3</v>
      </c>
      <c r="D6" s="21"/>
      <c r="E6" s="33"/>
      <c r="F6" s="99"/>
    </row>
    <row r="7" spans="1:7">
      <c r="A7" s="72" t="s">
        <v>159</v>
      </c>
      <c r="B7" s="21"/>
      <c r="C7" s="21"/>
      <c r="D7" s="21">
        <v>10</v>
      </c>
      <c r="E7" s="33"/>
      <c r="F7" s="99"/>
    </row>
    <row r="8" spans="1:7">
      <c r="A8" s="72" t="s">
        <v>163</v>
      </c>
      <c r="B8" s="21">
        <v>5</v>
      </c>
      <c r="C8" s="21">
        <v>3</v>
      </c>
      <c r="D8" s="21">
        <v>10</v>
      </c>
      <c r="E8" s="33">
        <v>3</v>
      </c>
      <c r="F8" s="99">
        <v>3</v>
      </c>
      <c r="G8" s="107">
        <v>3</v>
      </c>
    </row>
    <row r="9" spans="1:7">
      <c r="A9" s="72" t="s">
        <v>165</v>
      </c>
      <c r="B9" s="21">
        <v>5</v>
      </c>
      <c r="C9" s="21">
        <v>3</v>
      </c>
      <c r="D9" s="21">
        <v>10</v>
      </c>
      <c r="E9" s="33">
        <v>3</v>
      </c>
      <c r="F9" s="99">
        <v>3</v>
      </c>
      <c r="G9" s="107">
        <v>0</v>
      </c>
    </row>
    <row r="10" spans="1:7">
      <c r="A10" s="72" t="s">
        <v>164</v>
      </c>
      <c r="B10" s="21">
        <v>5</v>
      </c>
      <c r="C10" s="21">
        <v>3</v>
      </c>
      <c r="D10" s="21">
        <v>10</v>
      </c>
      <c r="E10" s="33">
        <v>3</v>
      </c>
      <c r="F10" s="99">
        <v>3</v>
      </c>
      <c r="G10" s="107">
        <v>0</v>
      </c>
    </row>
    <row r="11" spans="1:7">
      <c r="A11" s="72" t="s">
        <v>166</v>
      </c>
      <c r="B11" s="21"/>
      <c r="C11" s="21"/>
      <c r="D11" s="21">
        <v>10</v>
      </c>
      <c r="E11" s="33"/>
      <c r="F11" s="99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G14"/>
  <sheetViews>
    <sheetView workbookViewId="0">
      <selection activeCell="G5" sqref="G5:G12"/>
    </sheetView>
  </sheetViews>
  <sheetFormatPr baseColWidth="10" defaultRowHeight="16"/>
  <cols>
    <col min="1" max="1" width="38.5" customWidth="1"/>
  </cols>
  <sheetData>
    <row r="1" spans="1:7" ht="19">
      <c r="A1" s="37" t="s">
        <v>29</v>
      </c>
      <c r="B1" s="37"/>
      <c r="C1" s="37"/>
      <c r="D1" s="37"/>
      <c r="E1" s="37"/>
      <c r="F1" s="37"/>
    </row>
    <row r="2" spans="1:7" s="10" customFormat="1">
      <c r="A2" s="11"/>
      <c r="B2" s="11"/>
      <c r="C2" s="11"/>
      <c r="D2" s="11"/>
      <c r="E2" s="11"/>
    </row>
    <row r="3" spans="1:7" s="10" customFormat="1">
      <c r="F3" s="52">
        <f>SUM(F5:F12)</f>
        <v>4.8000000000000007</v>
      </c>
      <c r="G3" s="35">
        <f>SUM(G5:G100)</f>
        <v>4.8000000000000007</v>
      </c>
    </row>
    <row r="4" spans="1:7" s="10" customFormat="1">
      <c r="B4" s="53" t="s">
        <v>160</v>
      </c>
      <c r="C4" s="53" t="s">
        <v>161</v>
      </c>
      <c r="D4" s="53" t="s">
        <v>97</v>
      </c>
      <c r="E4" s="53" t="s">
        <v>109</v>
      </c>
      <c r="F4" s="53" t="str">
        <f>data!$H$3</f>
        <v>diff_id</v>
      </c>
      <c r="G4" s="53" t="str">
        <f>data!$I$3</f>
        <v>arrays</v>
      </c>
    </row>
    <row r="5" spans="1:7" s="10" customFormat="1">
      <c r="A5" s="65" t="s">
        <v>167</v>
      </c>
      <c r="B5" s="50">
        <v>2</v>
      </c>
      <c r="C5" s="50"/>
      <c r="D5" s="50"/>
      <c r="E5" s="50"/>
      <c r="F5" s="62"/>
      <c r="G5" s="100"/>
    </row>
    <row r="6" spans="1:7" s="10" customFormat="1">
      <c r="A6" s="65" t="s">
        <v>158</v>
      </c>
      <c r="B6" s="50"/>
      <c r="C6" s="50">
        <v>3</v>
      </c>
      <c r="D6" s="50"/>
      <c r="E6" s="50"/>
      <c r="F6" s="62"/>
      <c r="G6" s="100"/>
    </row>
    <row r="7" spans="1:7" s="10" customFormat="1">
      <c r="A7" s="65" t="s">
        <v>168</v>
      </c>
      <c r="B7" s="50">
        <v>2</v>
      </c>
      <c r="C7" s="50"/>
      <c r="D7" s="50">
        <v>2</v>
      </c>
      <c r="E7" s="50"/>
      <c r="F7" s="62"/>
      <c r="G7" s="100"/>
    </row>
    <row r="8" spans="1:7" s="10" customFormat="1">
      <c r="A8" s="65" t="s">
        <v>169</v>
      </c>
      <c r="B8" s="50"/>
      <c r="C8" s="50">
        <v>3</v>
      </c>
      <c r="D8" s="50"/>
      <c r="E8" s="50">
        <v>1</v>
      </c>
      <c r="F8" s="62">
        <v>2</v>
      </c>
      <c r="G8" s="100">
        <v>2</v>
      </c>
    </row>
    <row r="9" spans="1:7" s="10" customFormat="1">
      <c r="A9" s="65" t="s">
        <v>170</v>
      </c>
      <c r="B9" s="50">
        <v>2</v>
      </c>
      <c r="C9" s="50"/>
      <c r="D9" s="50">
        <v>4</v>
      </c>
      <c r="E9" s="50"/>
      <c r="F9" s="62">
        <v>2</v>
      </c>
      <c r="G9" s="100">
        <v>2</v>
      </c>
    </row>
    <row r="10" spans="1:7" s="10" customFormat="1">
      <c r="A10" s="65" t="s">
        <v>169</v>
      </c>
      <c r="B10" s="50"/>
      <c r="C10" s="50">
        <v>3</v>
      </c>
      <c r="D10" s="50"/>
      <c r="E10" s="50">
        <v>2</v>
      </c>
      <c r="F10" s="62">
        <f>F8*params!$B$5</f>
        <v>0.4</v>
      </c>
      <c r="G10" s="100">
        <f>G8*params!$B$5</f>
        <v>0.4</v>
      </c>
    </row>
    <row r="11" spans="1:7" s="10" customFormat="1">
      <c r="A11" s="65" t="s">
        <v>170</v>
      </c>
      <c r="B11" s="50">
        <v>2</v>
      </c>
      <c r="C11" s="50"/>
      <c r="D11" s="50">
        <v>8</v>
      </c>
      <c r="E11" s="50"/>
      <c r="F11" s="62">
        <f>F9*params!$B$5</f>
        <v>0.4</v>
      </c>
      <c r="G11" s="100">
        <f>G9*params!$B$5</f>
        <v>0.4</v>
      </c>
    </row>
    <row r="12" spans="1:7" s="10" customFormat="1">
      <c r="A12" s="65" t="s">
        <v>116</v>
      </c>
      <c r="B12" s="50"/>
      <c r="C12" s="50"/>
      <c r="D12" s="50">
        <v>8</v>
      </c>
      <c r="E12" s="50"/>
      <c r="F12" s="62"/>
      <c r="G12" s="100"/>
    </row>
    <row r="13" spans="1:7" s="10" customFormat="1"/>
    <row r="14" spans="1:7" s="10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G18"/>
  <sheetViews>
    <sheetView workbookViewId="0">
      <selection activeCell="G5" sqref="G5:G11"/>
    </sheetView>
  </sheetViews>
  <sheetFormatPr baseColWidth="10" defaultRowHeight="16"/>
  <cols>
    <col min="1" max="1" width="89.1640625" customWidth="1"/>
  </cols>
  <sheetData>
    <row r="1" spans="1:7" ht="19">
      <c r="A1" s="54" t="s">
        <v>37</v>
      </c>
      <c r="B1" s="54"/>
      <c r="C1" s="54"/>
      <c r="D1" s="54"/>
      <c r="E1" s="54"/>
      <c r="F1" s="54"/>
    </row>
    <row r="2" spans="1:7" s="10" customFormat="1">
      <c r="A2" s="13"/>
      <c r="B2" s="13"/>
      <c r="C2" s="13"/>
      <c r="D2" s="13"/>
      <c r="E2" s="13"/>
    </row>
    <row r="3" spans="1:7" s="10" customFormat="1">
      <c r="F3" s="51">
        <f>SUM(F5:F11)</f>
        <v>7.1999999999999993</v>
      </c>
      <c r="G3" s="35">
        <f>SUM(G5:G100)</f>
        <v>7.1999999999999993</v>
      </c>
    </row>
    <row r="4" spans="1:7" s="10" customFormat="1">
      <c r="B4" s="53" t="s">
        <v>172</v>
      </c>
      <c r="C4" s="53" t="s">
        <v>97</v>
      </c>
      <c r="D4" s="53" t="s">
        <v>109</v>
      </c>
      <c r="E4" s="53" t="s">
        <v>175</v>
      </c>
      <c r="F4" s="53" t="str">
        <f>data!$H$3</f>
        <v>diff_id</v>
      </c>
      <c r="G4" s="53" t="str">
        <f>data!$I$3</f>
        <v>arrays</v>
      </c>
    </row>
    <row r="5" spans="1:7" s="10" customFormat="1">
      <c r="A5" s="65" t="s">
        <v>171</v>
      </c>
      <c r="B5" s="50" t="s">
        <v>173</v>
      </c>
      <c r="C5" s="50"/>
      <c r="D5" s="50"/>
      <c r="E5" s="50"/>
      <c r="F5" s="62"/>
      <c r="G5" s="100"/>
    </row>
    <row r="6" spans="1:7" s="10" customFormat="1">
      <c r="A6" s="65" t="s">
        <v>154</v>
      </c>
      <c r="B6" s="50"/>
      <c r="C6" s="50" t="s">
        <v>55</v>
      </c>
      <c r="D6" s="50"/>
      <c r="E6" s="50"/>
      <c r="F6" s="62"/>
      <c r="G6" s="100"/>
    </row>
    <row r="7" spans="1:7" s="10" customFormat="1">
      <c r="A7" s="74" t="s">
        <v>174</v>
      </c>
      <c r="B7" s="50" t="s">
        <v>173</v>
      </c>
      <c r="C7" s="50"/>
      <c r="D7" s="50">
        <v>0</v>
      </c>
      <c r="E7" s="50">
        <v>3</v>
      </c>
      <c r="F7" s="62">
        <v>3</v>
      </c>
      <c r="G7" s="100">
        <v>3</v>
      </c>
    </row>
    <row r="8" spans="1:7" s="10" customFormat="1">
      <c r="A8" s="65" t="s">
        <v>176</v>
      </c>
      <c r="B8" s="50" t="s">
        <v>173</v>
      </c>
      <c r="C8" s="50"/>
      <c r="D8" s="50">
        <v>0</v>
      </c>
      <c r="E8" s="50">
        <v>3</v>
      </c>
      <c r="F8" s="62">
        <v>3</v>
      </c>
      <c r="G8" s="100">
        <v>3</v>
      </c>
    </row>
    <row r="9" spans="1:7" s="10" customFormat="1">
      <c r="A9" s="74" t="s">
        <v>174</v>
      </c>
      <c r="B9" s="50" t="s">
        <v>173</v>
      </c>
      <c r="C9" s="50"/>
      <c r="D9" s="50">
        <v>1</v>
      </c>
      <c r="E9" s="50">
        <v>2</v>
      </c>
      <c r="F9" s="62">
        <f>F7*params!$B$5</f>
        <v>0.60000000000000009</v>
      </c>
      <c r="G9" s="100">
        <f>G7*params!$B$5</f>
        <v>0.60000000000000009</v>
      </c>
    </row>
    <row r="10" spans="1:7" s="10" customFormat="1">
      <c r="A10" s="65" t="s">
        <v>176</v>
      </c>
      <c r="B10" s="50" t="s">
        <v>173</v>
      </c>
      <c r="C10" s="50"/>
      <c r="D10" s="50">
        <v>1</v>
      </c>
      <c r="E10" s="50">
        <v>2</v>
      </c>
      <c r="F10" s="62">
        <f>F8*params!$B$5</f>
        <v>0.60000000000000009</v>
      </c>
      <c r="G10" s="100">
        <f>G8*params!$B$5</f>
        <v>0.60000000000000009</v>
      </c>
    </row>
    <row r="11" spans="1:7" s="10" customFormat="1">
      <c r="A11" s="65" t="s">
        <v>116</v>
      </c>
      <c r="B11" s="50"/>
      <c r="C11" s="50" t="s">
        <v>55</v>
      </c>
      <c r="D11" s="50"/>
      <c r="E11" s="50"/>
      <c r="F11" s="62"/>
      <c r="G11" s="100"/>
    </row>
    <row r="12" spans="1:7" s="10" customFormat="1"/>
    <row r="13" spans="1:7" s="10" customFormat="1"/>
    <row r="14" spans="1:7" s="10" customFormat="1"/>
    <row r="15" spans="1:7" s="10" customFormat="1"/>
    <row r="16" spans="1:7" s="10" customFormat="1"/>
    <row r="17" s="10" customFormat="1"/>
    <row r="18" s="10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F11"/>
  <sheetViews>
    <sheetView workbookViewId="0">
      <selection activeCell="F5" sqref="F5:F11"/>
    </sheetView>
  </sheetViews>
  <sheetFormatPr baseColWidth="10" defaultRowHeight="16"/>
  <cols>
    <col min="1" max="1" width="39.5" style="10" customWidth="1"/>
    <col min="2" max="16384" width="10.83203125" style="10"/>
  </cols>
  <sheetData>
    <row r="1" spans="1:6" ht="19">
      <c r="A1" s="54" t="s">
        <v>36</v>
      </c>
      <c r="B1" s="54"/>
      <c r="C1" s="54"/>
      <c r="D1" s="54"/>
      <c r="E1" s="54"/>
    </row>
    <row r="2" spans="1:6">
      <c r="A2" s="13"/>
      <c r="B2" s="13"/>
      <c r="C2" s="13"/>
      <c r="D2" s="13"/>
    </row>
    <row r="3" spans="1:6">
      <c r="E3" s="52">
        <f>SUM(E5:E11)</f>
        <v>3</v>
      </c>
      <c r="F3" s="35">
        <f>SUM(F5:F100)</f>
        <v>3</v>
      </c>
    </row>
    <row r="4" spans="1:6">
      <c r="B4" s="53" t="s">
        <v>184</v>
      </c>
      <c r="C4" s="53" t="s">
        <v>185</v>
      </c>
      <c r="D4" s="53" t="s">
        <v>186</v>
      </c>
      <c r="E4" s="53" t="str">
        <f>data!$H$3</f>
        <v>diff_id</v>
      </c>
      <c r="F4" s="53" t="str">
        <f>data!$I$3</f>
        <v>arrays</v>
      </c>
    </row>
    <row r="5" spans="1:6">
      <c r="A5" s="65" t="s">
        <v>177</v>
      </c>
      <c r="B5" s="50">
        <v>23</v>
      </c>
      <c r="C5" s="50"/>
      <c r="D5" s="50"/>
      <c r="E5" s="62"/>
      <c r="F5" s="100"/>
    </row>
    <row r="6" spans="1:6">
      <c r="A6" s="65" t="s">
        <v>178</v>
      </c>
      <c r="B6" s="50"/>
      <c r="C6" s="50">
        <v>42</v>
      </c>
      <c r="D6" s="50"/>
      <c r="E6" s="62"/>
      <c r="F6" s="100"/>
    </row>
    <row r="7" spans="1:6">
      <c r="A7" s="65" t="s">
        <v>179</v>
      </c>
      <c r="B7" s="50"/>
      <c r="C7" s="50"/>
      <c r="D7" s="50"/>
      <c r="E7" s="62"/>
      <c r="F7" s="100"/>
    </row>
    <row r="8" spans="1:6">
      <c r="A8" s="65" t="s">
        <v>180</v>
      </c>
      <c r="B8" s="50">
        <v>23</v>
      </c>
      <c r="C8" s="50"/>
      <c r="D8" s="50">
        <v>23</v>
      </c>
      <c r="E8" s="62">
        <v>1</v>
      </c>
      <c r="F8" s="100">
        <v>1</v>
      </c>
    </row>
    <row r="9" spans="1:6">
      <c r="A9" s="65" t="s">
        <v>181</v>
      </c>
      <c r="B9" s="50">
        <v>42</v>
      </c>
      <c r="C9" s="50">
        <v>42</v>
      </c>
      <c r="D9" s="50"/>
      <c r="E9" s="62">
        <v>1</v>
      </c>
      <c r="F9" s="100">
        <v>1</v>
      </c>
    </row>
    <row r="10" spans="1:6">
      <c r="A10" s="65" t="s">
        <v>182</v>
      </c>
      <c r="B10" s="50"/>
      <c r="C10" s="50">
        <v>23</v>
      </c>
      <c r="D10" s="50">
        <v>23</v>
      </c>
      <c r="E10" s="62">
        <v>1</v>
      </c>
      <c r="F10" s="100">
        <v>1</v>
      </c>
    </row>
    <row r="11" spans="1:6">
      <c r="A11" s="65" t="s">
        <v>183</v>
      </c>
      <c r="B11" s="50">
        <v>42</v>
      </c>
      <c r="C11" s="50"/>
      <c r="D11" s="50"/>
      <c r="E11" s="62"/>
      <c r="F11" s="100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F17"/>
  <sheetViews>
    <sheetView workbookViewId="0">
      <selection activeCell="F5" sqref="F5:F17"/>
    </sheetView>
  </sheetViews>
  <sheetFormatPr baseColWidth="10" defaultRowHeight="16"/>
  <cols>
    <col min="1" max="1" width="62.5" style="10" customWidth="1"/>
    <col min="2" max="16384" width="10.83203125" style="10"/>
  </cols>
  <sheetData>
    <row r="1" spans="1:6" ht="19">
      <c r="A1" s="48" t="s">
        <v>187</v>
      </c>
      <c r="B1" s="48"/>
      <c r="C1" s="48"/>
      <c r="D1" s="48"/>
      <c r="E1" s="48"/>
    </row>
    <row r="3" spans="1:6">
      <c r="E3" s="52">
        <f>SUM(E5:E17)</f>
        <v>4.9984000000000002</v>
      </c>
      <c r="F3" s="35">
        <f>SUM(F5:F100)</f>
        <v>4.9984000000000002</v>
      </c>
    </row>
    <row r="4" spans="1:6">
      <c r="B4" s="55" t="s">
        <v>172</v>
      </c>
      <c r="C4" s="55" t="s">
        <v>97</v>
      </c>
      <c r="D4" s="55" t="s">
        <v>175</v>
      </c>
      <c r="E4" s="53" t="str">
        <f>data!$H$3</f>
        <v>diff_id</v>
      </c>
      <c r="F4" s="53" t="str">
        <f>data!$I$3</f>
        <v>arrays</v>
      </c>
    </row>
    <row r="5" spans="1:6">
      <c r="A5" s="65" t="s">
        <v>188</v>
      </c>
      <c r="B5" s="50" t="s">
        <v>190</v>
      </c>
      <c r="C5" s="50"/>
      <c r="D5" s="50"/>
      <c r="E5" s="62"/>
      <c r="F5" s="62"/>
    </row>
    <row r="6" spans="1:6">
      <c r="A6" s="65" t="s">
        <v>189</v>
      </c>
      <c r="B6" s="50"/>
      <c r="C6" s="50" t="s">
        <v>191</v>
      </c>
      <c r="D6" s="50"/>
      <c r="E6" s="62"/>
      <c r="F6" s="62"/>
    </row>
    <row r="7" spans="1:6">
      <c r="A7" s="65" t="s">
        <v>192</v>
      </c>
      <c r="B7" s="50" t="s">
        <v>190</v>
      </c>
      <c r="C7" s="50"/>
      <c r="D7" s="50">
        <v>4</v>
      </c>
      <c r="E7" s="62">
        <v>2</v>
      </c>
      <c r="F7" s="62">
        <v>2</v>
      </c>
    </row>
    <row r="8" spans="1:6">
      <c r="A8" s="65" t="s">
        <v>193</v>
      </c>
      <c r="B8" s="50" t="s">
        <v>190</v>
      </c>
      <c r="C8" s="50" t="s">
        <v>194</v>
      </c>
      <c r="D8" s="50">
        <v>4</v>
      </c>
      <c r="E8" s="62">
        <v>2</v>
      </c>
      <c r="F8" s="62">
        <v>2</v>
      </c>
    </row>
    <row r="9" spans="1:6">
      <c r="A9" s="65" t="s">
        <v>192</v>
      </c>
      <c r="B9" s="50" t="s">
        <v>190</v>
      </c>
      <c r="C9" s="50"/>
      <c r="D9" s="50">
        <v>3</v>
      </c>
      <c r="E9" s="62">
        <f>E7*params!$B$5</f>
        <v>0.4</v>
      </c>
      <c r="F9" s="62">
        <f>F7*params!$B$5</f>
        <v>0.4</v>
      </c>
    </row>
    <row r="10" spans="1:6">
      <c r="A10" s="65" t="s">
        <v>193</v>
      </c>
      <c r="B10" s="50" t="s">
        <v>190</v>
      </c>
      <c r="C10" s="50" t="s">
        <v>195</v>
      </c>
      <c r="D10" s="50">
        <v>3</v>
      </c>
      <c r="E10" s="62">
        <f>E8*params!$B$5</f>
        <v>0.4</v>
      </c>
      <c r="F10" s="62">
        <f>F8*params!$B$5</f>
        <v>0.4</v>
      </c>
    </row>
    <row r="11" spans="1:6">
      <c r="A11" s="65" t="s">
        <v>192</v>
      </c>
      <c r="B11" s="50" t="s">
        <v>190</v>
      </c>
      <c r="C11" s="50"/>
      <c r="D11" s="50">
        <v>2</v>
      </c>
      <c r="E11" s="62">
        <f>E9*params!$B$5</f>
        <v>8.0000000000000016E-2</v>
      </c>
      <c r="F11" s="62">
        <f>F9*params!$B$5</f>
        <v>8.0000000000000016E-2</v>
      </c>
    </row>
    <row r="12" spans="1:6">
      <c r="A12" s="65" t="s">
        <v>193</v>
      </c>
      <c r="B12" s="50" t="s">
        <v>190</v>
      </c>
      <c r="C12" s="50" t="s">
        <v>196</v>
      </c>
      <c r="D12" s="50">
        <v>2</v>
      </c>
      <c r="E12" s="62">
        <f>E10*params!$B$5</f>
        <v>8.0000000000000016E-2</v>
      </c>
      <c r="F12" s="62">
        <f>F10*params!$B$5</f>
        <v>8.0000000000000016E-2</v>
      </c>
    </row>
    <row r="13" spans="1:6">
      <c r="A13" s="65" t="s">
        <v>192</v>
      </c>
      <c r="B13" s="50" t="s">
        <v>190</v>
      </c>
      <c r="C13" s="50"/>
      <c r="D13" s="50">
        <v>1</v>
      </c>
      <c r="E13" s="62">
        <f>E11*params!$B$5</f>
        <v>1.6000000000000004E-2</v>
      </c>
      <c r="F13" s="62">
        <f>F11*params!$B$5</f>
        <v>1.6000000000000004E-2</v>
      </c>
    </row>
    <row r="14" spans="1:6">
      <c r="A14" s="65" t="s">
        <v>193</v>
      </c>
      <c r="B14" s="50" t="s">
        <v>190</v>
      </c>
      <c r="C14" s="50" t="s">
        <v>197</v>
      </c>
      <c r="D14" s="50">
        <v>1</v>
      </c>
      <c r="E14" s="62">
        <f>E12*params!$B$5</f>
        <v>1.6000000000000004E-2</v>
      </c>
      <c r="F14" s="62">
        <f>F12*params!$B$5</f>
        <v>1.6000000000000004E-2</v>
      </c>
    </row>
    <row r="15" spans="1:6">
      <c r="A15" s="65" t="s">
        <v>192</v>
      </c>
      <c r="B15" s="50" t="s">
        <v>190</v>
      </c>
      <c r="C15" s="50"/>
      <c r="D15" s="50">
        <v>0</v>
      </c>
      <c r="E15" s="62">
        <f>E13*params!$B$5</f>
        <v>3.200000000000001E-3</v>
      </c>
      <c r="F15" s="62">
        <f>F13*params!$B$5</f>
        <v>3.200000000000001E-3</v>
      </c>
    </row>
    <row r="16" spans="1:6">
      <c r="A16" s="65" t="s">
        <v>193</v>
      </c>
      <c r="B16" s="50" t="s">
        <v>190</v>
      </c>
      <c r="C16" s="50" t="s">
        <v>59</v>
      </c>
      <c r="D16" s="50">
        <v>0</v>
      </c>
      <c r="E16" s="62">
        <f>E14*params!$B$5</f>
        <v>3.200000000000001E-3</v>
      </c>
      <c r="F16" s="62">
        <f>F14*params!$B$5</f>
        <v>3.200000000000001E-3</v>
      </c>
    </row>
    <row r="17" spans="1:6">
      <c r="A17" s="65" t="s">
        <v>116</v>
      </c>
      <c r="B17" s="50"/>
      <c r="C17" s="50" t="s">
        <v>59</v>
      </c>
      <c r="D17" s="50"/>
      <c r="E17" s="62"/>
      <c r="F17" s="62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325</v>
      </c>
    </row>
    <row r="3" spans="1:11">
      <c r="A3" s="19" t="s">
        <v>326</v>
      </c>
      <c r="K3" t="s">
        <v>324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F8"/>
  <sheetViews>
    <sheetView workbookViewId="0">
      <selection activeCell="F5" sqref="F5:F8"/>
    </sheetView>
  </sheetViews>
  <sheetFormatPr baseColWidth="10" defaultRowHeight="16"/>
  <cols>
    <col min="1" max="1" width="33.6640625" style="10" customWidth="1"/>
    <col min="2" max="16384" width="10.83203125" style="10"/>
  </cols>
  <sheetData>
    <row r="1" spans="1:6" ht="19">
      <c r="A1" s="48" t="s">
        <v>199</v>
      </c>
      <c r="B1" s="48"/>
      <c r="C1" s="48"/>
      <c r="D1" s="48"/>
      <c r="E1" s="48"/>
    </row>
    <row r="3" spans="1:6">
      <c r="E3" s="52">
        <f>SUM(E5:E17)</f>
        <v>2</v>
      </c>
      <c r="F3" s="35">
        <f>SUM(F5:F100)</f>
        <v>2</v>
      </c>
    </row>
    <row r="4" spans="1:6">
      <c r="B4" s="53" t="s">
        <v>203</v>
      </c>
      <c r="C4" s="53" t="s">
        <v>204</v>
      </c>
      <c r="D4" s="53" t="s">
        <v>97</v>
      </c>
      <c r="E4" s="53" t="str">
        <f>data!$H$3</f>
        <v>diff_id</v>
      </c>
      <c r="F4" s="53" t="str">
        <f>data!$I$3</f>
        <v>arrays</v>
      </c>
    </row>
    <row r="5" spans="1:6">
      <c r="A5" s="65" t="s">
        <v>200</v>
      </c>
      <c r="B5" s="50">
        <v>4</v>
      </c>
      <c r="C5" s="50"/>
      <c r="D5" s="50"/>
      <c r="E5" s="75"/>
      <c r="F5" s="100"/>
    </row>
    <row r="6" spans="1:6">
      <c r="A6" s="65" t="s">
        <v>201</v>
      </c>
      <c r="B6" s="50"/>
      <c r="C6" s="50">
        <v>8</v>
      </c>
      <c r="D6" s="50"/>
      <c r="E6" s="75"/>
      <c r="F6" s="100"/>
    </row>
    <row r="7" spans="1:6">
      <c r="A7" s="65" t="s">
        <v>202</v>
      </c>
      <c r="B7" s="50">
        <v>4</v>
      </c>
      <c r="C7" s="50">
        <v>8</v>
      </c>
      <c r="D7" s="50">
        <v>6</v>
      </c>
      <c r="E7" s="75">
        <v>2</v>
      </c>
      <c r="F7" s="100">
        <v>2</v>
      </c>
    </row>
    <row r="8" spans="1:6">
      <c r="A8" s="65" t="s">
        <v>116</v>
      </c>
      <c r="B8" s="50"/>
      <c r="C8" s="50"/>
      <c r="D8" s="50">
        <v>6</v>
      </c>
      <c r="E8" s="75"/>
      <c r="F8" s="100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H13"/>
  <sheetViews>
    <sheetView workbookViewId="0">
      <selection activeCell="H5" sqref="H5:H13"/>
    </sheetView>
  </sheetViews>
  <sheetFormatPr baseColWidth="10" defaultRowHeight="16"/>
  <cols>
    <col min="1" max="1" width="51.33203125" customWidth="1"/>
    <col min="2" max="2" width="19.5" customWidth="1"/>
  </cols>
  <sheetData>
    <row r="1" spans="1:8" ht="19">
      <c r="A1" s="48" t="s">
        <v>205</v>
      </c>
      <c r="B1" s="48"/>
      <c r="C1" s="48"/>
      <c r="D1" s="48"/>
      <c r="E1" s="48"/>
      <c r="F1" s="48"/>
      <c r="G1" s="48"/>
    </row>
    <row r="3" spans="1:8">
      <c r="G3" s="52">
        <f>SUM(G5:G13)</f>
        <v>6</v>
      </c>
      <c r="H3" s="35">
        <f>SUM(H5:H100)</f>
        <v>6</v>
      </c>
    </row>
    <row r="4" spans="1:8">
      <c r="B4" s="71" t="s">
        <v>172</v>
      </c>
      <c r="C4" s="71" t="s">
        <v>214</v>
      </c>
      <c r="D4" s="71" t="s">
        <v>215</v>
      </c>
      <c r="E4" s="71" t="s">
        <v>123</v>
      </c>
      <c r="F4" s="71" t="s">
        <v>125</v>
      </c>
      <c r="G4" s="53" t="str">
        <f>data!$H$3</f>
        <v>diff_id</v>
      </c>
      <c r="H4" s="53" t="str">
        <f>data!$I$3</f>
        <v>arrays</v>
      </c>
    </row>
    <row r="5" spans="1:8">
      <c r="A5" s="72" t="s">
        <v>206</v>
      </c>
      <c r="B5" s="21" t="s">
        <v>216</v>
      </c>
      <c r="C5" s="21"/>
      <c r="D5" s="21"/>
      <c r="E5" s="21"/>
      <c r="F5" s="21"/>
      <c r="G5" s="33"/>
      <c r="H5" s="99"/>
    </row>
    <row r="6" spans="1:8">
      <c r="A6" s="72" t="s">
        <v>207</v>
      </c>
      <c r="B6" s="21"/>
      <c r="C6" s="21" t="s">
        <v>217</v>
      </c>
      <c r="D6" s="21"/>
      <c r="E6" s="21"/>
      <c r="F6" s="21"/>
      <c r="G6" s="33"/>
      <c r="H6" s="99"/>
    </row>
    <row r="7" spans="1:8">
      <c r="A7" s="72" t="s">
        <v>208</v>
      </c>
      <c r="B7" s="21"/>
      <c r="C7" s="21"/>
      <c r="D7" s="21" t="s">
        <v>218</v>
      </c>
      <c r="E7" s="21"/>
      <c r="F7" s="21"/>
      <c r="G7" s="33"/>
      <c r="H7" s="99"/>
    </row>
    <row r="8" spans="1:8">
      <c r="A8" s="72" t="s">
        <v>209</v>
      </c>
      <c r="B8" s="21"/>
      <c r="C8" s="21"/>
      <c r="D8" s="21"/>
      <c r="E8" s="21">
        <v>16</v>
      </c>
      <c r="F8" s="21"/>
      <c r="G8" s="33">
        <v>2</v>
      </c>
      <c r="H8" s="99">
        <v>2</v>
      </c>
    </row>
    <row r="9" spans="1:8">
      <c r="A9" s="72" t="s">
        <v>210</v>
      </c>
      <c r="B9" s="21"/>
      <c r="C9" s="21"/>
      <c r="D9" s="21"/>
      <c r="E9" s="21"/>
      <c r="F9" s="21">
        <v>-1</v>
      </c>
      <c r="G9" s="33">
        <v>2</v>
      </c>
      <c r="H9" s="99">
        <v>2</v>
      </c>
    </row>
    <row r="10" spans="1:8">
      <c r="A10" s="72" t="s">
        <v>211</v>
      </c>
      <c r="B10" s="21"/>
      <c r="C10" s="21"/>
      <c r="D10" s="21"/>
      <c r="E10" s="21"/>
      <c r="F10" s="21"/>
      <c r="G10" s="33">
        <v>1</v>
      </c>
      <c r="H10" s="99">
        <v>1</v>
      </c>
    </row>
    <row r="11" spans="1:8">
      <c r="A11" s="72" t="s">
        <v>213</v>
      </c>
      <c r="B11" s="21"/>
      <c r="C11" s="21" t="s">
        <v>217</v>
      </c>
      <c r="D11" s="21"/>
      <c r="E11" s="21"/>
      <c r="F11" s="21"/>
      <c r="G11" s="33"/>
      <c r="H11" s="99"/>
    </row>
    <row r="12" spans="1:8">
      <c r="A12" s="72" t="s">
        <v>219</v>
      </c>
      <c r="B12" s="21"/>
      <c r="C12" s="21"/>
      <c r="D12" s="21"/>
      <c r="E12" s="21"/>
      <c r="F12" s="21">
        <v>-1</v>
      </c>
      <c r="G12" s="33">
        <v>1</v>
      </c>
      <c r="H12" s="99">
        <v>1</v>
      </c>
    </row>
    <row r="13" spans="1:8">
      <c r="A13" s="72" t="s">
        <v>220</v>
      </c>
      <c r="B13" s="21"/>
      <c r="C13" s="21"/>
      <c r="D13" s="21" t="s">
        <v>218</v>
      </c>
      <c r="E13" s="21"/>
      <c r="F13" s="21"/>
      <c r="G13" s="33"/>
      <c r="H13" s="99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1:P53"/>
  <sheetViews>
    <sheetView topLeftCell="A15" workbookViewId="0">
      <selection activeCell="T26" sqref="T26"/>
    </sheetView>
  </sheetViews>
  <sheetFormatPr baseColWidth="10" defaultRowHeight="16"/>
  <cols>
    <col min="1" max="1" width="8.6640625" customWidth="1"/>
    <col min="2" max="2" width="15" customWidth="1"/>
    <col min="4" max="4" width="14.33203125" customWidth="1"/>
    <col min="5" max="5" width="15.33203125" customWidth="1"/>
    <col min="6" max="6" width="13.5" customWidth="1"/>
    <col min="8" max="8" width="6" customWidth="1"/>
  </cols>
  <sheetData>
    <row r="1" spans="1:7" ht="19">
      <c r="A1" s="48" t="s">
        <v>479</v>
      </c>
      <c r="B1" s="48"/>
      <c r="C1" s="48"/>
      <c r="D1" s="48"/>
      <c r="E1" s="48"/>
    </row>
    <row r="3" spans="1:7">
      <c r="A3" s="43" t="s">
        <v>49</v>
      </c>
      <c r="B3" s="43" t="s">
        <v>1</v>
      </c>
      <c r="C3" s="43" t="s">
        <v>2</v>
      </c>
      <c r="D3" s="43" t="s">
        <v>3</v>
      </c>
    </row>
    <row r="4" spans="1:7">
      <c r="A4" s="21">
        <v>1</v>
      </c>
      <c r="B4" s="44">
        <v>68.014414634146334</v>
      </c>
      <c r="C4" s="45">
        <v>1</v>
      </c>
      <c r="D4" s="45">
        <v>6.8</v>
      </c>
    </row>
    <row r="5" spans="1:7">
      <c r="A5" s="21">
        <v>2</v>
      </c>
      <c r="B5" s="44">
        <v>100.26741463414632</v>
      </c>
      <c r="C5" s="45">
        <v>5</v>
      </c>
      <c r="D5" s="45">
        <v>18.100000000000001</v>
      </c>
    </row>
    <row r="6" spans="1:7">
      <c r="A6" s="21">
        <v>3</v>
      </c>
      <c r="B6" s="44">
        <v>132.46873170731703</v>
      </c>
      <c r="C6" s="45">
        <v>5</v>
      </c>
      <c r="D6" s="45">
        <v>12.8</v>
      </c>
      <c r="F6" s="14"/>
      <c r="G6" s="14"/>
    </row>
    <row r="7" spans="1:7">
      <c r="A7" s="21">
        <v>4</v>
      </c>
      <c r="B7" s="44">
        <v>154.64156097560979</v>
      </c>
      <c r="C7" s="45">
        <v>7</v>
      </c>
      <c r="D7" s="45">
        <v>15.4</v>
      </c>
    </row>
    <row r="8" spans="1:7">
      <c r="A8" s="21">
        <v>5</v>
      </c>
      <c r="B8" s="44">
        <v>211.48453658536584</v>
      </c>
      <c r="C8" s="45">
        <v>5</v>
      </c>
      <c r="D8" s="45">
        <v>14.3</v>
      </c>
    </row>
    <row r="9" spans="1:7">
      <c r="A9" s="21">
        <v>6</v>
      </c>
      <c r="B9" s="44">
        <v>70.510951219512179</v>
      </c>
      <c r="C9" s="45">
        <v>1</v>
      </c>
      <c r="D9" s="45">
        <v>7.1</v>
      </c>
    </row>
    <row r="10" spans="1:7">
      <c r="A10" s="21">
        <v>7</v>
      </c>
      <c r="B10" s="44">
        <v>66.048609756097534</v>
      </c>
      <c r="C10" s="45">
        <v>3</v>
      </c>
      <c r="D10" s="45">
        <v>9.5</v>
      </c>
    </row>
    <row r="11" spans="1:7">
      <c r="A11" s="21">
        <v>8</v>
      </c>
      <c r="B11" s="44">
        <v>104.82602439024393</v>
      </c>
      <c r="C11" s="45">
        <v>1</v>
      </c>
      <c r="D11" s="45">
        <v>7.4</v>
      </c>
    </row>
    <row r="12" spans="1:7">
      <c r="A12" s="21">
        <v>9</v>
      </c>
      <c r="B12" s="44">
        <v>65.420853658536572</v>
      </c>
      <c r="C12" s="45">
        <v>3</v>
      </c>
      <c r="D12" s="45">
        <v>8.9</v>
      </c>
    </row>
    <row r="13" spans="1:7">
      <c r="A13" s="21">
        <v>10</v>
      </c>
      <c r="B13" s="44">
        <v>42.585804878048783</v>
      </c>
      <c r="C13" s="45">
        <v>6</v>
      </c>
      <c r="D13" s="45">
        <v>16.7</v>
      </c>
    </row>
    <row r="14" spans="1:7">
      <c r="A14" s="21">
        <v>11</v>
      </c>
      <c r="B14" s="44">
        <v>65.473780487804873</v>
      </c>
      <c r="C14" s="45">
        <v>1</v>
      </c>
      <c r="D14" s="45">
        <v>7.4</v>
      </c>
    </row>
    <row r="15" spans="1:7">
      <c r="A15" s="21">
        <v>12</v>
      </c>
      <c r="B15" s="44">
        <v>59.81002439024391</v>
      </c>
      <c r="C15" s="45">
        <v>3</v>
      </c>
      <c r="D15" s="45">
        <v>14</v>
      </c>
    </row>
    <row r="16" spans="1:7">
      <c r="A16" s="21">
        <v>13</v>
      </c>
      <c r="B16" s="44">
        <v>37.425292682926823</v>
      </c>
      <c r="C16" s="45">
        <v>0</v>
      </c>
      <c r="D16" s="45">
        <v>6</v>
      </c>
    </row>
    <row r="17" spans="1:16">
      <c r="A17" s="21">
        <v>14</v>
      </c>
      <c r="B17" s="44">
        <v>48.394707317073163</v>
      </c>
      <c r="C17" s="45">
        <v>1</v>
      </c>
      <c r="D17" s="45">
        <v>9.5</v>
      </c>
    </row>
    <row r="18" spans="1:16">
      <c r="A18" s="21">
        <v>15</v>
      </c>
      <c r="B18" s="44">
        <v>355.30917073170724</v>
      </c>
      <c r="C18" s="45">
        <v>9</v>
      </c>
      <c r="D18" s="45">
        <v>29.7</v>
      </c>
      <c r="F18" s="14"/>
      <c r="G18" s="14"/>
    </row>
    <row r="19" spans="1:16">
      <c r="A19" s="21">
        <v>16</v>
      </c>
      <c r="B19" s="44">
        <v>20.50239024390244</v>
      </c>
      <c r="C19" s="45">
        <v>0</v>
      </c>
      <c r="D19" s="45">
        <v>5.6</v>
      </c>
    </row>
    <row r="20" spans="1:16">
      <c r="A20" s="21">
        <v>17</v>
      </c>
      <c r="B20" s="44">
        <v>99.988414634146352</v>
      </c>
      <c r="C20" s="45">
        <v>4</v>
      </c>
      <c r="D20" s="45">
        <v>16.2</v>
      </c>
    </row>
    <row r="21" spans="1:16">
      <c r="A21" s="21">
        <v>18</v>
      </c>
      <c r="B21" s="44">
        <v>132.07892682926831</v>
      </c>
      <c r="C21" s="45">
        <v>7</v>
      </c>
      <c r="D21" s="45">
        <v>16.7</v>
      </c>
      <c r="F21" s="14"/>
      <c r="G21" s="14"/>
    </row>
    <row r="22" spans="1:16">
      <c r="A22" s="21">
        <v>19</v>
      </c>
      <c r="B22" s="44">
        <v>145.23982926829271</v>
      </c>
      <c r="C22" s="45">
        <v>3</v>
      </c>
      <c r="D22" s="45">
        <v>21.3</v>
      </c>
    </row>
    <row r="23" spans="1:16">
      <c r="A23" s="21">
        <v>20</v>
      </c>
      <c r="B23" s="44">
        <v>80.621829268292686</v>
      </c>
      <c r="C23" s="45">
        <v>4</v>
      </c>
      <c r="D23" s="45">
        <v>9.8000000000000007</v>
      </c>
    </row>
    <row r="24" spans="1:16">
      <c r="A24" s="21">
        <v>21</v>
      </c>
      <c r="B24" s="44">
        <v>89.939219512195123</v>
      </c>
      <c r="C24" s="45">
        <v>2</v>
      </c>
      <c r="D24" s="45">
        <v>11.7</v>
      </c>
    </row>
    <row r="25" spans="1:16">
      <c r="A25" s="21">
        <v>22</v>
      </c>
      <c r="B25" s="44">
        <v>86.29456097560977</v>
      </c>
      <c r="C25" s="45">
        <v>2</v>
      </c>
      <c r="D25" s="45">
        <v>10.6</v>
      </c>
      <c r="F25" s="14"/>
      <c r="G25" s="14"/>
    </row>
    <row r="26" spans="1:16">
      <c r="A26" s="21">
        <v>23</v>
      </c>
      <c r="B26" s="44">
        <v>54.500707317073157</v>
      </c>
      <c r="C26" s="45">
        <v>2</v>
      </c>
      <c r="D26" s="45">
        <v>9.6</v>
      </c>
    </row>
    <row r="27" spans="1:16">
      <c r="B27" s="46" t="s">
        <v>327</v>
      </c>
      <c r="C27" s="46">
        <f>PEARSON($B4:$B26,C4:C26)</f>
        <v>0.72591509307923441</v>
      </c>
      <c r="D27" s="46">
        <f>PEARSON($B4:$B26,D4:D26)</f>
        <v>0.78748899109661075</v>
      </c>
    </row>
    <row r="28" spans="1:16">
      <c r="B28" s="46" t="s">
        <v>328</v>
      </c>
      <c r="C28" s="47">
        <v>0.50800000000000001</v>
      </c>
      <c r="D28" s="47">
        <v>0.48499999999999999</v>
      </c>
      <c r="F28" s="14"/>
      <c r="G28" s="14"/>
    </row>
    <row r="30" spans="1:16">
      <c r="A30" s="43" t="s">
        <v>49</v>
      </c>
      <c r="B30" s="43" t="s">
        <v>1</v>
      </c>
      <c r="C30" s="43" t="s">
        <v>2</v>
      </c>
      <c r="D30" s="43" t="s">
        <v>3</v>
      </c>
      <c r="E30" s="43" t="str">
        <f>data!H3</f>
        <v>diff_id</v>
      </c>
      <c r="F30" s="43" t="str">
        <f>data!I3</f>
        <v>arrays</v>
      </c>
      <c r="G30" s="43" t="str">
        <f>data!J3</f>
        <v>dist</v>
      </c>
    </row>
    <row r="31" spans="1:16">
      <c r="A31" s="21">
        <v>1</v>
      </c>
      <c r="B31" s="44">
        <v>68.014414634146334</v>
      </c>
      <c r="C31" s="45">
        <v>1</v>
      </c>
      <c r="D31" s="45">
        <v>6.8</v>
      </c>
      <c r="E31" s="21">
        <f>'1'!D3</f>
        <v>3.72</v>
      </c>
      <c r="F31" s="21">
        <f>'1'!E3</f>
        <v>3.72</v>
      </c>
      <c r="G31" s="21">
        <f>'1'!F3</f>
        <v>0</v>
      </c>
      <c r="P31" s="1"/>
    </row>
    <row r="32" spans="1:16">
      <c r="A32" s="21">
        <v>2</v>
      </c>
      <c r="B32" s="44">
        <v>100.26741463414632</v>
      </c>
      <c r="C32" s="45">
        <v>5</v>
      </c>
      <c r="D32" s="45">
        <v>18.100000000000001</v>
      </c>
      <c r="E32" s="21">
        <f>'2'!G3</f>
        <v>8.9999359999999964</v>
      </c>
      <c r="F32" s="21">
        <f>'2'!H3</f>
        <v>8.9999359999999964</v>
      </c>
      <c r="G32" s="21">
        <f>'2'!I3</f>
        <v>0</v>
      </c>
      <c r="P32" s="1"/>
    </row>
    <row r="33" spans="1:16">
      <c r="A33" s="21">
        <v>4</v>
      </c>
      <c r="B33" s="44">
        <v>154.64156097560979</v>
      </c>
      <c r="C33" s="45">
        <v>7</v>
      </c>
      <c r="D33" s="45">
        <v>15.4</v>
      </c>
      <c r="E33" s="21">
        <f>'4'!G3</f>
        <v>11.959999999999999</v>
      </c>
      <c r="F33" s="102">
        <f>'4'!H3</f>
        <v>14.515999999999998</v>
      </c>
      <c r="G33" s="61">
        <f>'4'!I3</f>
        <v>0</v>
      </c>
      <c r="P33" s="1"/>
    </row>
    <row r="34" spans="1:16">
      <c r="A34" s="21">
        <v>5</v>
      </c>
      <c r="B34" s="44">
        <v>211.48453658536584</v>
      </c>
      <c r="C34" s="45">
        <v>5</v>
      </c>
      <c r="D34" s="45">
        <v>14.3</v>
      </c>
      <c r="E34" s="21">
        <f>'5'!G3</f>
        <v>15.28</v>
      </c>
      <c r="F34" s="102">
        <f>'5'!H3</f>
        <v>16.012</v>
      </c>
      <c r="G34" s="61">
        <f>'5'!I3</f>
        <v>0</v>
      </c>
      <c r="P34" s="1"/>
    </row>
    <row r="35" spans="1:16">
      <c r="A35" s="21">
        <v>6</v>
      </c>
      <c r="B35" s="44">
        <v>70.510951219512179</v>
      </c>
      <c r="C35" s="45">
        <v>1</v>
      </c>
      <c r="D35" s="45">
        <v>7.1</v>
      </c>
      <c r="E35" s="21">
        <f>'6'!E3</f>
        <v>3.7440000000000002</v>
      </c>
      <c r="F35" s="21">
        <f>'6'!F3</f>
        <v>3.7440000000000002</v>
      </c>
      <c r="G35" s="61">
        <f>'6'!G3</f>
        <v>0</v>
      </c>
      <c r="P35" s="1"/>
    </row>
    <row r="36" spans="1:16">
      <c r="A36" s="21">
        <v>7</v>
      </c>
      <c r="B36" s="44">
        <v>66.048609756097534</v>
      </c>
      <c r="C36" s="45">
        <v>3</v>
      </c>
      <c r="D36" s="45">
        <v>9.5</v>
      </c>
      <c r="E36" s="21">
        <f>'7'!E3</f>
        <v>7.9600000000000009</v>
      </c>
      <c r="F36" s="102">
        <f>'7'!F3</f>
        <v>8.6319999999999979</v>
      </c>
      <c r="G36" s="61">
        <f>'7'!G3</f>
        <v>0</v>
      </c>
      <c r="P36" s="1"/>
    </row>
    <row r="37" spans="1:16">
      <c r="A37" s="87">
        <v>8</v>
      </c>
      <c r="B37" s="44">
        <v>104.82602439024393</v>
      </c>
      <c r="C37" s="45">
        <v>1</v>
      </c>
      <c r="D37" s="45">
        <v>7.4</v>
      </c>
      <c r="E37" s="21">
        <f>'8'!E3</f>
        <v>7.5640000000000001</v>
      </c>
      <c r="F37" s="21">
        <f>'8'!F3</f>
        <v>7.5640000000000001</v>
      </c>
      <c r="G37" s="61">
        <f>'8'!G3</f>
        <v>0</v>
      </c>
      <c r="P37" s="1"/>
    </row>
    <row r="38" spans="1:16">
      <c r="A38" s="87">
        <v>9</v>
      </c>
      <c r="B38" s="44">
        <v>65.420853658536572</v>
      </c>
      <c r="C38" s="45">
        <v>3</v>
      </c>
      <c r="D38" s="45">
        <v>8.9</v>
      </c>
      <c r="E38" s="21">
        <f>'9'!F3</f>
        <v>6.3749967360000017</v>
      </c>
      <c r="F38" s="21">
        <f>'9'!G3</f>
        <v>6.3749967360000017</v>
      </c>
      <c r="G38" s="61">
        <f>'9'!H3</f>
        <v>0</v>
      </c>
      <c r="P38" s="1"/>
    </row>
    <row r="39" spans="1:16">
      <c r="A39" s="21">
        <v>10</v>
      </c>
      <c r="B39" s="44">
        <v>42.585804878048783</v>
      </c>
      <c r="C39" s="45">
        <v>6</v>
      </c>
      <c r="D39" s="45">
        <v>16.7</v>
      </c>
      <c r="E39" s="21">
        <f>'10'!E3</f>
        <v>9</v>
      </c>
      <c r="F39" s="21">
        <f>'10'!F3</f>
        <v>9</v>
      </c>
      <c r="G39" s="61">
        <f>'10'!G3</f>
        <v>12</v>
      </c>
      <c r="P39" s="1"/>
    </row>
    <row r="40" spans="1:16">
      <c r="A40" s="21">
        <v>11</v>
      </c>
      <c r="B40" s="44">
        <v>65.473780487804873</v>
      </c>
      <c r="C40" s="45">
        <v>1</v>
      </c>
      <c r="D40" s="45">
        <v>7.4</v>
      </c>
      <c r="E40" s="21">
        <f>'11'!F3</f>
        <v>4.8000000000000007</v>
      </c>
      <c r="F40" s="21">
        <f>'11'!G3</f>
        <v>4.8000000000000007</v>
      </c>
      <c r="G40" s="61">
        <f>'11'!H3</f>
        <v>0</v>
      </c>
      <c r="P40" s="1"/>
    </row>
    <row r="41" spans="1:16">
      <c r="A41" s="21">
        <v>12</v>
      </c>
      <c r="B41" s="44">
        <v>59.81002439024391</v>
      </c>
      <c r="C41" s="45">
        <v>3</v>
      </c>
      <c r="D41" s="45">
        <v>14</v>
      </c>
      <c r="E41" s="21">
        <f>'12'!F3</f>
        <v>7.1999999999999993</v>
      </c>
      <c r="F41" s="21">
        <f>'12'!G3</f>
        <v>7.1999999999999993</v>
      </c>
      <c r="G41" s="61">
        <f>'12'!H3</f>
        <v>0</v>
      </c>
      <c r="P41" s="1"/>
    </row>
    <row r="42" spans="1:16">
      <c r="A42" s="21">
        <v>13</v>
      </c>
      <c r="B42" s="44">
        <v>37.425292682926823</v>
      </c>
      <c r="C42" s="45">
        <v>0</v>
      </c>
      <c r="D42" s="45">
        <v>6</v>
      </c>
      <c r="E42" s="21">
        <f>'13'!E3</f>
        <v>3</v>
      </c>
      <c r="F42" s="21">
        <f>'13'!F3</f>
        <v>3</v>
      </c>
      <c r="G42" s="61">
        <f>'13'!G3</f>
        <v>0</v>
      </c>
      <c r="P42" s="1"/>
    </row>
    <row r="43" spans="1:16">
      <c r="A43" s="21">
        <v>14</v>
      </c>
      <c r="B43" s="44">
        <v>48.394707317073163</v>
      </c>
      <c r="C43" s="45">
        <v>1</v>
      </c>
      <c r="D43" s="45">
        <v>9.5</v>
      </c>
      <c r="E43" s="21">
        <f>'14'!E3</f>
        <v>4.9984000000000002</v>
      </c>
      <c r="F43" s="21">
        <f>'14'!F3</f>
        <v>4.9984000000000002</v>
      </c>
      <c r="G43" s="61">
        <f>'14'!G3</f>
        <v>0</v>
      </c>
      <c r="P43" s="1"/>
    </row>
    <row r="44" spans="1:16">
      <c r="A44" s="21">
        <v>16</v>
      </c>
      <c r="B44" s="44">
        <v>20.50239024390244</v>
      </c>
      <c r="C44" s="45">
        <v>0</v>
      </c>
      <c r="D44" s="45">
        <v>5.6</v>
      </c>
      <c r="E44" s="21">
        <f>'16'!E3</f>
        <v>2</v>
      </c>
      <c r="F44" s="21">
        <f>'16'!F3</f>
        <v>2</v>
      </c>
      <c r="G44" s="61">
        <f>'16'!G3</f>
        <v>0</v>
      </c>
      <c r="P44" s="1"/>
    </row>
    <row r="45" spans="1:16">
      <c r="A45" s="21">
        <v>17</v>
      </c>
      <c r="B45" s="44">
        <v>99.988414634146352</v>
      </c>
      <c r="C45" s="45">
        <v>4</v>
      </c>
      <c r="D45" s="45">
        <v>16.2</v>
      </c>
      <c r="E45" s="21">
        <f>'17'!G3</f>
        <v>6</v>
      </c>
      <c r="F45" s="21">
        <f>'17'!H3</f>
        <v>6</v>
      </c>
      <c r="G45" s="61">
        <f>'17'!I3</f>
        <v>0</v>
      </c>
      <c r="P45" s="1"/>
    </row>
    <row r="46" spans="1:16">
      <c r="A46" s="21">
        <v>19</v>
      </c>
      <c r="B46" s="44">
        <v>145.23982926829271</v>
      </c>
      <c r="C46" s="45">
        <v>3</v>
      </c>
      <c r="D46" s="45">
        <v>21.3</v>
      </c>
      <c r="E46" s="21">
        <f>'19'!F3</f>
        <v>8.4991999999999912</v>
      </c>
      <c r="F46" s="102">
        <f>'19'!G3</f>
        <v>9.2491519999999952</v>
      </c>
      <c r="G46" s="61">
        <f>'19'!H3</f>
        <v>0</v>
      </c>
      <c r="P46" s="1"/>
    </row>
    <row r="47" spans="1:16">
      <c r="A47" s="21">
        <v>20</v>
      </c>
      <c r="B47" s="44">
        <v>80.621829268292686</v>
      </c>
      <c r="C47" s="45">
        <v>4</v>
      </c>
      <c r="D47" s="45">
        <v>9.8000000000000007</v>
      </c>
      <c r="E47" s="21">
        <f>'20'!D3</f>
        <v>5.8800000000000008</v>
      </c>
      <c r="F47" s="21">
        <f>'20'!E3</f>
        <v>5.8800000000000008</v>
      </c>
      <c r="G47" s="61">
        <f>'20'!F3</f>
        <v>0</v>
      </c>
      <c r="P47" s="1"/>
    </row>
    <row r="48" spans="1:16">
      <c r="A48" s="21">
        <v>21</v>
      </c>
      <c r="B48" s="44">
        <v>89.939219512195123</v>
      </c>
      <c r="C48" s="45">
        <v>2</v>
      </c>
      <c r="D48" s="45">
        <v>11.7</v>
      </c>
      <c r="E48" s="21">
        <f>'21'!E3</f>
        <v>6.2480000000000002</v>
      </c>
      <c r="F48" s="101">
        <f>'21'!F3</f>
        <v>7.4480000000000004</v>
      </c>
      <c r="G48" s="108">
        <f>'21'!G3</f>
        <v>0</v>
      </c>
      <c r="P48" s="1"/>
    </row>
    <row r="49" spans="1:16">
      <c r="A49" s="21">
        <v>23</v>
      </c>
      <c r="B49" s="44">
        <v>54.500707317073157</v>
      </c>
      <c r="C49" s="45">
        <v>2</v>
      </c>
      <c r="D49" s="45">
        <v>9.6</v>
      </c>
      <c r="E49" s="21">
        <f>'23'!D3</f>
        <v>4.9984000000000002</v>
      </c>
      <c r="F49" s="101">
        <f>'23'!E3</f>
        <v>6.1230399999999987</v>
      </c>
      <c r="G49" s="108">
        <f>'23'!F3</f>
        <v>0</v>
      </c>
      <c r="P49" s="1"/>
    </row>
    <row r="50" spans="1:16">
      <c r="B50" s="46" t="s">
        <v>327</v>
      </c>
      <c r="C50" s="46">
        <f>PEARSON($B31:$B49,C31:C49)</f>
        <v>0.55825328632237992</v>
      </c>
      <c r="D50" s="46">
        <f>PEARSON($B31:$B49,D31:D49)</f>
        <v>0.55597715532437797</v>
      </c>
      <c r="E50" s="46">
        <f>PEARSON($B31:$B49,E31:E49)</f>
        <v>0.83619976521085393</v>
      </c>
      <c r="F50" s="46">
        <f>PEARSON($B31:$B49,F31:F49)</f>
        <v>0.84319274922318832</v>
      </c>
      <c r="G50" s="46">
        <f>PEARSON($B31:$B49,G31:G49)</f>
        <v>-0.21520022395995284</v>
      </c>
    </row>
    <row r="51" spans="1:16">
      <c r="B51" s="46" t="s">
        <v>328</v>
      </c>
      <c r="C51" s="46"/>
      <c r="D51" s="46"/>
      <c r="E51" s="46">
        <v>0.41299999999999998</v>
      </c>
      <c r="F51" s="46"/>
      <c r="G51" s="46"/>
    </row>
    <row r="53" spans="1:16">
      <c r="C53">
        <v>0.2</v>
      </c>
    </row>
  </sheetData>
  <sortState xmlns:xlrd2="http://schemas.microsoft.com/office/spreadsheetml/2017/richdata2" ref="S4:T26">
    <sortCondition ref="T4:T26"/>
  </sortState>
  <mergeCells count="1">
    <mergeCell ref="A1:E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D47" sqref="D47"/>
    </sheetView>
  </sheetViews>
  <sheetFormatPr baseColWidth="10" defaultRowHeight="16"/>
  <cols>
    <col min="1" max="1" width="34" customWidth="1"/>
  </cols>
  <sheetData>
    <row r="1" spans="1:11">
      <c r="A1" s="22" t="s">
        <v>221</v>
      </c>
      <c r="B1" s="22"/>
      <c r="C1" s="22"/>
      <c r="D1" s="22"/>
      <c r="E1" s="22"/>
      <c r="F1" s="22"/>
      <c r="G1" s="22"/>
    </row>
    <row r="2" spans="1:11">
      <c r="A2" s="24" t="s">
        <v>240</v>
      </c>
      <c r="B2" s="24"/>
      <c r="C2" s="24"/>
      <c r="D2" s="24"/>
      <c r="E2" s="24"/>
      <c r="F2" s="24"/>
      <c r="G2" s="24"/>
    </row>
    <row r="3" spans="1:11">
      <c r="A3" s="15"/>
      <c r="B3" s="15" t="s">
        <v>235</v>
      </c>
      <c r="C3" s="15" t="s">
        <v>236</v>
      </c>
      <c r="D3" s="15" t="s">
        <v>237</v>
      </c>
      <c r="E3" s="15" t="s">
        <v>238</v>
      </c>
      <c r="F3" s="15" t="s">
        <v>97</v>
      </c>
      <c r="G3" s="15" t="s">
        <v>109</v>
      </c>
      <c r="K3" t="s">
        <v>324</v>
      </c>
    </row>
    <row r="4" spans="1:11">
      <c r="A4" s="17" t="s">
        <v>222</v>
      </c>
      <c r="B4" s="15">
        <v>23</v>
      </c>
      <c r="C4" s="15"/>
      <c r="D4" s="15"/>
      <c r="E4" s="15"/>
      <c r="F4" s="15"/>
      <c r="G4" s="15"/>
    </row>
    <row r="5" spans="1:11">
      <c r="A5" s="17" t="s">
        <v>228</v>
      </c>
      <c r="B5" s="15"/>
      <c r="C5" s="15">
        <v>42</v>
      </c>
      <c r="D5" s="15"/>
      <c r="E5" s="15"/>
      <c r="F5" s="15"/>
      <c r="G5" s="15"/>
    </row>
    <row r="6" spans="1:11">
      <c r="A6" s="16" t="s">
        <v>229</v>
      </c>
      <c r="B6" s="15"/>
      <c r="C6" s="15"/>
      <c r="D6" s="15"/>
      <c r="E6" s="15"/>
      <c r="F6" s="15"/>
      <c r="G6" s="15"/>
    </row>
    <row r="7" spans="1:11">
      <c r="A7" s="16" t="s">
        <v>230</v>
      </c>
      <c r="B7" s="15"/>
      <c r="C7" s="15"/>
      <c r="D7" s="15"/>
      <c r="E7" s="15"/>
      <c r="F7" s="15">
        <v>-1</v>
      </c>
      <c r="G7" s="15"/>
    </row>
    <row r="8" spans="1:11">
      <c r="A8" s="16" t="s">
        <v>231</v>
      </c>
      <c r="B8" s="15">
        <v>23</v>
      </c>
      <c r="C8" s="15">
        <v>42</v>
      </c>
      <c r="D8" s="15"/>
      <c r="E8" s="15"/>
      <c r="F8" s="15"/>
      <c r="G8" s="15"/>
    </row>
    <row r="9" spans="1:11">
      <c r="A9" s="16" t="s">
        <v>223</v>
      </c>
      <c r="B9" s="15"/>
      <c r="C9" s="15"/>
      <c r="D9" s="15"/>
      <c r="E9" s="15"/>
      <c r="F9" s="15"/>
      <c r="G9" s="15"/>
    </row>
    <row r="10" spans="1:11">
      <c r="A10" s="16" t="s">
        <v>232</v>
      </c>
      <c r="B10" s="15">
        <v>23</v>
      </c>
      <c r="C10" s="15">
        <v>42</v>
      </c>
      <c r="D10" s="15">
        <v>42</v>
      </c>
      <c r="E10" s="15">
        <v>23</v>
      </c>
      <c r="F10" s="15"/>
      <c r="G10" s="15"/>
    </row>
    <row r="11" spans="1:11">
      <c r="A11" s="16" t="s">
        <v>224</v>
      </c>
      <c r="B11" s="15"/>
      <c r="C11" s="15"/>
      <c r="D11" s="15"/>
      <c r="E11" s="15">
        <v>23</v>
      </c>
      <c r="F11" s="15"/>
      <c r="G11" s="15">
        <v>1</v>
      </c>
    </row>
    <row r="12" spans="1:11">
      <c r="A12" s="16" t="s">
        <v>233</v>
      </c>
      <c r="B12" s="15"/>
      <c r="C12" s="15"/>
      <c r="D12" s="15">
        <v>42</v>
      </c>
      <c r="E12" s="15">
        <v>23</v>
      </c>
      <c r="F12" s="15"/>
      <c r="G12" s="15">
        <v>1</v>
      </c>
    </row>
    <row r="13" spans="1:11">
      <c r="A13" s="16" t="s">
        <v>224</v>
      </c>
      <c r="B13" s="15"/>
      <c r="C13" s="15"/>
      <c r="D13" s="15"/>
      <c r="E13" s="15">
        <v>23</v>
      </c>
      <c r="F13" s="15"/>
      <c r="G13" s="15">
        <v>2</v>
      </c>
    </row>
    <row r="14" spans="1:11">
      <c r="A14" s="16" t="s">
        <v>233</v>
      </c>
      <c r="B14" s="15"/>
      <c r="C14" s="15"/>
      <c r="D14" s="15">
        <v>84</v>
      </c>
      <c r="E14" s="15">
        <v>23</v>
      </c>
      <c r="F14" s="15"/>
      <c r="G14" s="15">
        <v>2</v>
      </c>
    </row>
    <row r="15" spans="1:11">
      <c r="A15" s="16" t="s">
        <v>224</v>
      </c>
      <c r="B15" s="15"/>
      <c r="C15" s="15"/>
      <c r="D15" s="15"/>
      <c r="E15" s="15">
        <v>23</v>
      </c>
      <c r="F15" s="15"/>
      <c r="G15" s="15">
        <v>3</v>
      </c>
    </row>
    <row r="16" spans="1:11">
      <c r="A16" s="16" t="s">
        <v>233</v>
      </c>
      <c r="B16" s="15"/>
      <c r="C16" s="15"/>
      <c r="D16" s="15">
        <v>126</v>
      </c>
      <c r="E16" s="15">
        <v>23</v>
      </c>
      <c r="F16" s="15"/>
      <c r="G16" s="15">
        <v>2</v>
      </c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26" spans="1:7">
      <c r="A26" s="12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2" t="s">
        <v>225</v>
      </c>
    </row>
    <row r="30" spans="1:7">
      <c r="A30" s="12" t="s">
        <v>226</v>
      </c>
    </row>
    <row r="31" spans="1:7">
      <c r="A31" s="12" t="s">
        <v>212</v>
      </c>
    </row>
    <row r="32" spans="1:7">
      <c r="A32" s="12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G31"/>
  <sheetViews>
    <sheetView workbookViewId="0">
      <selection activeCell="G13" sqref="G13"/>
    </sheetView>
  </sheetViews>
  <sheetFormatPr baseColWidth="10" defaultRowHeight="16"/>
  <cols>
    <col min="1" max="1" width="73.83203125" style="10" customWidth="1"/>
    <col min="2" max="2" width="22.83203125" style="10" customWidth="1"/>
    <col min="3" max="3" width="27" style="10" customWidth="1"/>
    <col min="4" max="4" width="27.1640625" style="10" customWidth="1"/>
    <col min="5" max="5" width="6" style="10" customWidth="1"/>
    <col min="6" max="16384" width="10.83203125" style="10"/>
  </cols>
  <sheetData>
    <row r="1" spans="1:7" ht="19">
      <c r="A1" s="48" t="s">
        <v>241</v>
      </c>
      <c r="B1" s="48"/>
      <c r="C1" s="48"/>
      <c r="D1" s="48"/>
      <c r="E1" s="48"/>
      <c r="F1" s="48"/>
    </row>
    <row r="3" spans="1:7">
      <c r="F3" s="52">
        <f>SUM(F5:F31)</f>
        <v>8.4991999999999912</v>
      </c>
      <c r="G3" s="35">
        <f>SUM(G5:G100)</f>
        <v>9.2491519999999952</v>
      </c>
    </row>
    <row r="4" spans="1:7">
      <c r="B4" s="53" t="s">
        <v>247</v>
      </c>
      <c r="C4" s="53" t="s">
        <v>97</v>
      </c>
      <c r="D4" s="53" t="s">
        <v>248</v>
      </c>
      <c r="E4" s="53" t="s">
        <v>109</v>
      </c>
      <c r="F4" s="53" t="str">
        <f>data!$H$3</f>
        <v>diff_id</v>
      </c>
      <c r="G4" s="53" t="str">
        <f>data!$I$3</f>
        <v>arrays</v>
      </c>
    </row>
    <row r="5" spans="1:7">
      <c r="A5" s="65" t="s">
        <v>242</v>
      </c>
      <c r="B5" s="50" t="s">
        <v>249</v>
      </c>
      <c r="C5" s="50"/>
      <c r="D5" s="50"/>
      <c r="E5" s="50"/>
      <c r="F5" s="62"/>
      <c r="G5" s="100"/>
    </row>
    <row r="6" spans="1:7">
      <c r="A6" s="65" t="s">
        <v>243</v>
      </c>
      <c r="B6" s="50"/>
      <c r="C6" s="50" t="s">
        <v>250</v>
      </c>
      <c r="D6" s="50"/>
      <c r="E6" s="50"/>
      <c r="F6" s="62"/>
      <c r="G6" s="100"/>
    </row>
    <row r="7" spans="1:7">
      <c r="A7" s="65" t="s">
        <v>244</v>
      </c>
      <c r="B7" s="50"/>
      <c r="C7" s="50"/>
      <c r="D7" s="50" t="s">
        <v>251</v>
      </c>
      <c r="E7" s="50"/>
      <c r="F7" s="62">
        <v>1</v>
      </c>
      <c r="G7" s="100">
        <v>1</v>
      </c>
    </row>
    <row r="8" spans="1:7">
      <c r="A8" s="74" t="s">
        <v>245</v>
      </c>
      <c r="B8" s="50"/>
      <c r="C8" s="50"/>
      <c r="D8" s="50">
        <v>6</v>
      </c>
      <c r="E8" s="50">
        <v>0</v>
      </c>
      <c r="F8" s="62">
        <v>1</v>
      </c>
      <c r="G8" s="100">
        <v>1</v>
      </c>
    </row>
    <row r="9" spans="1:7">
      <c r="A9" s="65" t="s">
        <v>254</v>
      </c>
      <c r="B9" s="50"/>
      <c r="C9" s="50"/>
      <c r="D9" s="50"/>
      <c r="E9" s="50">
        <v>0</v>
      </c>
      <c r="F9" s="62">
        <v>1</v>
      </c>
      <c r="G9" s="100">
        <v>1</v>
      </c>
    </row>
    <row r="10" spans="1:7">
      <c r="A10" s="50" t="s">
        <v>246</v>
      </c>
      <c r="B10" s="50"/>
      <c r="C10" s="50" t="s">
        <v>255</v>
      </c>
      <c r="D10" s="50" t="s">
        <v>251</v>
      </c>
      <c r="E10" s="50">
        <v>0</v>
      </c>
      <c r="F10" s="62">
        <v>3</v>
      </c>
      <c r="G10" s="100">
        <f>3+2*params!$B$8</f>
        <v>3.6</v>
      </c>
    </row>
    <row r="11" spans="1:7">
      <c r="A11" s="74" t="s">
        <v>245</v>
      </c>
      <c r="B11" s="50"/>
      <c r="C11" s="50"/>
      <c r="D11" s="50">
        <v>6</v>
      </c>
      <c r="E11" s="50">
        <v>1</v>
      </c>
      <c r="F11" s="62">
        <f>F8*params!$B$5</f>
        <v>0.2</v>
      </c>
      <c r="G11" s="100">
        <f>G8*params!$B$5</f>
        <v>0.2</v>
      </c>
    </row>
    <row r="12" spans="1:7">
      <c r="A12" s="65" t="s">
        <v>252</v>
      </c>
      <c r="B12" s="50"/>
      <c r="C12" s="50"/>
      <c r="D12" s="50"/>
      <c r="E12" s="50">
        <v>1</v>
      </c>
      <c r="F12" s="62">
        <f>F9*params!$B$5</f>
        <v>0.2</v>
      </c>
      <c r="G12" s="100">
        <f>G9*params!$B$5</f>
        <v>0.2</v>
      </c>
    </row>
    <row r="13" spans="1:7">
      <c r="A13" s="65" t="s">
        <v>253</v>
      </c>
      <c r="B13" s="50"/>
      <c r="C13" s="50" t="s">
        <v>256</v>
      </c>
      <c r="D13" s="50"/>
      <c r="E13" s="50"/>
      <c r="F13" s="62">
        <v>1</v>
      </c>
      <c r="G13" s="100">
        <v>1</v>
      </c>
    </row>
    <row r="14" spans="1:7">
      <c r="A14" s="50" t="s">
        <v>246</v>
      </c>
      <c r="B14" s="50"/>
      <c r="C14" s="50" t="s">
        <v>257</v>
      </c>
      <c r="D14" s="50" t="s">
        <v>251</v>
      </c>
      <c r="E14" s="50">
        <v>1</v>
      </c>
      <c r="F14" s="62">
        <f>F10*params!$B$5</f>
        <v>0.60000000000000009</v>
      </c>
      <c r="G14" s="100">
        <f>G10*params!$B$5</f>
        <v>0.72000000000000008</v>
      </c>
    </row>
    <row r="15" spans="1:7">
      <c r="A15" s="74" t="s">
        <v>245</v>
      </c>
      <c r="B15" s="50"/>
      <c r="C15" s="50"/>
      <c r="D15" s="50">
        <v>6</v>
      </c>
      <c r="E15" s="50">
        <v>2</v>
      </c>
      <c r="F15" s="62">
        <f>F11*params!$B$5</f>
        <v>4.0000000000000008E-2</v>
      </c>
      <c r="G15" s="100">
        <f>G11*params!$B$5</f>
        <v>4.0000000000000008E-2</v>
      </c>
    </row>
    <row r="16" spans="1:7">
      <c r="A16" s="65" t="s">
        <v>252</v>
      </c>
      <c r="B16" s="50"/>
      <c r="C16" s="50"/>
      <c r="D16" s="50"/>
      <c r="E16" s="50">
        <v>2</v>
      </c>
      <c r="F16" s="62">
        <f>F12*params!$B$5</f>
        <v>4.0000000000000008E-2</v>
      </c>
      <c r="G16" s="100">
        <f>G12*params!$B$5</f>
        <v>4.0000000000000008E-2</v>
      </c>
    </row>
    <row r="17" spans="1:7">
      <c r="A17" s="65" t="s">
        <v>253</v>
      </c>
      <c r="B17" s="50"/>
      <c r="C17" s="50" t="s">
        <v>258</v>
      </c>
      <c r="D17" s="50"/>
      <c r="E17" s="50"/>
      <c r="F17" s="62">
        <f>F13*params!$B$5</f>
        <v>0.2</v>
      </c>
      <c r="G17" s="100">
        <f>G13*params!$B$5</f>
        <v>0.2</v>
      </c>
    </row>
    <row r="18" spans="1:7">
      <c r="A18" s="50" t="s">
        <v>246</v>
      </c>
      <c r="B18" s="50"/>
      <c r="C18" s="50" t="s">
        <v>259</v>
      </c>
      <c r="D18" s="50" t="s">
        <v>251</v>
      </c>
      <c r="E18" s="50">
        <v>2</v>
      </c>
      <c r="F18" s="62">
        <f>F14*params!$B$5</f>
        <v>0.12000000000000002</v>
      </c>
      <c r="G18" s="100">
        <f>G14*params!$B$5</f>
        <v>0.14400000000000002</v>
      </c>
    </row>
    <row r="19" spans="1:7">
      <c r="A19" s="74" t="s">
        <v>245</v>
      </c>
      <c r="B19" s="50"/>
      <c r="C19" s="50"/>
      <c r="D19" s="50">
        <v>6</v>
      </c>
      <c r="E19" s="50">
        <v>3</v>
      </c>
      <c r="F19" s="62">
        <f>F15*params!$B$5</f>
        <v>8.0000000000000019E-3</v>
      </c>
      <c r="G19" s="100">
        <f>G15*params!$B$5</f>
        <v>8.0000000000000019E-3</v>
      </c>
    </row>
    <row r="20" spans="1:7">
      <c r="A20" s="65" t="s">
        <v>252</v>
      </c>
      <c r="B20" s="50"/>
      <c r="C20" s="50"/>
      <c r="D20" s="50"/>
      <c r="E20" s="50">
        <v>3</v>
      </c>
      <c r="F20" s="62">
        <f>F16*params!$B$5</f>
        <v>8.0000000000000019E-3</v>
      </c>
      <c r="G20" s="100">
        <f>G16*params!$B$5</f>
        <v>8.0000000000000019E-3</v>
      </c>
    </row>
    <row r="21" spans="1:7">
      <c r="A21" s="65" t="s">
        <v>253</v>
      </c>
      <c r="B21" s="50"/>
      <c r="C21" s="50" t="s">
        <v>260</v>
      </c>
      <c r="D21" s="50"/>
      <c r="E21" s="50"/>
      <c r="F21" s="62">
        <f>F17*params!$B$5</f>
        <v>4.0000000000000008E-2</v>
      </c>
      <c r="G21" s="100">
        <f>G17*params!$B$5</f>
        <v>4.0000000000000008E-2</v>
      </c>
    </row>
    <row r="22" spans="1:7">
      <c r="A22" s="50" t="s">
        <v>246</v>
      </c>
      <c r="B22" s="50"/>
      <c r="C22" s="50" t="s">
        <v>261</v>
      </c>
      <c r="D22" s="50" t="s">
        <v>251</v>
      </c>
      <c r="E22" s="50">
        <v>3</v>
      </c>
      <c r="F22" s="62">
        <f>F18*params!$B$5</f>
        <v>2.4000000000000007E-2</v>
      </c>
      <c r="G22" s="100">
        <f>G18*params!$B$5</f>
        <v>2.8800000000000006E-2</v>
      </c>
    </row>
    <row r="23" spans="1:7">
      <c r="A23" s="74" t="s">
        <v>245</v>
      </c>
      <c r="B23" s="50"/>
      <c r="C23" s="50"/>
      <c r="D23" s="50">
        <v>6</v>
      </c>
      <c r="E23" s="50">
        <v>4</v>
      </c>
      <c r="F23" s="62">
        <f>F19*params!$B$5</f>
        <v>1.6000000000000005E-3</v>
      </c>
      <c r="G23" s="100">
        <f>G19*params!$B$5</f>
        <v>1.6000000000000005E-3</v>
      </c>
    </row>
    <row r="24" spans="1:7">
      <c r="A24" s="65" t="s">
        <v>252</v>
      </c>
      <c r="B24" s="50"/>
      <c r="C24" s="50"/>
      <c r="D24" s="50"/>
      <c r="E24" s="50">
        <v>4</v>
      </c>
      <c r="F24" s="62">
        <f>F20*params!$B$5</f>
        <v>1.6000000000000005E-3</v>
      </c>
      <c r="G24" s="100">
        <f>G20*params!$B$5</f>
        <v>1.6000000000000005E-3</v>
      </c>
    </row>
    <row r="25" spans="1:7">
      <c r="A25" s="65" t="s">
        <v>253</v>
      </c>
      <c r="B25" s="50"/>
      <c r="C25" s="50" t="s">
        <v>262</v>
      </c>
      <c r="D25" s="50"/>
      <c r="E25" s="50"/>
      <c r="F25" s="62">
        <f>F21*params!$B$5</f>
        <v>8.0000000000000019E-3</v>
      </c>
      <c r="G25" s="100">
        <f>G21*params!$B$5</f>
        <v>8.0000000000000019E-3</v>
      </c>
    </row>
    <row r="26" spans="1:7">
      <c r="A26" s="50" t="s">
        <v>246</v>
      </c>
      <c r="B26" s="50"/>
      <c r="C26" s="50" t="s">
        <v>263</v>
      </c>
      <c r="D26" s="50" t="s">
        <v>251</v>
      </c>
      <c r="E26" s="50">
        <v>4</v>
      </c>
      <c r="F26" s="62">
        <f>F22*params!$B$5</f>
        <v>4.8000000000000022E-3</v>
      </c>
      <c r="G26" s="100">
        <f>G22*params!$B$5</f>
        <v>5.7600000000000012E-3</v>
      </c>
    </row>
    <row r="27" spans="1:7">
      <c r="A27" s="74" t="s">
        <v>245</v>
      </c>
      <c r="B27" s="50"/>
      <c r="C27" s="50"/>
      <c r="D27" s="50">
        <v>6</v>
      </c>
      <c r="E27" s="50">
        <v>5</v>
      </c>
      <c r="F27" s="62">
        <f>F23*params!$B$5</f>
        <v>3.2000000000000013E-4</v>
      </c>
      <c r="G27" s="100">
        <f>G23*params!$B$5</f>
        <v>3.2000000000000013E-4</v>
      </c>
    </row>
    <row r="28" spans="1:7">
      <c r="A28" s="65" t="s">
        <v>252</v>
      </c>
      <c r="B28" s="50"/>
      <c r="C28" s="50"/>
      <c r="D28" s="50"/>
      <c r="E28" s="50">
        <v>5</v>
      </c>
      <c r="F28" s="62">
        <f>F24*params!$B$5</f>
        <v>3.2000000000000013E-4</v>
      </c>
      <c r="G28" s="100">
        <f>G24*params!$B$5</f>
        <v>3.2000000000000013E-4</v>
      </c>
    </row>
    <row r="29" spans="1:7">
      <c r="A29" s="65" t="s">
        <v>253</v>
      </c>
      <c r="B29" s="50"/>
      <c r="C29" s="50" t="s">
        <v>264</v>
      </c>
      <c r="D29" s="50"/>
      <c r="E29" s="50"/>
      <c r="F29" s="62">
        <f>F25*params!$B$5</f>
        <v>1.6000000000000005E-3</v>
      </c>
      <c r="G29" s="100">
        <f>G25*params!$B$5</f>
        <v>1.6000000000000005E-3</v>
      </c>
    </row>
    <row r="30" spans="1:7">
      <c r="A30" s="50" t="s">
        <v>246</v>
      </c>
      <c r="B30" s="50"/>
      <c r="C30" s="50" t="s">
        <v>265</v>
      </c>
      <c r="D30" s="50" t="s">
        <v>251</v>
      </c>
      <c r="E30" s="50">
        <v>5</v>
      </c>
      <c r="F30" s="62">
        <f>F26*params!$B$5</f>
        <v>9.6000000000000046E-4</v>
      </c>
      <c r="G30" s="100">
        <f>G26*params!$B$5</f>
        <v>1.1520000000000002E-3</v>
      </c>
    </row>
    <row r="31" spans="1:7">
      <c r="A31" s="65" t="s">
        <v>116</v>
      </c>
      <c r="B31" s="50"/>
      <c r="C31" s="50" t="s">
        <v>265</v>
      </c>
      <c r="D31" s="50"/>
      <c r="E31" s="50"/>
      <c r="F31" s="62"/>
      <c r="G31" s="100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E19"/>
  <sheetViews>
    <sheetView workbookViewId="0">
      <selection activeCell="E5" sqref="E5:E19"/>
    </sheetView>
  </sheetViews>
  <sheetFormatPr baseColWidth="10" defaultRowHeight="16"/>
  <cols>
    <col min="1" max="1" width="33.6640625" customWidth="1"/>
    <col min="3" max="3" width="10.83203125" style="18"/>
  </cols>
  <sheetData>
    <row r="1" spans="1:5" ht="19">
      <c r="A1" s="48" t="s">
        <v>267</v>
      </c>
      <c r="B1" s="48"/>
      <c r="C1" s="48"/>
      <c r="D1" s="48"/>
    </row>
    <row r="3" spans="1:5">
      <c r="B3" s="18"/>
      <c r="D3" s="52">
        <f>SUM(D5:D19)</f>
        <v>5.8800000000000008</v>
      </c>
      <c r="E3" s="35">
        <f>SUM(E5:E100)</f>
        <v>5.8800000000000008</v>
      </c>
    </row>
    <row r="4" spans="1:5">
      <c r="B4" s="71" t="s">
        <v>109</v>
      </c>
      <c r="C4" s="77" t="s">
        <v>97</v>
      </c>
      <c r="D4" s="53" t="str">
        <f>data!$H$3</f>
        <v>diff_id</v>
      </c>
      <c r="E4" s="53" t="str">
        <f>data!$I$3</f>
        <v>arrays</v>
      </c>
    </row>
    <row r="5" spans="1:5">
      <c r="A5" s="72" t="s">
        <v>268</v>
      </c>
      <c r="B5" s="21">
        <v>4</v>
      </c>
      <c r="C5" s="76"/>
      <c r="D5" s="33"/>
      <c r="E5" s="99"/>
    </row>
    <row r="6" spans="1:5">
      <c r="A6" s="72" t="s">
        <v>270</v>
      </c>
      <c r="B6" s="21"/>
      <c r="C6" s="78" t="s">
        <v>276</v>
      </c>
      <c r="D6" s="33"/>
      <c r="E6" s="99"/>
    </row>
    <row r="7" spans="1:5">
      <c r="A7" s="79" t="s">
        <v>271</v>
      </c>
      <c r="B7" s="21">
        <v>4</v>
      </c>
      <c r="C7" s="76"/>
      <c r="D7" s="33">
        <v>1</v>
      </c>
      <c r="E7" s="99">
        <v>1</v>
      </c>
    </row>
    <row r="8" spans="1:5">
      <c r="A8" s="72" t="s">
        <v>272</v>
      </c>
      <c r="B8" s="21">
        <v>4</v>
      </c>
      <c r="C8" s="76"/>
      <c r="D8" s="33">
        <v>1</v>
      </c>
      <c r="E8" s="99">
        <v>1</v>
      </c>
    </row>
    <row r="9" spans="1:5">
      <c r="A9" s="72" t="s">
        <v>273</v>
      </c>
      <c r="B9" s="21"/>
      <c r="C9" s="76">
        <v>0</v>
      </c>
      <c r="D9" s="33">
        <v>1</v>
      </c>
      <c r="E9" s="99">
        <v>1</v>
      </c>
    </row>
    <row r="10" spans="1:5">
      <c r="A10" s="72" t="s">
        <v>275</v>
      </c>
      <c r="B10" s="21">
        <v>2</v>
      </c>
      <c r="C10" s="76"/>
      <c r="D10" s="33">
        <v>1</v>
      </c>
      <c r="E10" s="99">
        <v>1</v>
      </c>
    </row>
    <row r="11" spans="1:5">
      <c r="A11" s="79" t="s">
        <v>271</v>
      </c>
      <c r="B11" s="21">
        <v>2</v>
      </c>
      <c r="C11" s="76"/>
      <c r="D11" s="33">
        <f>D7*params!$B$5</f>
        <v>0.2</v>
      </c>
      <c r="E11" s="99">
        <f>E7*params!$B$5</f>
        <v>0.2</v>
      </c>
    </row>
    <row r="12" spans="1:5">
      <c r="A12" s="72" t="s">
        <v>272</v>
      </c>
      <c r="B12" s="21">
        <v>2</v>
      </c>
      <c r="C12" s="76"/>
      <c r="D12" s="33">
        <f>D8*params!$B$5</f>
        <v>0.2</v>
      </c>
      <c r="E12" s="99">
        <f>E8*params!$B$5</f>
        <v>0.2</v>
      </c>
    </row>
    <row r="13" spans="1:5">
      <c r="A13" s="72" t="s">
        <v>273</v>
      </c>
      <c r="B13" s="21"/>
      <c r="C13" s="76" t="s">
        <v>277</v>
      </c>
      <c r="D13" s="33">
        <f>D9*params!$B$5</f>
        <v>0.2</v>
      </c>
      <c r="E13" s="99">
        <f>E9*params!$B$5</f>
        <v>0.2</v>
      </c>
    </row>
    <row r="14" spans="1:5">
      <c r="A14" s="72" t="s">
        <v>275</v>
      </c>
      <c r="B14" s="21">
        <v>1</v>
      </c>
      <c r="C14" s="76"/>
      <c r="D14" s="33">
        <f>D10*params!$B$5</f>
        <v>0.2</v>
      </c>
      <c r="E14" s="99">
        <f>E10*params!$B$5</f>
        <v>0.2</v>
      </c>
    </row>
    <row r="15" spans="1:5">
      <c r="A15" s="79" t="s">
        <v>271</v>
      </c>
      <c r="B15" s="21">
        <v>1</v>
      </c>
      <c r="C15" s="76"/>
      <c r="D15" s="33">
        <f>D11*params!$B$5</f>
        <v>4.0000000000000008E-2</v>
      </c>
      <c r="E15" s="99">
        <f>E11*params!$B$5</f>
        <v>4.0000000000000008E-2</v>
      </c>
    </row>
    <row r="16" spans="1:5">
      <c r="A16" s="72" t="s">
        <v>272</v>
      </c>
      <c r="B16" s="21">
        <v>1</v>
      </c>
      <c r="C16" s="76"/>
      <c r="D16" s="33">
        <f>D12*params!$B$5</f>
        <v>4.0000000000000008E-2</v>
      </c>
      <c r="E16" s="99">
        <f>E12*params!$B$5</f>
        <v>4.0000000000000008E-2</v>
      </c>
    </row>
    <row r="17" spans="1:5">
      <c r="A17" s="72" t="s">
        <v>269</v>
      </c>
      <c r="B17" s="21"/>
      <c r="C17" s="76"/>
      <c r="D17" s="33"/>
      <c r="E17" s="99"/>
    </row>
    <row r="18" spans="1:5">
      <c r="A18" s="72" t="s">
        <v>274</v>
      </c>
      <c r="B18" s="21"/>
      <c r="C18" s="76" t="s">
        <v>278</v>
      </c>
      <c r="D18" s="33">
        <v>1</v>
      </c>
      <c r="E18" s="99">
        <v>1</v>
      </c>
    </row>
    <row r="19" spans="1:5">
      <c r="A19" s="72" t="s">
        <v>116</v>
      </c>
      <c r="B19" s="21"/>
      <c r="C19" s="76"/>
      <c r="D19" s="33"/>
      <c r="E19" s="99"/>
    </row>
  </sheetData>
  <mergeCells count="1">
    <mergeCell ref="A1:D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F17"/>
  <sheetViews>
    <sheetView workbookViewId="0">
      <selection activeCell="E11" sqref="E11"/>
    </sheetView>
  </sheetViews>
  <sheetFormatPr baseColWidth="10" defaultRowHeight="16"/>
  <cols>
    <col min="1" max="1" width="54.83203125" style="10" customWidth="1"/>
    <col min="2" max="16384" width="10.83203125" style="10"/>
  </cols>
  <sheetData>
    <row r="1" spans="1:6" ht="19">
      <c r="A1" s="48" t="s">
        <v>280</v>
      </c>
      <c r="B1" s="48"/>
      <c r="C1" s="48"/>
      <c r="D1" s="48"/>
      <c r="E1" s="48"/>
    </row>
    <row r="3" spans="1:6">
      <c r="E3" s="52">
        <f>SUM(E5:E15)</f>
        <v>6.2480000000000002</v>
      </c>
      <c r="F3" s="35">
        <f>SUM(F5:F100)</f>
        <v>7.4480000000000004</v>
      </c>
    </row>
    <row r="4" spans="1:6">
      <c r="B4" s="55" t="s">
        <v>117</v>
      </c>
      <c r="C4" s="55" t="s">
        <v>109</v>
      </c>
      <c r="D4" s="55" t="s">
        <v>288</v>
      </c>
      <c r="E4" s="53" t="str">
        <f>data!$H$3</f>
        <v>diff_id</v>
      </c>
      <c r="F4" s="53" t="str">
        <f>data!$I$3</f>
        <v>arrays</v>
      </c>
    </row>
    <row r="5" spans="1:6">
      <c r="A5" s="65" t="s">
        <v>282</v>
      </c>
      <c r="B5" s="50" t="s">
        <v>289</v>
      </c>
      <c r="C5" s="50"/>
      <c r="D5" s="50"/>
      <c r="E5" s="62"/>
      <c r="F5" s="100"/>
    </row>
    <row r="6" spans="1:6">
      <c r="A6" s="74" t="s">
        <v>283</v>
      </c>
      <c r="B6" s="50" t="s">
        <v>289</v>
      </c>
      <c r="C6" s="50">
        <v>0</v>
      </c>
      <c r="D6" s="50"/>
      <c r="E6" s="62">
        <v>1</v>
      </c>
      <c r="F6" s="100">
        <v>1</v>
      </c>
    </row>
    <row r="7" spans="1:6">
      <c r="A7" s="65" t="s">
        <v>284</v>
      </c>
      <c r="B7" s="50" t="s">
        <v>289</v>
      </c>
      <c r="C7" s="50">
        <v>0</v>
      </c>
      <c r="D7" s="50">
        <v>4</v>
      </c>
      <c r="E7" s="62">
        <v>2</v>
      </c>
      <c r="F7" s="100">
        <f>2+2*params!$B$8</f>
        <v>2.6</v>
      </c>
    </row>
    <row r="8" spans="1:6">
      <c r="A8" s="65" t="s">
        <v>285</v>
      </c>
      <c r="B8" s="50" t="s">
        <v>290</v>
      </c>
      <c r="C8" s="50">
        <v>0</v>
      </c>
      <c r="D8" s="50"/>
      <c r="E8" s="62">
        <v>2</v>
      </c>
      <c r="F8" s="100">
        <f>2+params!$B$8</f>
        <v>2.2999999999999998</v>
      </c>
    </row>
    <row r="9" spans="1:6">
      <c r="A9" s="65" t="s">
        <v>286</v>
      </c>
      <c r="B9" s="50" t="s">
        <v>291</v>
      </c>
      <c r="C9" s="50">
        <v>0</v>
      </c>
      <c r="D9" s="50">
        <v>4</v>
      </c>
      <c r="E9" s="62">
        <v>1</v>
      </c>
      <c r="F9" s="100">
        <f>1+params!$B$8</f>
        <v>1.3</v>
      </c>
    </row>
    <row r="10" spans="1:6">
      <c r="A10" s="74" t="s">
        <v>281</v>
      </c>
      <c r="B10" s="50" t="s">
        <v>291</v>
      </c>
      <c r="C10" s="50">
        <v>0</v>
      </c>
      <c r="D10" s="50"/>
      <c r="E10" s="62">
        <f>E6*params!$B$5</f>
        <v>0.2</v>
      </c>
      <c r="F10" s="100">
        <f>F6*params!$B$5</f>
        <v>0.2</v>
      </c>
    </row>
    <row r="11" spans="1:6">
      <c r="A11" s="65" t="s">
        <v>287</v>
      </c>
      <c r="B11" s="50" t="s">
        <v>291</v>
      </c>
      <c r="C11" s="50">
        <v>0</v>
      </c>
      <c r="D11" s="50"/>
      <c r="E11" s="62"/>
      <c r="F11" s="100"/>
    </row>
    <row r="12" spans="1:6">
      <c r="A12" s="74" t="s">
        <v>281</v>
      </c>
      <c r="B12" s="50" t="s">
        <v>291</v>
      </c>
      <c r="C12" s="50">
        <v>1</v>
      </c>
      <c r="D12" s="50"/>
      <c r="E12" s="62">
        <f>E10*params!$B$5</f>
        <v>4.0000000000000008E-2</v>
      </c>
      <c r="F12" s="100">
        <f>F10*params!$B$5</f>
        <v>4.0000000000000008E-2</v>
      </c>
    </row>
    <row r="13" spans="1:6">
      <c r="A13" s="65" t="s">
        <v>287</v>
      </c>
      <c r="B13" s="50" t="s">
        <v>291</v>
      </c>
      <c r="C13" s="50">
        <v>1</v>
      </c>
      <c r="D13" s="50"/>
      <c r="E13" s="62"/>
      <c r="F13" s="100"/>
    </row>
    <row r="14" spans="1:6">
      <c r="A14" s="74" t="s">
        <v>281</v>
      </c>
      <c r="B14" s="50" t="s">
        <v>291</v>
      </c>
      <c r="C14" s="50">
        <v>2</v>
      </c>
      <c r="D14" s="50"/>
      <c r="E14" s="62">
        <f>E12*params!$B$5</f>
        <v>8.0000000000000019E-3</v>
      </c>
      <c r="F14" s="100">
        <f>F12*params!$B$5</f>
        <v>8.0000000000000019E-3</v>
      </c>
    </row>
    <row r="15" spans="1:6">
      <c r="A15" s="65" t="s">
        <v>287</v>
      </c>
      <c r="B15" s="50" t="s">
        <v>291</v>
      </c>
      <c r="C15" s="50">
        <v>2</v>
      </c>
      <c r="D15" s="50"/>
      <c r="E15" s="62"/>
      <c r="F15" s="100"/>
    </row>
    <row r="16" spans="1:6">
      <c r="A16" s="63"/>
    </row>
    <row r="17" spans="1:1">
      <c r="A17" s="63"/>
    </row>
  </sheetData>
  <mergeCells count="1">
    <mergeCell ref="A1:E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19" t="s">
        <v>293</v>
      </c>
      <c r="K3" t="s">
        <v>324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E36"/>
  <sheetViews>
    <sheetView workbookViewId="0">
      <selection activeCell="E1" sqref="D1:E1048576"/>
    </sheetView>
  </sheetViews>
  <sheetFormatPr baseColWidth="10" defaultRowHeight="16"/>
  <cols>
    <col min="1" max="1" width="56.6640625" customWidth="1"/>
    <col min="2" max="2" width="13.83203125" customWidth="1"/>
  </cols>
  <sheetData>
    <row r="1" spans="1:5" ht="19">
      <c r="A1" s="48" t="s">
        <v>294</v>
      </c>
      <c r="B1" s="48"/>
      <c r="C1" s="48"/>
      <c r="D1" s="48"/>
    </row>
    <row r="2" spans="1:5" s="10" customFormat="1"/>
    <row r="3" spans="1:5" s="10" customFormat="1">
      <c r="D3" s="52">
        <f>SUM(D5:D25)</f>
        <v>4.9984000000000002</v>
      </c>
      <c r="E3" s="35">
        <f>SUM(E5:E100)</f>
        <v>6.1230399999999987</v>
      </c>
    </row>
    <row r="4" spans="1:5" s="10" customFormat="1">
      <c r="B4" s="55" t="s">
        <v>117</v>
      </c>
      <c r="C4" s="55" t="s">
        <v>109</v>
      </c>
      <c r="D4" s="53" t="str">
        <f>data!$H$3</f>
        <v>diff_id</v>
      </c>
      <c r="E4" s="53" t="str">
        <f>data!$I$3</f>
        <v>arrays</v>
      </c>
    </row>
    <row r="5" spans="1:5" s="10" customFormat="1">
      <c r="A5" s="65" t="s">
        <v>295</v>
      </c>
      <c r="B5" s="50" t="s">
        <v>299</v>
      </c>
      <c r="C5" s="50"/>
      <c r="D5" s="62"/>
      <c r="E5" s="62"/>
    </row>
    <row r="6" spans="1:5" s="10" customFormat="1">
      <c r="A6" s="74" t="s">
        <v>296</v>
      </c>
      <c r="B6" s="50" t="s">
        <v>299</v>
      </c>
      <c r="C6" s="50">
        <v>0</v>
      </c>
      <c r="D6" s="62">
        <v>1</v>
      </c>
      <c r="E6" s="62">
        <v>1</v>
      </c>
    </row>
    <row r="7" spans="1:5" s="10" customFormat="1">
      <c r="A7" s="65" t="s">
        <v>297</v>
      </c>
      <c r="B7" s="50" t="s">
        <v>300</v>
      </c>
      <c r="C7" s="50">
        <v>0</v>
      </c>
      <c r="D7" s="62">
        <v>2</v>
      </c>
      <c r="E7" s="62">
        <f>2+2*params!$B$8</f>
        <v>2.6</v>
      </c>
    </row>
    <row r="8" spans="1:5" s="10" customFormat="1">
      <c r="A8" s="74" t="s">
        <v>296</v>
      </c>
      <c r="B8" s="50" t="s">
        <v>300</v>
      </c>
      <c r="C8" s="50">
        <v>1</v>
      </c>
      <c r="D8" s="62">
        <f>D6*params!$B$5</f>
        <v>0.2</v>
      </c>
      <c r="E8" s="62">
        <f>E6*params!$B$5</f>
        <v>0.2</v>
      </c>
    </row>
    <row r="9" spans="1:5" s="10" customFormat="1">
      <c r="A9" s="65" t="s">
        <v>297</v>
      </c>
      <c r="B9" s="50" t="s">
        <v>301</v>
      </c>
      <c r="C9" s="50">
        <v>1</v>
      </c>
      <c r="D9" s="62">
        <f>D7*params!$B$5</f>
        <v>0.4</v>
      </c>
      <c r="E9" s="62">
        <f>E7*params!$B$5</f>
        <v>0.52</v>
      </c>
    </row>
    <row r="10" spans="1:5" s="10" customFormat="1">
      <c r="A10" s="74" t="s">
        <v>296</v>
      </c>
      <c r="B10" s="50" t="s">
        <v>301</v>
      </c>
      <c r="C10" s="50">
        <v>2</v>
      </c>
      <c r="D10" s="62">
        <f>D8*params!$B$5</f>
        <v>4.0000000000000008E-2</v>
      </c>
      <c r="E10" s="62">
        <f>E8*params!$B$5</f>
        <v>4.0000000000000008E-2</v>
      </c>
    </row>
    <row r="11" spans="1:5" s="10" customFormat="1">
      <c r="A11" s="65" t="s">
        <v>297</v>
      </c>
      <c r="B11" s="50" t="s">
        <v>302</v>
      </c>
      <c r="C11" s="50">
        <v>2</v>
      </c>
      <c r="D11" s="62">
        <f>D9*params!$B$5</f>
        <v>8.0000000000000016E-2</v>
      </c>
      <c r="E11" s="62">
        <f>E9*params!$B$5</f>
        <v>0.10400000000000001</v>
      </c>
    </row>
    <row r="12" spans="1:5" s="10" customFormat="1">
      <c r="A12" s="74" t="s">
        <v>296</v>
      </c>
      <c r="B12" s="50" t="s">
        <v>302</v>
      </c>
      <c r="C12" s="50">
        <v>3</v>
      </c>
      <c r="D12" s="62">
        <f>D10*params!$B$5</f>
        <v>8.0000000000000019E-3</v>
      </c>
      <c r="E12" s="62">
        <f>E10*params!$B$5</f>
        <v>8.0000000000000019E-3</v>
      </c>
    </row>
    <row r="13" spans="1:5" s="10" customFormat="1">
      <c r="A13" s="65" t="s">
        <v>297</v>
      </c>
      <c r="B13" s="50" t="s">
        <v>303</v>
      </c>
      <c r="C13" s="50">
        <v>3</v>
      </c>
      <c r="D13" s="62">
        <f>D11*params!$B$5</f>
        <v>1.6000000000000004E-2</v>
      </c>
      <c r="E13" s="62">
        <f>E11*params!$B$5</f>
        <v>2.0800000000000003E-2</v>
      </c>
    </row>
    <row r="14" spans="1:5" s="10" customFormat="1">
      <c r="A14" s="74" t="s">
        <v>296</v>
      </c>
      <c r="B14" s="50" t="s">
        <v>303</v>
      </c>
      <c r="C14" s="50">
        <v>4</v>
      </c>
      <c r="D14" s="62">
        <f>D12*params!$B$5</f>
        <v>1.6000000000000005E-3</v>
      </c>
      <c r="E14" s="62">
        <f>E12*params!$B$5</f>
        <v>1.6000000000000005E-3</v>
      </c>
    </row>
    <row r="15" spans="1:5" s="10" customFormat="1">
      <c r="A15" s="65" t="s">
        <v>297</v>
      </c>
      <c r="B15" s="50" t="s">
        <v>304</v>
      </c>
      <c r="C15" s="50">
        <v>4</v>
      </c>
      <c r="D15" s="62">
        <f>D13*params!$B$5</f>
        <v>3.200000000000001E-3</v>
      </c>
      <c r="E15" s="62">
        <f>E13*params!$B$5</f>
        <v>4.1600000000000005E-3</v>
      </c>
    </row>
    <row r="16" spans="1:5" s="10" customFormat="1">
      <c r="A16" s="80" t="s">
        <v>281</v>
      </c>
      <c r="B16" s="50" t="s">
        <v>304</v>
      </c>
      <c r="C16" s="50">
        <v>0</v>
      </c>
      <c r="D16" s="62">
        <v>1</v>
      </c>
      <c r="E16" s="62">
        <v>1</v>
      </c>
    </row>
    <row r="17" spans="1:5" s="10" customFormat="1">
      <c r="A17" s="50" t="s">
        <v>298</v>
      </c>
      <c r="B17" s="50" t="s">
        <v>304</v>
      </c>
      <c r="C17" s="50">
        <v>0</v>
      </c>
      <c r="D17" s="62"/>
      <c r="E17" s="62">
        <f>params!$B$8</f>
        <v>0.3</v>
      </c>
    </row>
    <row r="18" spans="1:5" s="10" customFormat="1">
      <c r="A18" s="80" t="s">
        <v>281</v>
      </c>
      <c r="B18" s="50" t="s">
        <v>304</v>
      </c>
      <c r="C18" s="50">
        <v>1</v>
      </c>
      <c r="D18" s="62">
        <f>D16*params!$B$5</f>
        <v>0.2</v>
      </c>
      <c r="E18" s="62">
        <f>E16*params!$B$5</f>
        <v>0.2</v>
      </c>
    </row>
    <row r="19" spans="1:5" s="10" customFormat="1">
      <c r="A19" s="50" t="s">
        <v>298</v>
      </c>
      <c r="B19" s="50" t="s">
        <v>304</v>
      </c>
      <c r="C19" s="50">
        <v>1</v>
      </c>
      <c r="D19" s="62"/>
      <c r="E19" s="62">
        <f>E17*params!$B$5</f>
        <v>0.06</v>
      </c>
    </row>
    <row r="20" spans="1:5" s="10" customFormat="1">
      <c r="A20" s="80" t="s">
        <v>281</v>
      </c>
      <c r="B20" s="50" t="s">
        <v>304</v>
      </c>
      <c r="C20" s="50">
        <v>2</v>
      </c>
      <c r="D20" s="62">
        <f>D18*params!$B$5</f>
        <v>4.0000000000000008E-2</v>
      </c>
      <c r="E20" s="62">
        <f>E18*params!$B$5</f>
        <v>4.0000000000000008E-2</v>
      </c>
    </row>
    <row r="21" spans="1:5" s="10" customFormat="1">
      <c r="A21" s="50" t="s">
        <v>298</v>
      </c>
      <c r="B21" s="50" t="s">
        <v>304</v>
      </c>
      <c r="C21" s="50">
        <v>2</v>
      </c>
      <c r="D21" s="62"/>
      <c r="E21" s="62">
        <f>E19*params!$B$5</f>
        <v>1.2E-2</v>
      </c>
    </row>
    <row r="22" spans="1:5" s="10" customFormat="1">
      <c r="A22" s="80" t="s">
        <v>281</v>
      </c>
      <c r="B22" s="50" t="s">
        <v>304</v>
      </c>
      <c r="C22" s="50">
        <v>3</v>
      </c>
      <c r="D22" s="62">
        <f>D20*params!$B$5</f>
        <v>8.0000000000000019E-3</v>
      </c>
      <c r="E22" s="62">
        <f>E20*params!$B$5</f>
        <v>8.0000000000000019E-3</v>
      </c>
    </row>
    <row r="23" spans="1:5" s="10" customFormat="1">
      <c r="A23" s="50" t="s">
        <v>298</v>
      </c>
      <c r="B23" s="50" t="s">
        <v>304</v>
      </c>
      <c r="C23" s="50">
        <v>3</v>
      </c>
      <c r="D23" s="62"/>
      <c r="E23" s="62">
        <f>E21*params!$B$5</f>
        <v>2.4000000000000002E-3</v>
      </c>
    </row>
    <row r="24" spans="1:5" s="10" customFormat="1">
      <c r="A24" s="81" t="s">
        <v>281</v>
      </c>
      <c r="B24" s="70" t="s">
        <v>304</v>
      </c>
      <c r="C24" s="70">
        <v>4</v>
      </c>
      <c r="D24" s="62">
        <f>D22*params!$B$5</f>
        <v>1.6000000000000005E-3</v>
      </c>
      <c r="E24" s="62">
        <f>E22*params!$B$5</f>
        <v>1.6000000000000005E-3</v>
      </c>
    </row>
    <row r="25" spans="1:5" s="10" customFormat="1">
      <c r="A25" s="70" t="s">
        <v>298</v>
      </c>
      <c r="B25" s="70" t="s">
        <v>304</v>
      </c>
      <c r="C25" s="70">
        <v>4</v>
      </c>
      <c r="D25" s="62"/>
      <c r="E25" s="62">
        <f>E23*params!$B$5</f>
        <v>4.8000000000000007E-4</v>
      </c>
    </row>
    <row r="26" spans="1:5" s="10" customFormat="1"/>
    <row r="27" spans="1:5" s="10" customFormat="1"/>
    <row r="28" spans="1:5" s="10" customFormat="1"/>
    <row r="29" spans="1:5" s="10" customFormat="1"/>
    <row r="30" spans="1:5" s="10" customFormat="1"/>
    <row r="31" spans="1:5" s="10" customFormat="1"/>
    <row r="32" spans="1:5" s="10" customFormat="1"/>
    <row r="33" s="10" customFormat="1"/>
    <row r="34" s="10" customFormat="1"/>
    <row r="35" s="10" customFormat="1"/>
    <row r="36" s="10" customFormat="1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A1:F28"/>
  <sheetViews>
    <sheetView workbookViewId="0">
      <selection activeCell="D29" sqref="D29"/>
    </sheetView>
  </sheetViews>
  <sheetFormatPr baseColWidth="10" defaultRowHeight="16"/>
  <cols>
    <col min="1" max="1" width="21.83203125" style="26" customWidth="1"/>
    <col min="2" max="2" width="15" style="1" customWidth="1"/>
    <col min="3" max="16384" width="10.83203125" style="1"/>
  </cols>
  <sheetData>
    <row r="1" spans="1:6" ht="19">
      <c r="A1" s="54" t="s">
        <v>481</v>
      </c>
      <c r="B1" s="54"/>
      <c r="C1" s="54"/>
      <c r="D1" s="54"/>
      <c r="E1" s="54"/>
    </row>
    <row r="3" spans="1:6">
      <c r="A3" s="83" t="s">
        <v>49</v>
      </c>
      <c r="B3" s="84" t="s">
        <v>1</v>
      </c>
      <c r="C3" s="84" t="s">
        <v>2</v>
      </c>
      <c r="D3" s="84" t="s">
        <v>3</v>
      </c>
      <c r="E3" s="84" t="str">
        <f>data!H3</f>
        <v>diff_id</v>
      </c>
      <c r="F3" s="84" t="s">
        <v>485</v>
      </c>
    </row>
    <row r="4" spans="1:6">
      <c r="A4" s="82" t="s">
        <v>9</v>
      </c>
      <c r="B4" s="44">
        <v>41.24</v>
      </c>
      <c r="C4" s="45">
        <v>1</v>
      </c>
      <c r="D4" s="45">
        <v>6.9</v>
      </c>
      <c r="E4" s="85">
        <f>ArrAvg!F3</f>
        <v>9.4879999999999995</v>
      </c>
      <c r="F4" s="85">
        <f>ArrAvg!G3</f>
        <v>9.8624000000000009</v>
      </c>
    </row>
    <row r="5" spans="1:6">
      <c r="A5" s="82" t="s">
        <v>10</v>
      </c>
      <c r="B5" s="44">
        <v>33.33</v>
      </c>
      <c r="C5" s="45">
        <v>14</v>
      </c>
      <c r="D5" s="45">
        <v>24.9</v>
      </c>
      <c r="E5" s="85">
        <f>CountSubstr!G3</f>
        <v>13.743871999999993</v>
      </c>
      <c r="F5" s="85">
        <f>CountSubstr!H3</f>
        <v>13.743871999999993</v>
      </c>
    </row>
    <row r="6" spans="1:6">
      <c r="A6" s="82" t="s">
        <v>11</v>
      </c>
      <c r="B6" s="44">
        <v>26.95</v>
      </c>
      <c r="C6" s="45">
        <v>6</v>
      </c>
      <c r="D6" s="45">
        <v>13.1</v>
      </c>
      <c r="E6" s="85">
        <f>CountVwls!H3</f>
        <v>7.8499993599999991</v>
      </c>
      <c r="F6" s="85">
        <f>CountVwls!I3</f>
        <v>8.2249993600000018</v>
      </c>
    </row>
    <row r="7" spans="1:6">
      <c r="A7" s="82" t="s">
        <v>12</v>
      </c>
      <c r="B7" s="44">
        <v>37.869999999999997</v>
      </c>
      <c r="C7" s="45">
        <v>5</v>
      </c>
      <c r="D7" s="45">
        <v>20.3</v>
      </c>
      <c r="E7" s="85">
        <f>DumbSort!H3</f>
        <v>15</v>
      </c>
      <c r="F7" s="85">
        <f>DumbSort!I3</f>
        <v>15</v>
      </c>
    </row>
    <row r="8" spans="1:6">
      <c r="A8" s="90" t="s">
        <v>13</v>
      </c>
      <c r="B8" s="44">
        <v>41.82</v>
      </c>
      <c r="C8" s="45">
        <v>5</v>
      </c>
      <c r="D8" s="45">
        <v>11.9</v>
      </c>
      <c r="E8" s="85">
        <f>GrCoDiv!F3</f>
        <v>13.719999999999999</v>
      </c>
      <c r="F8" s="85">
        <f>GrCoDiv!G3</f>
        <v>13.719999999999999</v>
      </c>
    </row>
    <row r="9" spans="1:6">
      <c r="A9" s="82" t="s">
        <v>14</v>
      </c>
      <c r="B9" s="44">
        <v>40.78</v>
      </c>
      <c r="C9" s="45">
        <v>4</v>
      </c>
      <c r="D9" s="45">
        <v>11</v>
      </c>
      <c r="E9" s="85">
        <f>hIndex!G3</f>
        <v>11.839999999999998</v>
      </c>
      <c r="F9" s="85">
        <f>hIndex!H3</f>
        <v>12.212</v>
      </c>
    </row>
    <row r="10" spans="1:6">
      <c r="A10" s="82" t="s">
        <v>15</v>
      </c>
      <c r="B10" s="44">
        <v>21.52</v>
      </c>
      <c r="C10" s="45">
        <v>6</v>
      </c>
      <c r="D10" s="45">
        <v>11.9</v>
      </c>
      <c r="E10" s="85">
        <f>isHur!D3</f>
        <v>4</v>
      </c>
      <c r="F10" s="85">
        <f>isHur!E3</f>
        <v>4</v>
      </c>
    </row>
    <row r="11" spans="1:6">
      <c r="A11" s="82" t="s">
        <v>16</v>
      </c>
      <c r="B11" s="44">
        <v>34.869999999999997</v>
      </c>
      <c r="C11" s="45">
        <v>3</v>
      </c>
      <c r="D11" s="45">
        <v>12.3</v>
      </c>
      <c r="E11" s="85">
        <f>isPalind!F3</f>
        <v>6.2</v>
      </c>
      <c r="F11" s="85">
        <f>isPalind!G3</f>
        <v>6.2</v>
      </c>
    </row>
    <row r="12" spans="1:6">
      <c r="A12" s="82" t="s">
        <v>17</v>
      </c>
      <c r="B12" s="44">
        <v>37.65</v>
      </c>
      <c r="C12" s="45">
        <v>10</v>
      </c>
      <c r="D12" s="45">
        <v>18.3</v>
      </c>
      <c r="E12" s="85">
        <f>lgthLastWd!G3</f>
        <v>7.2492800000000006</v>
      </c>
      <c r="F12" s="85">
        <f>lgthLastWd!H3</f>
        <v>7.2492800000000006</v>
      </c>
    </row>
    <row r="13" spans="1:6">
      <c r="A13" s="82" t="s">
        <v>18</v>
      </c>
      <c r="B13" s="89">
        <v>36.979999999999997</v>
      </c>
      <c r="C13" s="45">
        <v>2</v>
      </c>
      <c r="D13" s="45">
        <v>11.9</v>
      </c>
      <c r="E13" s="85">
        <f>binToDec!E3</f>
        <v>10.239999999999998</v>
      </c>
      <c r="F13" s="85">
        <f>binToDec!F3</f>
        <v>10.239999999999998</v>
      </c>
    </row>
    <row r="14" spans="1:6">
      <c r="A14" s="90" t="s">
        <v>19</v>
      </c>
      <c r="B14" s="89">
        <v>24.25</v>
      </c>
      <c r="C14" s="45">
        <v>1</v>
      </c>
      <c r="D14" s="45">
        <v>6.2</v>
      </c>
      <c r="E14" s="85">
        <f>crosSum!E3</f>
        <v>6.7408000000000001</v>
      </c>
      <c r="F14" s="85">
        <f>crosSum!F3</f>
        <v>6.7408000000000001</v>
      </c>
    </row>
    <row r="15" spans="1:6">
      <c r="A15" s="82" t="s">
        <v>20</v>
      </c>
      <c r="B15" s="89">
        <v>21.25</v>
      </c>
      <c r="C15" s="45">
        <v>1</v>
      </c>
      <c r="D15" s="45">
        <v>5.9</v>
      </c>
      <c r="E15" s="85">
        <f>'n!'!D3</f>
        <v>4.0999999999999996</v>
      </c>
      <c r="F15" s="85">
        <f>'n!'!E3</f>
        <v>4.0999999999999996</v>
      </c>
    </row>
    <row r="16" spans="1:6">
      <c r="A16" s="82" t="s">
        <v>21</v>
      </c>
      <c r="B16" s="89">
        <v>31.74</v>
      </c>
      <c r="C16" s="45">
        <v>1</v>
      </c>
      <c r="D16" s="45">
        <v>7.2</v>
      </c>
      <c r="E16" s="85">
        <f>fibonacci!D3</f>
        <v>5.5695999999999994</v>
      </c>
      <c r="F16" s="85">
        <f>fibonacci!E3</f>
        <v>5.5695999999999994</v>
      </c>
    </row>
    <row r="17" spans="1:6">
      <c r="A17" s="82" t="s">
        <v>22</v>
      </c>
      <c r="B17" s="89">
        <v>28.54</v>
      </c>
      <c r="C17" s="45">
        <v>2</v>
      </c>
      <c r="D17" s="45">
        <v>9.1</v>
      </c>
      <c r="E17" s="85">
        <f>power!E3</f>
        <v>7.4</v>
      </c>
      <c r="F17" s="85">
        <f>power!F3</f>
        <v>7.4</v>
      </c>
    </row>
    <row r="18" spans="1:6">
      <c r="A18" s="82" t="s">
        <v>23</v>
      </c>
      <c r="B18" s="44">
        <v>34.83</v>
      </c>
      <c r="C18" s="45">
        <v>6</v>
      </c>
      <c r="D18" s="45">
        <v>15.6</v>
      </c>
      <c r="E18" s="85">
        <f>sqrt!E3</f>
        <v>9.7359999999999989</v>
      </c>
      <c r="F18" s="85">
        <f>sqrt!F3</f>
        <v>10.8592</v>
      </c>
    </row>
    <row r="19" spans="1:6">
      <c r="A19" s="82" t="s">
        <v>46</v>
      </c>
      <c r="B19" s="44">
        <v>24.05</v>
      </c>
      <c r="C19" s="45">
        <v>4</v>
      </c>
      <c r="D19" s="45">
        <v>14.5</v>
      </c>
      <c r="E19" s="85">
        <f>yesNo!C3</f>
        <v>5</v>
      </c>
      <c r="F19" s="85">
        <f>yesNo!D3</f>
        <v>5</v>
      </c>
    </row>
    <row r="20" spans="1:6">
      <c r="B20" s="86" t="s">
        <v>327</v>
      </c>
      <c r="C20" s="86">
        <f>PEARSON($B4:$B19,C4:C19)</f>
        <v>0.15173973938279028</v>
      </c>
      <c r="D20" s="86">
        <f t="shared" ref="D20:F20" si="0">PEARSON($B4:$B19,D4:D19)</f>
        <v>0.2658114364451421</v>
      </c>
      <c r="E20" s="86">
        <f t="shared" si="0"/>
        <v>0.74003599036755408</v>
      </c>
      <c r="F20" s="86">
        <f t="shared" si="0"/>
        <v>0.74667200383969123</v>
      </c>
    </row>
    <row r="21" spans="1:6">
      <c r="B21" s="86" t="s">
        <v>328</v>
      </c>
      <c r="C21" s="86"/>
      <c r="D21" s="86"/>
      <c r="E21" s="86"/>
      <c r="F21" s="86"/>
    </row>
    <row r="23" spans="1:6">
      <c r="C23" s="1">
        <v>0.5</v>
      </c>
    </row>
    <row r="24" spans="1:6">
      <c r="A24" s="1"/>
    </row>
    <row r="25" spans="1:6">
      <c r="A25"/>
      <c r="B25"/>
    </row>
    <row r="26" spans="1:6">
      <c r="A26"/>
      <c r="B26"/>
    </row>
    <row r="27" spans="1:6">
      <c r="A27" s="1"/>
    </row>
    <row r="28" spans="1:6">
      <c r="A28" s="1"/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sheetPr codeName="Feuil65"/>
  <dimension ref="A1:L9"/>
  <sheetViews>
    <sheetView workbookViewId="0">
      <selection activeCell="I5" sqref="I5"/>
    </sheetView>
  </sheetViews>
  <sheetFormatPr baseColWidth="10" defaultRowHeight="16"/>
  <cols>
    <col min="1" max="5" width="10.83203125" style="1"/>
    <col min="6" max="6" width="15.5" style="1" customWidth="1"/>
    <col min="7" max="8" width="10.83203125" style="1"/>
    <col min="11" max="16384" width="10.83203125" style="1"/>
  </cols>
  <sheetData>
    <row r="1" spans="1:12">
      <c r="A1" s="1" t="s">
        <v>476</v>
      </c>
    </row>
    <row r="3" spans="1:12">
      <c r="F3" s="23" t="s">
        <v>488</v>
      </c>
      <c r="G3" s="23" t="s">
        <v>327</v>
      </c>
      <c r="H3" s="23"/>
      <c r="K3" s="23" t="s">
        <v>328</v>
      </c>
      <c r="L3" s="23"/>
    </row>
    <row r="4" spans="1:12">
      <c r="F4" s="23"/>
      <c r="G4" s="1" t="str">
        <f>data!H3</f>
        <v>diff_id</v>
      </c>
      <c r="H4" s="1" t="str">
        <f>data!I3</f>
        <v>arrays</v>
      </c>
      <c r="I4" s="1" t="str">
        <f>data!J3</f>
        <v>dist</v>
      </c>
      <c r="K4" s="1" t="str">
        <f>G4</f>
        <v>diff_id</v>
      </c>
      <c r="L4" s="1" t="str">
        <f>H4</f>
        <v>arrays</v>
      </c>
    </row>
    <row r="5" spans="1:12">
      <c r="A5" s="1" t="s">
        <v>477</v>
      </c>
      <c r="B5" s="1">
        <v>0.2</v>
      </c>
      <c r="F5" s="1" t="s">
        <v>489</v>
      </c>
      <c r="G5" s="1">
        <f>siegmund2012!E50</f>
        <v>0.83619976521085393</v>
      </c>
      <c r="H5" s="1">
        <f>siegmund2012!F50</f>
        <v>0.84319274922318832</v>
      </c>
      <c r="I5" s="1">
        <f>siegmund2012!G50</f>
        <v>-0.21520022395995284</v>
      </c>
    </row>
    <row r="6" spans="1:12">
      <c r="A6" s="1" t="s">
        <v>478</v>
      </c>
      <c r="B6" s="1">
        <v>1.3</v>
      </c>
      <c r="F6" s="1" t="s">
        <v>490</v>
      </c>
      <c r="G6" s="1">
        <f>peitek2021!E20</f>
        <v>0.74003599036755408</v>
      </c>
      <c r="H6" s="1">
        <f>peitek2021!F20</f>
        <v>0.74667200383969123</v>
      </c>
      <c r="I6" s="1">
        <f>peitek2021!G20</f>
        <v>0</v>
      </c>
    </row>
    <row r="7" spans="1:12">
      <c r="A7" s="1" t="s">
        <v>483</v>
      </c>
      <c r="B7" s="1">
        <v>2.1</v>
      </c>
      <c r="F7" s="1" t="s">
        <v>491</v>
      </c>
      <c r="G7" s="1">
        <f>SUM(G5:G6)/ROWS(G5:G6)</f>
        <v>0.78811787778920395</v>
      </c>
      <c r="H7" s="1">
        <f>SUM(H5:H6)/ROWS(H5:H6)</f>
        <v>0.79493237653143978</v>
      </c>
      <c r="I7" s="1">
        <f>SUM(I5:I6)/ROWS(I5:I6)</f>
        <v>-0.10760011197997642</v>
      </c>
    </row>
    <row r="8" spans="1:12">
      <c r="A8" s="1" t="s">
        <v>486</v>
      </c>
      <c r="B8" s="1">
        <v>0.3</v>
      </c>
    </row>
    <row r="9" spans="1:12">
      <c r="A9" s="1" t="s">
        <v>495</v>
      </c>
      <c r="B9" s="1">
        <v>1</v>
      </c>
    </row>
  </sheetData>
  <mergeCells count="3">
    <mergeCell ref="F3:F4"/>
    <mergeCell ref="G3:H3"/>
    <mergeCell ref="K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sheetPr codeName="Feuil66"/>
  <dimension ref="A1:K21"/>
  <sheetViews>
    <sheetView workbookViewId="0">
      <selection activeCell="G10" sqref="G10"/>
    </sheetView>
  </sheetViews>
  <sheetFormatPr baseColWidth="10" defaultRowHeight="16"/>
  <cols>
    <col min="1" max="1" width="44.33203125" style="10" customWidth="1"/>
    <col min="2" max="16384" width="10.83203125" style="10"/>
  </cols>
  <sheetData>
    <row r="1" spans="1:11" ht="19">
      <c r="A1" s="37" t="s">
        <v>9</v>
      </c>
      <c r="B1" s="37"/>
      <c r="C1" s="37"/>
      <c r="D1" s="37"/>
      <c r="E1" s="37"/>
      <c r="F1" s="37"/>
    </row>
    <row r="3" spans="1:11">
      <c r="B3" s="93"/>
      <c r="F3" s="35">
        <f>SUM(F5:F100)</f>
        <v>9.4879999999999995</v>
      </c>
      <c r="G3" s="35">
        <f>SUM(G5:G100)</f>
        <v>9.8624000000000009</v>
      </c>
    </row>
    <row r="4" spans="1:11">
      <c r="B4" s="92" t="s">
        <v>339</v>
      </c>
      <c r="C4" s="53" t="s">
        <v>235</v>
      </c>
      <c r="D4" s="53" t="s">
        <v>236</v>
      </c>
      <c r="E4" s="53" t="s">
        <v>97</v>
      </c>
      <c r="F4" s="53" t="str">
        <f>data!$H$3</f>
        <v>diff_id</v>
      </c>
      <c r="G4" s="53" t="str">
        <f>data!$I$3</f>
        <v>arrays</v>
      </c>
      <c r="K4"/>
    </row>
    <row r="5" spans="1:11">
      <c r="A5" s="49" t="s">
        <v>331</v>
      </c>
      <c r="B5" s="50" t="s">
        <v>340</v>
      </c>
      <c r="C5" s="50"/>
      <c r="D5" s="50"/>
      <c r="E5" s="50"/>
      <c r="F5" s="33"/>
      <c r="G5" s="33"/>
      <c r="K5"/>
    </row>
    <row r="6" spans="1:11">
      <c r="A6" s="49" t="s">
        <v>332</v>
      </c>
      <c r="B6" s="50"/>
      <c r="C6" s="50">
        <v>0</v>
      </c>
      <c r="D6" s="50">
        <v>0</v>
      </c>
      <c r="E6" s="50"/>
      <c r="F6" s="33"/>
      <c r="G6" s="33"/>
    </row>
    <row r="7" spans="1:11">
      <c r="A7" s="49" t="s">
        <v>333</v>
      </c>
      <c r="B7" s="50"/>
      <c r="C7" s="50"/>
      <c r="D7" s="50"/>
      <c r="E7" s="50"/>
      <c r="F7" s="33"/>
      <c r="G7" s="33"/>
      <c r="I7" s="10">
        <f>3+params!$B$8</f>
        <v>3.3</v>
      </c>
    </row>
    <row r="8" spans="1:11">
      <c r="A8" s="49" t="s">
        <v>334</v>
      </c>
      <c r="B8" s="50" t="s">
        <v>340</v>
      </c>
      <c r="C8" s="50">
        <v>0</v>
      </c>
      <c r="D8" s="50"/>
      <c r="E8" s="50"/>
      <c r="F8" s="33">
        <v>2</v>
      </c>
      <c r="G8" s="33">
        <v>2</v>
      </c>
    </row>
    <row r="9" spans="1:11">
      <c r="A9" s="49" t="s">
        <v>335</v>
      </c>
      <c r="B9" s="50" t="s">
        <v>340</v>
      </c>
      <c r="C9" s="50">
        <v>0</v>
      </c>
      <c r="D9" s="50">
        <v>2</v>
      </c>
      <c r="E9" s="50"/>
      <c r="F9" s="33">
        <v>3</v>
      </c>
      <c r="G9" s="33">
        <f>3+params!$B$8</f>
        <v>3.3</v>
      </c>
    </row>
    <row r="10" spans="1:11">
      <c r="A10" s="49" t="s">
        <v>336</v>
      </c>
      <c r="B10" s="50"/>
      <c r="C10" s="50">
        <v>1</v>
      </c>
      <c r="D10" s="50"/>
      <c r="E10" s="50"/>
      <c r="F10" s="33">
        <v>1</v>
      </c>
      <c r="G10" s="33">
        <v>1</v>
      </c>
    </row>
    <row r="11" spans="1:11">
      <c r="A11" s="49" t="s">
        <v>334</v>
      </c>
      <c r="B11" s="50" t="s">
        <v>340</v>
      </c>
      <c r="C11" s="50">
        <v>1</v>
      </c>
      <c r="D11" s="50"/>
      <c r="E11" s="50"/>
      <c r="F11" s="33">
        <f>F8*params!$B$5</f>
        <v>0.4</v>
      </c>
      <c r="G11" s="33">
        <f>G8*params!$B$5</f>
        <v>0.4</v>
      </c>
    </row>
    <row r="12" spans="1:11">
      <c r="A12" s="49" t="s">
        <v>335</v>
      </c>
      <c r="B12" s="50" t="s">
        <v>340</v>
      </c>
      <c r="C12" s="50">
        <v>1</v>
      </c>
      <c r="D12" s="50">
        <v>6</v>
      </c>
      <c r="E12" s="50"/>
      <c r="F12" s="33">
        <f>F9*params!$B$5</f>
        <v>0.60000000000000009</v>
      </c>
      <c r="G12" s="33">
        <f>G9*params!$B$5</f>
        <v>0.66</v>
      </c>
    </row>
    <row r="13" spans="1:11">
      <c r="A13" s="49" t="s">
        <v>336</v>
      </c>
      <c r="B13" s="50"/>
      <c r="C13" s="50">
        <v>2</v>
      </c>
      <c r="D13" s="50"/>
      <c r="E13" s="50"/>
      <c r="F13" s="33">
        <f>F10*params!$B$5</f>
        <v>0.2</v>
      </c>
      <c r="G13" s="33">
        <f>G10*params!$B$5</f>
        <v>0.2</v>
      </c>
    </row>
    <row r="14" spans="1:11">
      <c r="A14" s="49" t="s">
        <v>334</v>
      </c>
      <c r="B14" s="50" t="s">
        <v>340</v>
      </c>
      <c r="C14" s="50">
        <v>2</v>
      </c>
      <c r="D14" s="50"/>
      <c r="E14" s="50"/>
      <c r="F14" s="33">
        <f>F11*params!$B$5</f>
        <v>8.0000000000000016E-2</v>
      </c>
      <c r="G14" s="33">
        <f>G11*params!$B$5</f>
        <v>8.0000000000000016E-2</v>
      </c>
    </row>
    <row r="15" spans="1:11">
      <c r="A15" s="49" t="s">
        <v>335</v>
      </c>
      <c r="B15" s="50" t="s">
        <v>340</v>
      </c>
      <c r="C15" s="50">
        <v>2</v>
      </c>
      <c r="D15" s="50">
        <v>7</v>
      </c>
      <c r="E15" s="50"/>
      <c r="F15" s="33">
        <f>F12*params!$B$5</f>
        <v>0.12000000000000002</v>
      </c>
      <c r="G15" s="33">
        <f>G12*params!$B$5</f>
        <v>0.13200000000000001</v>
      </c>
    </row>
    <row r="16" spans="1:11">
      <c r="A16" s="49" t="s">
        <v>336</v>
      </c>
      <c r="B16" s="50"/>
      <c r="C16" s="50">
        <v>3</v>
      </c>
      <c r="D16" s="50"/>
      <c r="E16" s="50"/>
      <c r="F16" s="33">
        <f>F13*params!$B$5</f>
        <v>4.0000000000000008E-2</v>
      </c>
      <c r="G16" s="33">
        <f>G13*params!$B$5</f>
        <v>4.0000000000000008E-2</v>
      </c>
    </row>
    <row r="17" spans="1:7">
      <c r="A17" s="50" t="s">
        <v>334</v>
      </c>
      <c r="B17" s="50" t="s">
        <v>340</v>
      </c>
      <c r="C17" s="50">
        <v>3</v>
      </c>
      <c r="D17" s="50"/>
      <c r="E17" s="50"/>
      <c r="F17" s="33">
        <f>F14*params!$B$5</f>
        <v>1.6000000000000004E-2</v>
      </c>
      <c r="G17" s="33">
        <f>G14*params!$B$5</f>
        <v>1.6000000000000004E-2</v>
      </c>
    </row>
    <row r="18" spans="1:7">
      <c r="A18" s="50" t="s">
        <v>335</v>
      </c>
      <c r="B18" s="50" t="s">
        <v>340</v>
      </c>
      <c r="C18" s="50">
        <v>3</v>
      </c>
      <c r="D18" s="50">
        <v>16</v>
      </c>
      <c r="E18" s="50"/>
      <c r="F18" s="33">
        <f>F15*params!$B$5</f>
        <v>2.4000000000000007E-2</v>
      </c>
      <c r="G18" s="33">
        <f>G15*params!$B$5</f>
        <v>2.6400000000000003E-2</v>
      </c>
    </row>
    <row r="19" spans="1:7">
      <c r="A19" s="50" t="s">
        <v>336</v>
      </c>
      <c r="B19" s="50"/>
      <c r="C19" s="50">
        <v>4</v>
      </c>
      <c r="D19" s="50"/>
      <c r="E19" s="50"/>
      <c r="F19" s="33">
        <f>F16*params!$B$5</f>
        <v>8.0000000000000019E-3</v>
      </c>
      <c r="G19" s="33">
        <f>G16*params!$B$5</f>
        <v>8.0000000000000019E-3</v>
      </c>
    </row>
    <row r="20" spans="1:7">
      <c r="A20" s="50" t="s">
        <v>337</v>
      </c>
      <c r="B20" s="50"/>
      <c r="C20" s="50">
        <v>4</v>
      </c>
      <c r="D20" s="50">
        <v>16</v>
      </c>
      <c r="E20" s="50">
        <v>4</v>
      </c>
      <c r="F20" s="33">
        <v>2</v>
      </c>
      <c r="G20" s="33">
        <v>2</v>
      </c>
    </row>
    <row r="21" spans="1:7">
      <c r="A21" s="50" t="s">
        <v>338</v>
      </c>
      <c r="B21" s="50"/>
      <c r="C21" s="50"/>
      <c r="D21" s="50"/>
      <c r="E21" s="50"/>
      <c r="F21" s="33"/>
      <c r="G21" s="95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sheetPr codeName="Feuil67"/>
  <dimension ref="A1:H51"/>
  <sheetViews>
    <sheetView workbookViewId="0">
      <selection activeCell="G10" sqref="G10"/>
    </sheetView>
  </sheetViews>
  <sheetFormatPr baseColWidth="10" defaultRowHeight="16"/>
  <cols>
    <col min="1" max="1" width="44.83203125" style="25" customWidth="1"/>
    <col min="2" max="16384" width="10.83203125" style="25"/>
  </cols>
  <sheetData>
    <row r="1" spans="1:8" ht="19">
      <c r="A1" s="32" t="s">
        <v>10</v>
      </c>
      <c r="B1" s="32"/>
      <c r="C1" s="32"/>
      <c r="D1" s="32"/>
      <c r="E1" s="32"/>
      <c r="F1" s="32"/>
      <c r="G1" s="32"/>
      <c r="H1" s="32"/>
    </row>
    <row r="3" spans="1:8">
      <c r="G3" s="35">
        <f>SUM(G5:G51)</f>
        <v>13.743871999999993</v>
      </c>
      <c r="H3" s="35">
        <f>SUM(H5:H100)</f>
        <v>13.743871999999993</v>
      </c>
    </row>
    <row r="4" spans="1:8">
      <c r="B4" s="41" t="s">
        <v>351</v>
      </c>
      <c r="C4" s="41" t="s">
        <v>352</v>
      </c>
      <c r="D4" s="41" t="s">
        <v>97</v>
      </c>
      <c r="E4" s="41" t="s">
        <v>109</v>
      </c>
      <c r="F4" s="41" t="s">
        <v>175</v>
      </c>
      <c r="G4" s="53" t="str">
        <f>data!$H$3</f>
        <v>diff_id</v>
      </c>
      <c r="H4" s="53" t="str">
        <f>data!$I$3</f>
        <v>arrays</v>
      </c>
    </row>
    <row r="5" spans="1:8">
      <c r="A5" s="28" t="s">
        <v>341</v>
      </c>
      <c r="B5" s="28" t="s">
        <v>102</v>
      </c>
      <c r="C5" s="28"/>
      <c r="D5" s="28"/>
      <c r="E5" s="28"/>
      <c r="F5" s="28"/>
      <c r="G5" s="34"/>
      <c r="H5" s="94"/>
    </row>
    <row r="6" spans="1:8">
      <c r="A6" s="36" t="s">
        <v>342</v>
      </c>
      <c r="B6" s="28"/>
      <c r="C6" s="28" t="s">
        <v>353</v>
      </c>
      <c r="D6" s="28"/>
      <c r="E6" s="28"/>
      <c r="F6" s="28"/>
      <c r="G6" s="34"/>
      <c r="H6" s="94"/>
    </row>
    <row r="7" spans="1:8">
      <c r="A7" s="36" t="s">
        <v>343</v>
      </c>
      <c r="B7" s="28"/>
      <c r="C7" s="28"/>
      <c r="D7" s="28" t="s">
        <v>354</v>
      </c>
      <c r="E7" s="28"/>
      <c r="F7" s="28"/>
      <c r="G7" s="34"/>
      <c r="H7" s="94"/>
    </row>
    <row r="8" spans="1:8">
      <c r="A8" s="36" t="s">
        <v>344</v>
      </c>
      <c r="B8" s="28" t="s">
        <v>102</v>
      </c>
      <c r="C8" s="28"/>
      <c r="D8" s="28"/>
      <c r="E8" s="28">
        <v>0</v>
      </c>
      <c r="F8" s="28"/>
      <c r="G8" s="34">
        <v>1</v>
      </c>
      <c r="H8" s="94">
        <v>1</v>
      </c>
    </row>
    <row r="9" spans="1:8">
      <c r="A9" s="36" t="s">
        <v>345</v>
      </c>
      <c r="B9" s="28"/>
      <c r="C9" s="28" t="s">
        <v>353</v>
      </c>
      <c r="D9" s="28"/>
      <c r="E9" s="28"/>
      <c r="F9" s="28">
        <v>0</v>
      </c>
      <c r="G9" s="34">
        <v>1</v>
      </c>
      <c r="H9" s="94">
        <v>1</v>
      </c>
    </row>
    <row r="10" spans="1:8">
      <c r="A10" s="36" t="s">
        <v>346</v>
      </c>
      <c r="B10" s="28" t="s">
        <v>102</v>
      </c>
      <c r="C10" s="28"/>
      <c r="D10" s="28"/>
      <c r="E10" s="28">
        <v>0</v>
      </c>
      <c r="F10" s="28">
        <v>0</v>
      </c>
      <c r="G10" s="34">
        <v>3</v>
      </c>
      <c r="H10" s="94">
        <f t="shared" ref="H9:H11" si="0">G10</f>
        <v>3</v>
      </c>
    </row>
    <row r="11" spans="1:8">
      <c r="A11" s="36" t="s">
        <v>348</v>
      </c>
      <c r="B11" s="28" t="s">
        <v>102</v>
      </c>
      <c r="C11" s="28" t="s">
        <v>353</v>
      </c>
      <c r="D11" s="28"/>
      <c r="E11" s="28">
        <v>0</v>
      </c>
      <c r="F11" s="28">
        <v>0</v>
      </c>
      <c r="G11" s="34">
        <v>4</v>
      </c>
      <c r="H11" s="94">
        <v>4</v>
      </c>
    </row>
    <row r="12" spans="1:8">
      <c r="A12" s="28" t="s">
        <v>347</v>
      </c>
      <c r="B12" s="28"/>
      <c r="C12" s="28"/>
      <c r="D12" s="28"/>
      <c r="E12" s="28"/>
      <c r="F12" s="28"/>
      <c r="G12" s="34"/>
      <c r="H12" s="94"/>
    </row>
    <row r="13" spans="1:8">
      <c r="A13" s="28"/>
      <c r="B13" s="28"/>
      <c r="C13" s="28"/>
      <c r="D13" s="28"/>
      <c r="E13" s="28"/>
      <c r="F13" s="28"/>
      <c r="G13" s="34"/>
      <c r="H13" s="94"/>
    </row>
    <row r="14" spans="1:8">
      <c r="A14" s="36" t="s">
        <v>344</v>
      </c>
      <c r="B14" s="28" t="s">
        <v>102</v>
      </c>
      <c r="C14" s="28"/>
      <c r="D14" s="28"/>
      <c r="E14" s="28">
        <v>1</v>
      </c>
      <c r="F14" s="28"/>
      <c r="G14" s="34">
        <f>G8*params!$B$5</f>
        <v>0.2</v>
      </c>
      <c r="H14" s="94">
        <f>H8*params!$B$5</f>
        <v>0.2</v>
      </c>
    </row>
    <row r="15" spans="1:8">
      <c r="A15" s="36" t="s">
        <v>345</v>
      </c>
      <c r="B15" s="28"/>
      <c r="C15" s="28" t="s">
        <v>353</v>
      </c>
      <c r="D15" s="28"/>
      <c r="E15" s="28"/>
      <c r="F15" s="28">
        <v>0</v>
      </c>
      <c r="G15" s="34">
        <f>G9*params!$B$5</f>
        <v>0.2</v>
      </c>
      <c r="H15" s="94">
        <f>H9*params!$B$5</f>
        <v>0.2</v>
      </c>
    </row>
    <row r="16" spans="1:8">
      <c r="A16" s="36" t="s">
        <v>346</v>
      </c>
      <c r="B16" s="28" t="s">
        <v>102</v>
      </c>
      <c r="C16" s="28"/>
      <c r="D16" s="28"/>
      <c r="E16" s="28">
        <v>1</v>
      </c>
      <c r="F16" s="28">
        <v>0</v>
      </c>
      <c r="G16" s="34">
        <f>G10*params!$B$5</f>
        <v>0.60000000000000009</v>
      </c>
      <c r="H16" s="94">
        <f>H10*params!$B$5</f>
        <v>0.60000000000000009</v>
      </c>
    </row>
    <row r="17" spans="1:8">
      <c r="A17" s="36" t="s">
        <v>348</v>
      </c>
      <c r="B17" s="28" t="s">
        <v>102</v>
      </c>
      <c r="C17" s="28" t="s">
        <v>353</v>
      </c>
      <c r="D17" s="28"/>
      <c r="E17" s="28">
        <v>1</v>
      </c>
      <c r="F17" s="28">
        <v>0</v>
      </c>
      <c r="G17" s="34">
        <f>G11*params!$B$5</f>
        <v>0.8</v>
      </c>
      <c r="H17" s="94">
        <f>H11*params!$B$5</f>
        <v>0.8</v>
      </c>
    </row>
    <row r="18" spans="1:8">
      <c r="A18" s="28" t="s">
        <v>347</v>
      </c>
      <c r="B18" s="28"/>
      <c r="C18" s="28"/>
      <c r="D18" s="28"/>
      <c r="E18" s="28"/>
      <c r="F18" s="28"/>
      <c r="G18" s="34"/>
      <c r="H18" s="94"/>
    </row>
    <row r="19" spans="1:8">
      <c r="A19" s="28"/>
      <c r="B19" s="28"/>
      <c r="C19" s="28"/>
      <c r="D19" s="28"/>
      <c r="E19" s="28"/>
      <c r="F19" s="28"/>
      <c r="G19" s="34"/>
      <c r="H19" s="94"/>
    </row>
    <row r="20" spans="1:8">
      <c r="A20" s="36" t="s">
        <v>344</v>
      </c>
      <c r="B20" s="28" t="s">
        <v>102</v>
      </c>
      <c r="C20" s="28"/>
      <c r="D20" s="28"/>
      <c r="E20" s="28">
        <v>2</v>
      </c>
      <c r="F20" s="28"/>
      <c r="G20" s="34">
        <f>G14*params!$B$5</f>
        <v>4.0000000000000008E-2</v>
      </c>
      <c r="H20" s="94">
        <f>H14*params!$B$5</f>
        <v>4.0000000000000008E-2</v>
      </c>
    </row>
    <row r="21" spans="1:8">
      <c r="A21" s="36" t="s">
        <v>345</v>
      </c>
      <c r="B21" s="28"/>
      <c r="C21" s="28" t="s">
        <v>353</v>
      </c>
      <c r="D21" s="28"/>
      <c r="E21" s="28"/>
      <c r="F21" s="28">
        <v>0</v>
      </c>
      <c r="G21" s="34">
        <f>G15*params!$B$5</f>
        <v>4.0000000000000008E-2</v>
      </c>
      <c r="H21" s="94">
        <f>H15*params!$B$5</f>
        <v>4.0000000000000008E-2</v>
      </c>
    </row>
    <row r="22" spans="1:8">
      <c r="A22" s="36" t="s">
        <v>346</v>
      </c>
      <c r="B22" s="28" t="s">
        <v>102</v>
      </c>
      <c r="C22" s="28"/>
      <c r="D22" s="28"/>
      <c r="E22" s="28">
        <v>2</v>
      </c>
      <c r="F22" s="28">
        <v>0</v>
      </c>
      <c r="G22" s="34">
        <f>G16*params!$B$5</f>
        <v>0.12000000000000002</v>
      </c>
      <c r="H22" s="94">
        <f>H16*params!$B$5</f>
        <v>0.12000000000000002</v>
      </c>
    </row>
    <row r="23" spans="1:8">
      <c r="A23" s="36" t="s">
        <v>348</v>
      </c>
      <c r="B23" s="28" t="s">
        <v>102</v>
      </c>
      <c r="C23" s="28" t="s">
        <v>353</v>
      </c>
      <c r="D23" s="28"/>
      <c r="E23" s="28">
        <v>2</v>
      </c>
      <c r="F23" s="28">
        <v>0</v>
      </c>
      <c r="G23" s="34">
        <f>G17*params!$B$5</f>
        <v>0.16000000000000003</v>
      </c>
      <c r="H23" s="94">
        <f>H17*params!$B$5</f>
        <v>0.16000000000000003</v>
      </c>
    </row>
    <row r="24" spans="1:8">
      <c r="A24" s="28" t="s">
        <v>347</v>
      </c>
      <c r="B24" s="28"/>
      <c r="C24" s="28"/>
      <c r="D24" s="28"/>
      <c r="E24" s="28"/>
      <c r="F24" s="28"/>
      <c r="G24" s="34"/>
      <c r="H24" s="94"/>
    </row>
    <row r="25" spans="1:8">
      <c r="A25" s="28"/>
      <c r="B25" s="28"/>
      <c r="C25" s="28"/>
      <c r="D25" s="28"/>
      <c r="E25" s="28"/>
      <c r="F25" s="28"/>
      <c r="G25" s="34"/>
      <c r="H25" s="94"/>
    </row>
    <row r="26" spans="1:8">
      <c r="A26" s="36" t="s">
        <v>344</v>
      </c>
      <c r="B26" s="28" t="s">
        <v>102</v>
      </c>
      <c r="C26" s="28"/>
      <c r="D26" s="28"/>
      <c r="E26" s="28">
        <v>3</v>
      </c>
      <c r="F26" s="28"/>
      <c r="G26" s="34">
        <f>G20*params!$B$5</f>
        <v>8.0000000000000019E-3</v>
      </c>
      <c r="H26" s="94">
        <f>H20*params!$B$5</f>
        <v>8.0000000000000019E-3</v>
      </c>
    </row>
    <row r="27" spans="1:8">
      <c r="A27" s="36" t="s">
        <v>345</v>
      </c>
      <c r="B27" s="28"/>
      <c r="C27" s="28" t="s">
        <v>353</v>
      </c>
      <c r="D27" s="28"/>
      <c r="E27" s="28"/>
      <c r="F27" s="28">
        <v>0</v>
      </c>
      <c r="G27" s="34">
        <f>G21*params!$B$5</f>
        <v>8.0000000000000019E-3</v>
      </c>
      <c r="H27" s="94">
        <f>H21*params!$B$5</f>
        <v>8.0000000000000019E-3</v>
      </c>
    </row>
    <row r="28" spans="1:8">
      <c r="A28" s="36" t="s">
        <v>346</v>
      </c>
      <c r="B28" s="28" t="s">
        <v>102</v>
      </c>
      <c r="C28" s="28"/>
      <c r="D28" s="28"/>
      <c r="E28" s="28">
        <v>3</v>
      </c>
      <c r="F28" s="28">
        <v>0</v>
      </c>
      <c r="G28" s="34">
        <f>G22*params!$B$5</f>
        <v>2.4000000000000007E-2</v>
      </c>
      <c r="H28" s="94">
        <f>H22*params!$B$5</f>
        <v>2.4000000000000007E-2</v>
      </c>
    </row>
    <row r="29" spans="1:8">
      <c r="A29" s="36" t="s">
        <v>348</v>
      </c>
      <c r="B29" s="28" t="s">
        <v>102</v>
      </c>
      <c r="C29" s="28" t="s">
        <v>353</v>
      </c>
      <c r="D29" s="28"/>
      <c r="E29" s="28">
        <v>3</v>
      </c>
      <c r="F29" s="28">
        <v>0</v>
      </c>
      <c r="G29" s="34">
        <f>G23*params!$B$5</f>
        <v>3.2000000000000008E-2</v>
      </c>
      <c r="H29" s="94">
        <f>H23*params!$B$5</f>
        <v>3.2000000000000008E-2</v>
      </c>
    </row>
    <row r="30" spans="1:8">
      <c r="A30" s="28" t="s">
        <v>349</v>
      </c>
      <c r="B30" s="28"/>
      <c r="C30" s="28"/>
      <c r="D30" s="28"/>
      <c r="E30" s="28"/>
      <c r="F30" s="28"/>
      <c r="G30" s="34"/>
      <c r="H30" s="94"/>
    </row>
    <row r="31" spans="1:8">
      <c r="A31" s="28" t="s">
        <v>350</v>
      </c>
      <c r="B31" s="28"/>
      <c r="C31" s="28" t="s">
        <v>353</v>
      </c>
      <c r="D31" s="28"/>
      <c r="E31" s="28"/>
      <c r="F31" s="28">
        <v>0</v>
      </c>
      <c r="G31" s="34">
        <v>2</v>
      </c>
      <c r="H31" s="94">
        <v>2</v>
      </c>
    </row>
    <row r="32" spans="1:8">
      <c r="A32" s="28"/>
      <c r="B32" s="28"/>
      <c r="C32" s="28"/>
      <c r="D32" s="28"/>
      <c r="E32" s="28"/>
      <c r="F32" s="28"/>
      <c r="G32" s="34"/>
      <c r="H32" s="94"/>
    </row>
    <row r="33" spans="1:8">
      <c r="A33" s="36" t="s">
        <v>345</v>
      </c>
      <c r="B33" s="28"/>
      <c r="C33" s="28" t="s">
        <v>353</v>
      </c>
      <c r="D33" s="28"/>
      <c r="E33" s="28"/>
      <c r="F33" s="28">
        <v>1</v>
      </c>
      <c r="G33" s="34">
        <f>G27*params!$B$5</f>
        <v>1.6000000000000005E-3</v>
      </c>
      <c r="H33" s="94">
        <f>H27*params!$B$5</f>
        <v>1.6000000000000005E-3</v>
      </c>
    </row>
    <row r="34" spans="1:8">
      <c r="A34" s="36" t="s">
        <v>346</v>
      </c>
      <c r="B34" s="28" t="s">
        <v>102</v>
      </c>
      <c r="C34" s="28"/>
      <c r="D34" s="28"/>
      <c r="E34" s="28">
        <v>3</v>
      </c>
      <c r="F34" s="28">
        <v>1</v>
      </c>
      <c r="G34" s="34">
        <f>G28*params!$B$5</f>
        <v>4.8000000000000022E-3</v>
      </c>
      <c r="H34" s="94">
        <f>H28*params!$B$5</f>
        <v>4.8000000000000022E-3</v>
      </c>
    </row>
    <row r="35" spans="1:8">
      <c r="A35" s="36" t="s">
        <v>348</v>
      </c>
      <c r="B35" s="28" t="s">
        <v>102</v>
      </c>
      <c r="C35" s="28" t="s">
        <v>353</v>
      </c>
      <c r="D35" s="28"/>
      <c r="E35" s="28">
        <v>3</v>
      </c>
      <c r="F35" s="28">
        <v>1</v>
      </c>
      <c r="G35" s="34">
        <f>G29*params!$B$5</f>
        <v>6.400000000000002E-3</v>
      </c>
      <c r="H35" s="94">
        <f>H29*params!$B$5</f>
        <v>6.400000000000002E-3</v>
      </c>
    </row>
    <row r="36" spans="1:8">
      <c r="A36" s="28" t="s">
        <v>349</v>
      </c>
      <c r="B36" s="28"/>
      <c r="C36" s="28"/>
      <c r="D36" s="28"/>
      <c r="E36" s="28"/>
      <c r="F36" s="28"/>
      <c r="G36" s="34"/>
      <c r="H36" s="94"/>
    </row>
    <row r="37" spans="1:8">
      <c r="A37" s="28" t="s">
        <v>350</v>
      </c>
      <c r="B37" s="28"/>
      <c r="C37" s="28" t="s">
        <v>353</v>
      </c>
      <c r="D37" s="28"/>
      <c r="E37" s="28"/>
      <c r="F37" s="28">
        <v>1</v>
      </c>
      <c r="G37" s="34">
        <f>G31*params!$B$5</f>
        <v>0.4</v>
      </c>
      <c r="H37" s="94">
        <f>H31*params!$B$5</f>
        <v>0.4</v>
      </c>
    </row>
    <row r="38" spans="1:8">
      <c r="A38" s="28"/>
      <c r="B38" s="28"/>
      <c r="C38" s="28"/>
      <c r="D38" s="28"/>
      <c r="E38" s="28"/>
      <c r="F38" s="28"/>
      <c r="G38" s="34"/>
      <c r="H38" s="94"/>
    </row>
    <row r="39" spans="1:8">
      <c r="A39" s="36" t="s">
        <v>345</v>
      </c>
      <c r="B39" s="28"/>
      <c r="C39" s="28" t="s">
        <v>353</v>
      </c>
      <c r="D39" s="28"/>
      <c r="E39" s="28"/>
      <c r="F39" s="28">
        <v>2</v>
      </c>
      <c r="G39" s="34">
        <f>G33*params!$B$5</f>
        <v>3.2000000000000013E-4</v>
      </c>
      <c r="H39" s="94">
        <f>H33*params!$B$5</f>
        <v>3.2000000000000013E-4</v>
      </c>
    </row>
    <row r="40" spans="1:8">
      <c r="A40" s="36" t="s">
        <v>346</v>
      </c>
      <c r="B40" s="28" t="s">
        <v>102</v>
      </c>
      <c r="C40" s="28"/>
      <c r="D40" s="28"/>
      <c r="E40" s="28">
        <v>3</v>
      </c>
      <c r="F40" s="28">
        <v>2</v>
      </c>
      <c r="G40" s="34">
        <f>G34*params!$B$5</f>
        <v>9.6000000000000046E-4</v>
      </c>
      <c r="H40" s="94">
        <f>H34*params!$B$5</f>
        <v>9.6000000000000046E-4</v>
      </c>
    </row>
    <row r="41" spans="1:8">
      <c r="A41" s="36" t="s">
        <v>348</v>
      </c>
      <c r="B41" s="28" t="s">
        <v>102</v>
      </c>
      <c r="C41" s="28" t="s">
        <v>353</v>
      </c>
      <c r="D41" s="28"/>
      <c r="E41" s="28">
        <v>3</v>
      </c>
      <c r="F41" s="28">
        <v>2</v>
      </c>
      <c r="G41" s="34">
        <f>G35*params!$B$5</f>
        <v>1.2800000000000005E-3</v>
      </c>
      <c r="H41" s="94">
        <f>H35*params!$B$5</f>
        <v>1.2800000000000005E-3</v>
      </c>
    </row>
    <row r="42" spans="1:8">
      <c r="A42" s="28" t="s">
        <v>349</v>
      </c>
      <c r="B42" s="28"/>
      <c r="C42" s="28"/>
      <c r="D42" s="28"/>
      <c r="E42" s="28"/>
      <c r="F42" s="28"/>
      <c r="G42" s="34"/>
      <c r="H42" s="94"/>
    </row>
    <row r="43" spans="1:8">
      <c r="A43" s="28" t="s">
        <v>350</v>
      </c>
      <c r="B43" s="28"/>
      <c r="C43" s="28" t="s">
        <v>353</v>
      </c>
      <c r="D43" s="28"/>
      <c r="E43" s="28"/>
      <c r="F43" s="28">
        <v>2</v>
      </c>
      <c r="G43" s="34">
        <f>G37*params!$B$5</f>
        <v>8.0000000000000016E-2</v>
      </c>
      <c r="H43" s="94">
        <f>H37*params!$B$5</f>
        <v>8.0000000000000016E-2</v>
      </c>
    </row>
    <row r="44" spans="1:8">
      <c r="A44" s="28"/>
      <c r="B44" s="28"/>
      <c r="C44" s="28"/>
      <c r="D44" s="28"/>
      <c r="E44" s="28"/>
      <c r="F44" s="28"/>
      <c r="G44" s="34"/>
      <c r="H44" s="94"/>
    </row>
    <row r="45" spans="1:8">
      <c r="A45" s="36" t="s">
        <v>345</v>
      </c>
      <c r="B45" s="28"/>
      <c r="C45" s="28" t="s">
        <v>353</v>
      </c>
      <c r="D45" s="28"/>
      <c r="E45" s="28"/>
      <c r="F45" s="28">
        <v>3</v>
      </c>
      <c r="G45" s="34">
        <f>G39*params!$B$5</f>
        <v>6.4000000000000024E-5</v>
      </c>
      <c r="H45" s="94">
        <f>H39*params!$B$5</f>
        <v>6.4000000000000024E-5</v>
      </c>
    </row>
    <row r="46" spans="1:8">
      <c r="A46" s="36" t="s">
        <v>346</v>
      </c>
      <c r="B46" s="28" t="s">
        <v>102</v>
      </c>
      <c r="C46" s="28"/>
      <c r="D46" s="28"/>
      <c r="E46" s="28">
        <v>3</v>
      </c>
      <c r="F46" s="28">
        <v>3</v>
      </c>
      <c r="G46" s="34">
        <f>G40*params!$B$5</f>
        <v>1.9200000000000011E-4</v>
      </c>
      <c r="H46" s="94">
        <f>H40*params!$B$5</f>
        <v>1.9200000000000011E-4</v>
      </c>
    </row>
    <row r="47" spans="1:8">
      <c r="A47" s="36" t="s">
        <v>348</v>
      </c>
      <c r="B47" s="28" t="s">
        <v>102</v>
      </c>
      <c r="C47" s="28" t="s">
        <v>353</v>
      </c>
      <c r="D47" s="28"/>
      <c r="E47" s="28">
        <v>3</v>
      </c>
      <c r="F47" s="28">
        <v>3</v>
      </c>
      <c r="G47" s="34">
        <f>G41*params!$B$5</f>
        <v>2.560000000000001E-4</v>
      </c>
      <c r="H47" s="94">
        <f>H41*params!$B$5</f>
        <v>2.560000000000001E-4</v>
      </c>
    </row>
    <row r="48" spans="1:8">
      <c r="A48" s="28" t="s">
        <v>349</v>
      </c>
      <c r="B48" s="28"/>
      <c r="C48" s="28"/>
      <c r="D48" s="28"/>
      <c r="E48" s="28"/>
      <c r="F48" s="28"/>
      <c r="G48" s="34"/>
      <c r="H48" s="94"/>
    </row>
    <row r="49" spans="1:8">
      <c r="A49" s="28" t="s">
        <v>350</v>
      </c>
      <c r="B49" s="28"/>
      <c r="C49" s="28" t="s">
        <v>353</v>
      </c>
      <c r="D49" s="28"/>
      <c r="E49" s="28"/>
      <c r="F49" s="28">
        <v>3</v>
      </c>
      <c r="G49" s="34">
        <f>G43*params!$B$5</f>
        <v>1.6000000000000004E-2</v>
      </c>
      <c r="H49" s="94">
        <f>H43*params!$B$5</f>
        <v>1.6000000000000004E-2</v>
      </c>
    </row>
    <row r="50" spans="1:8">
      <c r="A50" s="28" t="s">
        <v>355</v>
      </c>
      <c r="B50" s="28"/>
      <c r="C50" s="28"/>
      <c r="D50" s="28"/>
      <c r="E50" s="28"/>
      <c r="F50" s="28"/>
      <c r="G50" s="34"/>
      <c r="H50" s="94"/>
    </row>
    <row r="51" spans="1:8">
      <c r="A51" s="28" t="s">
        <v>338</v>
      </c>
      <c r="B51" s="28"/>
      <c r="C51" s="28"/>
      <c r="D51" s="28"/>
      <c r="E51" s="28"/>
      <c r="F51" s="28"/>
      <c r="G51" s="34"/>
      <c r="H51" s="94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sheetPr codeName="Feuil68"/>
  <dimension ref="A1:I119"/>
  <sheetViews>
    <sheetView workbookViewId="0">
      <selection activeCell="G10" sqref="G10"/>
    </sheetView>
  </sheetViews>
  <sheetFormatPr baseColWidth="10" defaultRowHeight="16"/>
  <cols>
    <col min="1" max="1" width="39.83203125" customWidth="1"/>
    <col min="8" max="8" width="12.1640625" bestFit="1" customWidth="1"/>
    <col min="9" max="9" width="12.1640625" customWidth="1"/>
  </cols>
  <sheetData>
    <row r="1" spans="1:9" ht="19">
      <c r="A1" s="32" t="s">
        <v>11</v>
      </c>
      <c r="B1" s="32"/>
      <c r="C1" s="32"/>
      <c r="D1" s="32"/>
      <c r="E1" s="32"/>
      <c r="F1" s="32"/>
      <c r="G1" s="32"/>
      <c r="H1" s="32"/>
    </row>
    <row r="2" spans="1:9">
      <c r="C2" s="25"/>
      <c r="D2" s="25"/>
      <c r="E2" s="25"/>
      <c r="F2" s="25"/>
    </row>
    <row r="3" spans="1:9">
      <c r="A3" s="25"/>
      <c r="D3" s="25"/>
      <c r="E3" s="25"/>
      <c r="F3" s="25"/>
      <c r="H3" s="35">
        <f>SUM(H5:H119)</f>
        <v>7.8499993599999991</v>
      </c>
      <c r="I3" s="35">
        <f>SUM(I5:I200)</f>
        <v>8.2249993600000018</v>
      </c>
    </row>
    <row r="4" spans="1:9">
      <c r="A4" s="25"/>
      <c r="B4" s="28" t="s">
        <v>172</v>
      </c>
      <c r="C4" s="28" t="s">
        <v>362</v>
      </c>
      <c r="D4" s="28" t="s">
        <v>97</v>
      </c>
      <c r="E4" s="28" t="s">
        <v>109</v>
      </c>
      <c r="F4" s="28" t="s">
        <v>175</v>
      </c>
      <c r="G4" s="21"/>
      <c r="H4" s="53" t="str">
        <f>data!$H$3</f>
        <v>diff_id</v>
      </c>
      <c r="I4" s="53" t="str">
        <f>data!$I$3</f>
        <v>arrays</v>
      </c>
    </row>
    <row r="5" spans="1:9">
      <c r="A5" s="28" t="s">
        <v>356</v>
      </c>
      <c r="B5" s="28" t="s">
        <v>101</v>
      </c>
      <c r="C5" s="28"/>
      <c r="D5" s="28"/>
      <c r="E5" s="28"/>
      <c r="F5" s="28"/>
      <c r="G5" s="21"/>
      <c r="H5" s="33"/>
      <c r="I5" s="33"/>
    </row>
    <row r="6" spans="1:9">
      <c r="A6" s="36" t="s">
        <v>357</v>
      </c>
      <c r="B6" s="28"/>
      <c r="C6" s="28" t="s">
        <v>363</v>
      </c>
      <c r="D6" s="28"/>
      <c r="E6" s="28"/>
      <c r="F6" s="28"/>
      <c r="G6" s="21"/>
      <c r="H6" s="33"/>
      <c r="I6" s="33"/>
    </row>
    <row r="7" spans="1:9">
      <c r="A7" s="36" t="s">
        <v>358</v>
      </c>
      <c r="B7" s="28"/>
      <c r="C7" s="28"/>
      <c r="D7" s="28">
        <v>0</v>
      </c>
      <c r="E7" s="28"/>
      <c r="F7" s="28"/>
      <c r="G7" s="21"/>
      <c r="H7" s="33"/>
      <c r="I7" s="33"/>
    </row>
    <row r="8" spans="1:9">
      <c r="A8" s="36" t="s">
        <v>359</v>
      </c>
      <c r="B8" s="28"/>
      <c r="C8" s="28"/>
      <c r="D8" s="28"/>
      <c r="E8" s="28">
        <v>0</v>
      </c>
      <c r="F8" s="28"/>
      <c r="G8" s="21"/>
      <c r="H8" s="33">
        <v>1</v>
      </c>
      <c r="I8" s="33">
        <v>1</v>
      </c>
    </row>
    <row r="9" spans="1:9">
      <c r="A9" s="36" t="s">
        <v>360</v>
      </c>
      <c r="B9" s="28"/>
      <c r="C9" s="28" t="s">
        <v>363</v>
      </c>
      <c r="D9" s="28"/>
      <c r="E9" s="28"/>
      <c r="F9" s="28">
        <v>0</v>
      </c>
      <c r="G9" s="21"/>
      <c r="H9" s="33">
        <v>1</v>
      </c>
      <c r="I9" s="33">
        <v>1</v>
      </c>
    </row>
    <row r="10" spans="1:9">
      <c r="A10" s="36" t="s">
        <v>361</v>
      </c>
      <c r="B10" s="28" t="s">
        <v>101</v>
      </c>
      <c r="C10" s="28"/>
      <c r="D10" s="28"/>
      <c r="E10" s="28">
        <f>E8</f>
        <v>0</v>
      </c>
      <c r="F10" s="28">
        <v>0</v>
      </c>
      <c r="G10" s="21"/>
      <c r="H10" s="33">
        <v>3</v>
      </c>
      <c r="I10" s="33">
        <f>3+params!$B$8</f>
        <v>3.3</v>
      </c>
    </row>
    <row r="11" spans="1:9">
      <c r="A11" s="36" t="s">
        <v>360</v>
      </c>
      <c r="B11" s="28"/>
      <c r="C11" s="28" t="s">
        <v>363</v>
      </c>
      <c r="D11" s="28"/>
      <c r="E11" s="28"/>
      <c r="F11" s="28">
        <v>1</v>
      </c>
      <c r="G11" s="21"/>
      <c r="H11" s="33">
        <f>H9*params!$B$5</f>
        <v>0.2</v>
      </c>
      <c r="I11" s="33">
        <f>I9*params!$B$5</f>
        <v>0.2</v>
      </c>
    </row>
    <row r="12" spans="1:9">
      <c r="A12" s="36" t="s">
        <v>361</v>
      </c>
      <c r="B12" s="28" t="s">
        <v>101</v>
      </c>
      <c r="C12" s="28"/>
      <c r="D12" s="28"/>
      <c r="E12" s="28">
        <f>E10</f>
        <v>0</v>
      </c>
      <c r="F12" s="28">
        <v>1</v>
      </c>
      <c r="G12" s="21"/>
      <c r="H12" s="33">
        <f>H10*params!$B$5</f>
        <v>0.60000000000000009</v>
      </c>
      <c r="I12" s="33">
        <f>I10*params!$B$5</f>
        <v>0.66</v>
      </c>
    </row>
    <row r="13" spans="1:9">
      <c r="A13" s="36" t="s">
        <v>360</v>
      </c>
      <c r="B13" s="28"/>
      <c r="C13" s="28" t="s">
        <v>363</v>
      </c>
      <c r="D13" s="28"/>
      <c r="E13" s="28"/>
      <c r="F13" s="28">
        <v>2</v>
      </c>
      <c r="G13" s="21"/>
      <c r="H13" s="33">
        <f>H11*params!$B$5</f>
        <v>4.0000000000000008E-2</v>
      </c>
      <c r="I13" s="33">
        <f>I11*params!$B$5</f>
        <v>4.0000000000000008E-2</v>
      </c>
    </row>
    <row r="14" spans="1:9">
      <c r="A14" s="36" t="s">
        <v>361</v>
      </c>
      <c r="B14" s="28" t="s">
        <v>101</v>
      </c>
      <c r="C14" s="28"/>
      <c r="D14" s="28"/>
      <c r="E14" s="28">
        <f>E12</f>
        <v>0</v>
      </c>
      <c r="F14" s="28">
        <v>2</v>
      </c>
      <c r="G14" s="21"/>
      <c r="H14" s="33">
        <f>H12*params!$B$5</f>
        <v>0.12000000000000002</v>
      </c>
      <c r="I14" s="33">
        <f>I12*params!$B$5</f>
        <v>0.13200000000000001</v>
      </c>
    </row>
    <row r="15" spans="1:9">
      <c r="A15" s="36" t="s">
        <v>360</v>
      </c>
      <c r="B15" s="28"/>
      <c r="C15" s="28" t="s">
        <v>363</v>
      </c>
      <c r="D15" s="28"/>
      <c r="E15" s="28"/>
      <c r="F15" s="28">
        <v>3</v>
      </c>
      <c r="G15" s="21"/>
      <c r="H15" s="33">
        <f>H13*params!$B$5</f>
        <v>8.0000000000000019E-3</v>
      </c>
      <c r="I15" s="33">
        <f>I13*params!$B$5</f>
        <v>8.0000000000000019E-3</v>
      </c>
    </row>
    <row r="16" spans="1:9">
      <c r="A16" s="36" t="s">
        <v>361</v>
      </c>
      <c r="B16" s="28" t="s">
        <v>101</v>
      </c>
      <c r="C16" s="28"/>
      <c r="D16" s="28"/>
      <c r="E16" s="28">
        <f>E14</f>
        <v>0</v>
      </c>
      <c r="F16" s="28">
        <v>3</v>
      </c>
      <c r="G16" s="21"/>
      <c r="H16" s="33">
        <f>H14*params!$B$5</f>
        <v>2.4000000000000007E-2</v>
      </c>
      <c r="I16" s="33">
        <f>I14*params!$B$5</f>
        <v>2.6400000000000003E-2</v>
      </c>
    </row>
    <row r="17" spans="1:9">
      <c r="A17" s="36" t="s">
        <v>360</v>
      </c>
      <c r="B17" s="28"/>
      <c r="C17" s="28" t="s">
        <v>363</v>
      </c>
      <c r="D17" s="28"/>
      <c r="E17" s="28"/>
      <c r="F17" s="28">
        <v>4</v>
      </c>
      <c r="G17" s="21"/>
      <c r="H17" s="33">
        <f>H15*params!$B$5</f>
        <v>1.6000000000000005E-3</v>
      </c>
      <c r="I17" s="33">
        <f>I15*params!$B$5</f>
        <v>1.6000000000000005E-3</v>
      </c>
    </row>
    <row r="18" spans="1:9">
      <c r="A18" s="36" t="s">
        <v>361</v>
      </c>
      <c r="B18" s="28" t="s">
        <v>101</v>
      </c>
      <c r="C18" s="28"/>
      <c r="D18" s="28"/>
      <c r="E18" s="28">
        <f>E16</f>
        <v>0</v>
      </c>
      <c r="F18" s="28">
        <v>4</v>
      </c>
      <c r="G18" s="21"/>
      <c r="H18" s="33">
        <f>H16*params!$B$5</f>
        <v>4.8000000000000022E-3</v>
      </c>
      <c r="I18" s="33">
        <f>I16*params!$B$5</f>
        <v>5.2800000000000008E-3</v>
      </c>
    </row>
    <row r="19" spans="1:9">
      <c r="A19" s="21"/>
      <c r="B19" s="21"/>
      <c r="C19" s="21"/>
      <c r="D19" s="21"/>
      <c r="E19" s="21"/>
      <c r="F19" s="21"/>
      <c r="G19" s="21"/>
      <c r="H19" s="33"/>
      <c r="I19" s="33"/>
    </row>
    <row r="20" spans="1:9">
      <c r="A20" s="36" t="s">
        <v>359</v>
      </c>
      <c r="B20" s="28"/>
      <c r="C20" s="28"/>
      <c r="D20" s="28"/>
      <c r="E20" s="28">
        <v>1</v>
      </c>
      <c r="F20" s="28"/>
      <c r="G20" s="21"/>
      <c r="H20" s="33">
        <f>H8*params!$B$5</f>
        <v>0.2</v>
      </c>
      <c r="I20" s="33">
        <f>I8*params!$B$5</f>
        <v>0.2</v>
      </c>
    </row>
    <row r="21" spans="1:9">
      <c r="A21" s="36" t="s">
        <v>360</v>
      </c>
      <c r="B21" s="28"/>
      <c r="C21" s="28" t="s">
        <v>363</v>
      </c>
      <c r="D21" s="28"/>
      <c r="E21" s="28"/>
      <c r="F21" s="28">
        <v>0</v>
      </c>
      <c r="G21" s="21"/>
      <c r="H21" s="33">
        <f>H17*params!$B$5</f>
        <v>3.2000000000000013E-4</v>
      </c>
      <c r="I21" s="33">
        <f>I17*params!$B$5</f>
        <v>3.2000000000000013E-4</v>
      </c>
    </row>
    <row r="22" spans="1:9">
      <c r="A22" s="36" t="s">
        <v>361</v>
      </c>
      <c r="B22" s="28" t="s">
        <v>101</v>
      </c>
      <c r="C22" s="28"/>
      <c r="D22" s="28"/>
      <c r="E22" s="28">
        <f>E20</f>
        <v>1</v>
      </c>
      <c r="F22" s="28">
        <v>0</v>
      </c>
      <c r="G22" s="21"/>
      <c r="H22" s="33">
        <f>H18*params!$B$5</f>
        <v>9.6000000000000046E-4</v>
      </c>
      <c r="I22" s="33">
        <f>I18*params!$B$5</f>
        <v>1.0560000000000003E-3</v>
      </c>
    </row>
    <row r="23" spans="1:9">
      <c r="A23" s="36" t="s">
        <v>360</v>
      </c>
      <c r="B23" s="28"/>
      <c r="C23" s="28" t="s">
        <v>363</v>
      </c>
      <c r="D23" s="28"/>
      <c r="E23" s="28"/>
      <c r="F23" s="28">
        <v>1</v>
      </c>
      <c r="G23" s="21"/>
      <c r="H23" s="33">
        <f>H21*params!$B$5</f>
        <v>6.4000000000000024E-5</v>
      </c>
      <c r="I23" s="33">
        <f>I21*params!$B$5</f>
        <v>6.4000000000000024E-5</v>
      </c>
    </row>
    <row r="24" spans="1:9">
      <c r="A24" s="36" t="s">
        <v>361</v>
      </c>
      <c r="B24" s="28" t="s">
        <v>101</v>
      </c>
      <c r="C24" s="28"/>
      <c r="D24" s="28"/>
      <c r="E24" s="28">
        <f>E22</f>
        <v>1</v>
      </c>
      <c r="F24" s="28">
        <v>1</v>
      </c>
      <c r="G24" s="21"/>
      <c r="H24" s="33">
        <f>H22*params!$B$5</f>
        <v>1.9200000000000011E-4</v>
      </c>
      <c r="I24" s="33">
        <f>I22*params!$B$5</f>
        <v>2.1120000000000006E-4</v>
      </c>
    </row>
    <row r="25" spans="1:9">
      <c r="A25" s="36" t="s">
        <v>364</v>
      </c>
      <c r="B25" s="28"/>
      <c r="C25" s="28"/>
      <c r="D25" s="28">
        <v>1</v>
      </c>
      <c r="E25" s="28"/>
      <c r="F25" s="28"/>
      <c r="G25" s="21"/>
      <c r="H25" s="33">
        <v>1</v>
      </c>
      <c r="I25" s="33">
        <v>1</v>
      </c>
    </row>
    <row r="26" spans="1:9">
      <c r="A26" s="36" t="s">
        <v>360</v>
      </c>
      <c r="B26" s="28"/>
      <c r="C26" s="28" t="s">
        <v>363</v>
      </c>
      <c r="D26" s="28"/>
      <c r="E26" s="28"/>
      <c r="F26" s="28">
        <v>2</v>
      </c>
      <c r="G26" s="21"/>
      <c r="H26" s="33">
        <f>H23*params!$B$5</f>
        <v>1.2800000000000006E-5</v>
      </c>
      <c r="I26" s="33">
        <f>I23*params!$B$5</f>
        <v>1.2800000000000006E-5</v>
      </c>
    </row>
    <row r="27" spans="1:9">
      <c r="A27" s="36" t="s">
        <v>361</v>
      </c>
      <c r="B27" s="28" t="s">
        <v>101</v>
      </c>
      <c r="C27" s="28"/>
      <c r="D27" s="28"/>
      <c r="E27" s="28">
        <f>E24</f>
        <v>1</v>
      </c>
      <c r="F27" s="28">
        <v>2</v>
      </c>
      <c r="G27" s="21"/>
      <c r="H27" s="33">
        <f>H24*params!$B$5</f>
        <v>3.8400000000000025E-5</v>
      </c>
      <c r="I27" s="33">
        <f>I24*params!$B$5</f>
        <v>4.2240000000000016E-5</v>
      </c>
    </row>
    <row r="28" spans="1:9">
      <c r="A28" s="36" t="s">
        <v>360</v>
      </c>
      <c r="B28" s="28"/>
      <c r="C28" s="28" t="s">
        <v>363</v>
      </c>
      <c r="D28" s="28"/>
      <c r="E28" s="28"/>
      <c r="F28" s="28">
        <v>3</v>
      </c>
      <c r="G28" s="21"/>
      <c r="H28" s="33">
        <f>H26*params!$B$5</f>
        <v>2.5600000000000013E-6</v>
      </c>
      <c r="I28" s="33">
        <f>I26*params!$B$5</f>
        <v>2.5600000000000013E-6</v>
      </c>
    </row>
    <row r="29" spans="1:9">
      <c r="A29" s="36" t="s">
        <v>361</v>
      </c>
      <c r="B29" s="28" t="s">
        <v>101</v>
      </c>
      <c r="C29" s="28"/>
      <c r="D29" s="28"/>
      <c r="E29" s="28">
        <f>E27</f>
        <v>1</v>
      </c>
      <c r="F29" s="28">
        <v>3</v>
      </c>
      <c r="G29" s="21"/>
      <c r="H29" s="33">
        <f>H27*params!$B$5</f>
        <v>7.6800000000000061E-6</v>
      </c>
      <c r="I29" s="33">
        <f>I27*params!$B$5</f>
        <v>8.4480000000000028E-6</v>
      </c>
    </row>
    <row r="30" spans="1:9">
      <c r="A30" s="36" t="s">
        <v>360</v>
      </c>
      <c r="B30" s="28"/>
      <c r="C30" s="28" t="s">
        <v>363</v>
      </c>
      <c r="D30" s="28"/>
      <c r="E30" s="28"/>
      <c r="F30" s="28">
        <v>4</v>
      </c>
      <c r="G30" s="21"/>
      <c r="H30" s="33">
        <f>H28*params!$B$5</f>
        <v>5.1200000000000024E-7</v>
      </c>
      <c r="I30" s="33">
        <f>I28*params!$B$5</f>
        <v>5.1200000000000024E-7</v>
      </c>
    </row>
    <row r="31" spans="1:9">
      <c r="A31" s="36" t="s">
        <v>361</v>
      </c>
      <c r="B31" s="28" t="s">
        <v>101</v>
      </c>
      <c r="C31" s="28"/>
      <c r="D31" s="28"/>
      <c r="E31" s="28">
        <f>E29</f>
        <v>1</v>
      </c>
      <c r="F31" s="28">
        <v>4</v>
      </c>
      <c r="G31" s="21"/>
      <c r="H31" s="33">
        <f>H29*params!$B$5</f>
        <v>1.5360000000000013E-6</v>
      </c>
      <c r="I31" s="33">
        <f>I29*params!$B$5</f>
        <v>1.6896000000000007E-6</v>
      </c>
    </row>
    <row r="32" spans="1:9">
      <c r="A32" s="36"/>
      <c r="B32" s="28"/>
      <c r="C32" s="28"/>
      <c r="D32" s="28"/>
      <c r="E32" s="28"/>
      <c r="F32" s="28"/>
      <c r="G32" s="21"/>
      <c r="H32" s="33"/>
      <c r="I32" s="33"/>
    </row>
    <row r="33" spans="1:9">
      <c r="A33" s="36" t="s">
        <v>359</v>
      </c>
      <c r="B33" s="28"/>
      <c r="C33" s="28"/>
      <c r="D33" s="28"/>
      <c r="E33" s="28">
        <v>2</v>
      </c>
      <c r="F33" s="28"/>
      <c r="G33" s="21"/>
      <c r="H33" s="33">
        <f>H20*params!$B$5</f>
        <v>4.0000000000000008E-2</v>
      </c>
      <c r="I33" s="33">
        <f>I20*params!$B$5</f>
        <v>4.0000000000000008E-2</v>
      </c>
    </row>
    <row r="34" spans="1:9">
      <c r="A34" s="36" t="s">
        <v>360</v>
      </c>
      <c r="B34" s="28"/>
      <c r="C34" s="28" t="s">
        <v>363</v>
      </c>
      <c r="D34" s="28"/>
      <c r="E34" s="28"/>
      <c r="F34" s="28">
        <v>0</v>
      </c>
      <c r="G34" s="21"/>
      <c r="H34" s="33">
        <f>H30*params!$B$5</f>
        <v>1.0240000000000006E-7</v>
      </c>
      <c r="I34" s="33">
        <f>I30*params!$B$5</f>
        <v>1.0240000000000006E-7</v>
      </c>
    </row>
    <row r="35" spans="1:9">
      <c r="A35" s="36" t="s">
        <v>361</v>
      </c>
      <c r="B35" s="28" t="s">
        <v>101</v>
      </c>
      <c r="C35" s="28"/>
      <c r="D35" s="28"/>
      <c r="E35" s="28">
        <f>E33</f>
        <v>2</v>
      </c>
      <c r="F35" s="28">
        <v>0</v>
      </c>
      <c r="G35" s="21"/>
      <c r="H35" s="33">
        <f>H31*params!$B$5</f>
        <v>3.0720000000000026E-7</v>
      </c>
      <c r="I35" s="33">
        <f>I31*params!$B$5</f>
        <v>3.3792000000000016E-7</v>
      </c>
    </row>
    <row r="36" spans="1:9">
      <c r="A36" s="36" t="s">
        <v>360</v>
      </c>
      <c r="B36" s="28"/>
      <c r="C36" s="28" t="s">
        <v>363</v>
      </c>
      <c r="D36" s="28"/>
      <c r="E36" s="28"/>
      <c r="F36" s="28">
        <v>1</v>
      </c>
      <c r="G36" s="21"/>
      <c r="H36" s="33">
        <f>H34*params!$B$5</f>
        <v>2.0480000000000012E-8</v>
      </c>
      <c r="I36" s="33">
        <f>I34*params!$B$5</f>
        <v>2.0480000000000012E-8</v>
      </c>
    </row>
    <row r="37" spans="1:9">
      <c r="A37" s="36" t="s">
        <v>361</v>
      </c>
      <c r="B37" s="28" t="s">
        <v>101</v>
      </c>
      <c r="C37" s="28"/>
      <c r="D37" s="28"/>
      <c r="E37" s="28">
        <f>E35</f>
        <v>2</v>
      </c>
      <c r="F37" s="28">
        <v>1</v>
      </c>
      <c r="G37" s="21"/>
      <c r="H37" s="33">
        <f>H35*params!$B$5</f>
        <v>6.1440000000000053E-8</v>
      </c>
      <c r="I37" s="33">
        <f>I35*params!$B$5</f>
        <v>6.7584000000000031E-8</v>
      </c>
    </row>
    <row r="38" spans="1:9">
      <c r="A38" s="36" t="s">
        <v>360</v>
      </c>
      <c r="B38" s="28"/>
      <c r="C38" s="28" t="s">
        <v>363</v>
      </c>
      <c r="D38" s="28"/>
      <c r="E38" s="28"/>
      <c r="F38" s="28">
        <v>2</v>
      </c>
      <c r="G38" s="21"/>
      <c r="H38" s="33">
        <f>H36*params!$B$5</f>
        <v>4.0960000000000024E-9</v>
      </c>
      <c r="I38" s="33">
        <f>I36*params!$B$5</f>
        <v>4.0960000000000024E-9</v>
      </c>
    </row>
    <row r="39" spans="1:9">
      <c r="A39" s="36" t="s">
        <v>361</v>
      </c>
      <c r="B39" s="28" t="s">
        <v>101</v>
      </c>
      <c r="C39" s="28"/>
      <c r="D39" s="28"/>
      <c r="E39" s="28">
        <f>E37</f>
        <v>2</v>
      </c>
      <c r="F39" s="28">
        <v>2</v>
      </c>
      <c r="G39" s="21"/>
      <c r="H39" s="33">
        <f>H37*params!$B$5</f>
        <v>1.2288000000000011E-8</v>
      </c>
      <c r="I39" s="33">
        <f>I37*params!$B$5</f>
        <v>1.3516800000000007E-8</v>
      </c>
    </row>
    <row r="40" spans="1:9">
      <c r="A40" s="36" t="s">
        <v>360</v>
      </c>
      <c r="B40" s="28"/>
      <c r="C40" s="28" t="s">
        <v>363</v>
      </c>
      <c r="D40" s="28"/>
      <c r="E40" s="28"/>
      <c r="F40" s="28">
        <v>3</v>
      </c>
      <c r="G40" s="21"/>
      <c r="H40" s="33">
        <f>H38*params!$B$5</f>
        <v>8.1920000000000054E-10</v>
      </c>
      <c r="I40" s="33">
        <f>I38*params!$B$5</f>
        <v>8.1920000000000054E-10</v>
      </c>
    </row>
    <row r="41" spans="1:9">
      <c r="A41" s="36" t="s">
        <v>361</v>
      </c>
      <c r="B41" s="28" t="s">
        <v>101</v>
      </c>
      <c r="C41" s="28"/>
      <c r="D41" s="28"/>
      <c r="E41" s="28">
        <f>E39</f>
        <v>2</v>
      </c>
      <c r="F41" s="28">
        <v>3</v>
      </c>
      <c r="G41" s="21"/>
      <c r="H41" s="33">
        <f>H39*params!$B$5</f>
        <v>2.4576000000000023E-9</v>
      </c>
      <c r="I41" s="33">
        <f>I39*params!$B$5</f>
        <v>2.7033600000000017E-9</v>
      </c>
    </row>
    <row r="42" spans="1:9">
      <c r="A42" s="36" t="s">
        <v>360</v>
      </c>
      <c r="B42" s="28"/>
      <c r="C42" s="28" t="s">
        <v>363</v>
      </c>
      <c r="D42" s="28"/>
      <c r="E42" s="28"/>
      <c r="F42" s="28">
        <v>4</v>
      </c>
      <c r="G42" s="21"/>
      <c r="H42" s="33">
        <f>H40*params!$B$5</f>
        <v>1.6384000000000013E-10</v>
      </c>
      <c r="I42" s="33">
        <f>I40*params!$B$5</f>
        <v>1.6384000000000013E-10</v>
      </c>
    </row>
    <row r="43" spans="1:9">
      <c r="A43" s="36" t="s">
        <v>361</v>
      </c>
      <c r="B43" s="28" t="s">
        <v>101</v>
      </c>
      <c r="C43" s="28"/>
      <c r="D43" s="28"/>
      <c r="E43" s="28">
        <f>E41</f>
        <v>2</v>
      </c>
      <c r="F43" s="28">
        <v>4</v>
      </c>
      <c r="G43" s="21"/>
      <c r="H43" s="33">
        <f>H41*params!$B$5</f>
        <v>4.9152000000000049E-10</v>
      </c>
      <c r="I43" s="33">
        <f>I41*params!$B$5</f>
        <v>5.4067200000000038E-10</v>
      </c>
    </row>
    <row r="44" spans="1:9">
      <c r="A44" s="21"/>
      <c r="B44" s="21"/>
      <c r="C44" s="21"/>
      <c r="D44" s="21"/>
      <c r="E44" s="21"/>
      <c r="F44" s="21"/>
      <c r="G44" s="21"/>
      <c r="H44" s="33"/>
      <c r="I44" s="33"/>
    </row>
    <row r="45" spans="1:9">
      <c r="A45" s="36" t="s">
        <v>359</v>
      </c>
      <c r="B45" s="28"/>
      <c r="C45" s="28"/>
      <c r="D45" s="28"/>
      <c r="E45" s="28">
        <v>3</v>
      </c>
      <c r="F45" s="28"/>
      <c r="G45" s="21"/>
      <c r="H45" s="33">
        <f>H33*params!$B$5</f>
        <v>8.0000000000000019E-3</v>
      </c>
      <c r="I45" s="33">
        <f>I33*params!$B$5</f>
        <v>8.0000000000000019E-3</v>
      </c>
    </row>
    <row r="46" spans="1:9">
      <c r="A46" s="36" t="s">
        <v>360</v>
      </c>
      <c r="B46" s="28"/>
      <c r="C46" s="28" t="s">
        <v>363</v>
      </c>
      <c r="D46" s="28"/>
      <c r="E46" s="28"/>
      <c r="F46" s="28">
        <v>0</v>
      </c>
      <c r="G46" s="21"/>
      <c r="H46" s="33">
        <f>H42*params!$B$5</f>
        <v>3.2768000000000028E-11</v>
      </c>
      <c r="I46" s="33">
        <f>I42*params!$B$5</f>
        <v>3.2768000000000028E-11</v>
      </c>
    </row>
    <row r="47" spans="1:9">
      <c r="A47" s="36" t="s">
        <v>361</v>
      </c>
      <c r="B47" s="28" t="s">
        <v>101</v>
      </c>
      <c r="C47" s="28"/>
      <c r="D47" s="28"/>
      <c r="E47" s="28">
        <f>E45</f>
        <v>3</v>
      </c>
      <c r="F47" s="28">
        <v>0</v>
      </c>
      <c r="G47" s="21"/>
      <c r="H47" s="33">
        <f>H43*params!$B$5</f>
        <v>9.8304000000000098E-11</v>
      </c>
      <c r="I47" s="33">
        <f>I43*params!$B$5</f>
        <v>1.0813440000000008E-10</v>
      </c>
    </row>
    <row r="48" spans="1:9">
      <c r="A48" s="36" t="s">
        <v>360</v>
      </c>
      <c r="B48" s="28"/>
      <c r="C48" s="28" t="s">
        <v>363</v>
      </c>
      <c r="D48" s="28"/>
      <c r="E48" s="28"/>
      <c r="F48" s="28">
        <v>1</v>
      </c>
      <c r="G48" s="21"/>
      <c r="H48" s="33">
        <f>H46*params!$B$5</f>
        <v>6.5536000000000063E-12</v>
      </c>
      <c r="I48" s="33">
        <f>I46*params!$B$5</f>
        <v>6.5536000000000063E-12</v>
      </c>
    </row>
    <row r="49" spans="1:9">
      <c r="A49" s="36" t="s">
        <v>361</v>
      </c>
      <c r="B49" s="28" t="s">
        <v>101</v>
      </c>
      <c r="C49" s="28"/>
      <c r="D49" s="28"/>
      <c r="E49" s="28">
        <f>E47</f>
        <v>3</v>
      </c>
      <c r="F49" s="28">
        <v>1</v>
      </c>
      <c r="G49" s="21"/>
      <c r="H49" s="33">
        <f>H47*params!$B$5</f>
        <v>1.9660800000000022E-11</v>
      </c>
      <c r="I49" s="33">
        <f>I47*params!$B$5</f>
        <v>2.1626880000000015E-11</v>
      </c>
    </row>
    <row r="50" spans="1:9">
      <c r="A50" s="36" t="s">
        <v>360</v>
      </c>
      <c r="B50" s="28"/>
      <c r="C50" s="28" t="s">
        <v>363</v>
      </c>
      <c r="D50" s="28"/>
      <c r="E50" s="28"/>
      <c r="F50" s="28">
        <v>2</v>
      </c>
      <c r="G50" s="21"/>
      <c r="H50" s="33">
        <f>H48*params!$B$5</f>
        <v>1.3107200000000013E-12</v>
      </c>
      <c r="I50" s="33">
        <f>I48*params!$B$5</f>
        <v>1.3107200000000013E-12</v>
      </c>
    </row>
    <row r="51" spans="1:9">
      <c r="A51" s="36" t="s">
        <v>361</v>
      </c>
      <c r="B51" s="28" t="s">
        <v>101</v>
      </c>
      <c r="C51" s="28"/>
      <c r="D51" s="28"/>
      <c r="E51" s="28">
        <f>E49</f>
        <v>3</v>
      </c>
      <c r="F51" s="28">
        <v>2</v>
      </c>
      <c r="G51" s="21"/>
      <c r="H51" s="33">
        <f>H49*params!$B$5</f>
        <v>3.9321600000000049E-12</v>
      </c>
      <c r="I51" s="33">
        <f>I49*params!$B$5</f>
        <v>4.3253760000000032E-12</v>
      </c>
    </row>
    <row r="52" spans="1:9">
      <c r="A52" s="36" t="s">
        <v>360</v>
      </c>
      <c r="B52" s="28"/>
      <c r="C52" s="28" t="s">
        <v>363</v>
      </c>
      <c r="D52" s="28"/>
      <c r="E52" s="28"/>
      <c r="F52" s="28">
        <v>3</v>
      </c>
      <c r="G52" s="21"/>
      <c r="H52" s="33">
        <f>H50*params!$B$5</f>
        <v>2.6214400000000027E-13</v>
      </c>
      <c r="I52" s="33">
        <f>I50*params!$B$5</f>
        <v>2.6214400000000027E-13</v>
      </c>
    </row>
    <row r="53" spans="1:9">
      <c r="A53" s="36" t="s">
        <v>361</v>
      </c>
      <c r="B53" s="28" t="s">
        <v>101</v>
      </c>
      <c r="C53" s="28"/>
      <c r="D53" s="28"/>
      <c r="E53" s="28">
        <f>E51</f>
        <v>3</v>
      </c>
      <c r="F53" s="28">
        <v>3</v>
      </c>
      <c r="G53" s="21"/>
      <c r="H53" s="33">
        <f>H51*params!$B$5</f>
        <v>7.8643200000000107E-13</v>
      </c>
      <c r="I53" s="33">
        <f>I51*params!$B$5</f>
        <v>8.6507520000000065E-13</v>
      </c>
    </row>
    <row r="54" spans="1:9">
      <c r="A54" s="36" t="s">
        <v>360</v>
      </c>
      <c r="B54" s="28"/>
      <c r="C54" s="28" t="s">
        <v>363</v>
      </c>
      <c r="D54" s="28"/>
      <c r="E54" s="28"/>
      <c r="F54" s="28">
        <v>4</v>
      </c>
      <c r="G54" s="21"/>
      <c r="H54" s="33">
        <f>H52*params!$B$5</f>
        <v>5.2428800000000056E-14</v>
      </c>
      <c r="I54" s="33">
        <f>I52*params!$B$5</f>
        <v>5.2428800000000056E-14</v>
      </c>
    </row>
    <row r="55" spans="1:9">
      <c r="A55" s="36" t="s">
        <v>361</v>
      </c>
      <c r="B55" s="28" t="s">
        <v>101</v>
      </c>
      <c r="C55" s="28"/>
      <c r="D55" s="28"/>
      <c r="E55" s="28">
        <f>E53</f>
        <v>3</v>
      </c>
      <c r="F55" s="28">
        <v>4</v>
      </c>
      <c r="G55" s="21"/>
      <c r="H55" s="33">
        <f>H53*params!$B$5</f>
        <v>1.5728640000000022E-13</v>
      </c>
      <c r="I55" s="33">
        <f>I53*params!$B$5</f>
        <v>1.7301504000000014E-13</v>
      </c>
    </row>
    <row r="56" spans="1:9">
      <c r="A56" s="21"/>
      <c r="B56" s="21"/>
      <c r="C56" s="21"/>
      <c r="D56" s="21"/>
      <c r="E56" s="21"/>
      <c r="F56" s="21"/>
      <c r="G56" s="21"/>
      <c r="H56" s="33"/>
      <c r="I56" s="33"/>
    </row>
    <row r="57" spans="1:9">
      <c r="A57" s="36" t="s">
        <v>359</v>
      </c>
      <c r="B57" s="28"/>
      <c r="C57" s="28"/>
      <c r="D57" s="28"/>
      <c r="E57" s="28">
        <v>4</v>
      </c>
      <c r="F57" s="28"/>
      <c r="G57" s="21"/>
      <c r="H57" s="33">
        <f>H45*params!$B$5</f>
        <v>1.6000000000000005E-3</v>
      </c>
      <c r="I57" s="33">
        <f>I45*params!$B$5</f>
        <v>1.6000000000000005E-3</v>
      </c>
    </row>
    <row r="58" spans="1:9">
      <c r="A58" s="36" t="s">
        <v>360</v>
      </c>
      <c r="B58" s="28"/>
      <c r="C58" s="28" t="s">
        <v>363</v>
      </c>
      <c r="D58" s="28"/>
      <c r="E58" s="28"/>
      <c r="F58" s="28">
        <v>0</v>
      </c>
      <c r="G58" s="21"/>
      <c r="H58" s="33">
        <f>H54*params!$B$5</f>
        <v>1.0485760000000012E-14</v>
      </c>
      <c r="I58" s="33">
        <f>I54*params!$B$5</f>
        <v>1.0485760000000012E-14</v>
      </c>
    </row>
    <row r="59" spans="1:9">
      <c r="A59" s="36" t="s">
        <v>361</v>
      </c>
      <c r="B59" s="28" t="s">
        <v>101</v>
      </c>
      <c r="C59" s="28"/>
      <c r="D59" s="28"/>
      <c r="E59" s="28">
        <f>E57</f>
        <v>4</v>
      </c>
      <c r="F59" s="28">
        <v>0</v>
      </c>
      <c r="G59" s="21"/>
      <c r="H59" s="33">
        <f>H55*params!$B$5</f>
        <v>3.1457280000000047E-14</v>
      </c>
      <c r="I59" s="33">
        <f>I55*params!$B$5</f>
        <v>3.4603008000000032E-14</v>
      </c>
    </row>
    <row r="60" spans="1:9">
      <c r="A60" s="36" t="s">
        <v>360</v>
      </c>
      <c r="B60" s="28"/>
      <c r="C60" s="28" t="s">
        <v>363</v>
      </c>
      <c r="D60" s="28"/>
      <c r="E60" s="28"/>
      <c r="F60" s="28">
        <v>1</v>
      </c>
      <c r="G60" s="21"/>
      <c r="H60" s="33">
        <f>H58*params!$B$5</f>
        <v>2.0971520000000026E-15</v>
      </c>
      <c r="I60" s="33">
        <f>I58*params!$B$5</f>
        <v>2.0971520000000026E-15</v>
      </c>
    </row>
    <row r="61" spans="1:9">
      <c r="A61" s="36" t="s">
        <v>361</v>
      </c>
      <c r="B61" s="28" t="s">
        <v>101</v>
      </c>
      <c r="C61" s="28"/>
      <c r="D61" s="28"/>
      <c r="E61" s="28">
        <f>E59</f>
        <v>4</v>
      </c>
      <c r="F61" s="28">
        <v>1</v>
      </c>
      <c r="G61" s="21"/>
      <c r="H61" s="33">
        <f>H59*params!$B$5</f>
        <v>6.2914560000000101E-15</v>
      </c>
      <c r="I61" s="33">
        <f>I59*params!$B$5</f>
        <v>6.9206016000000065E-15</v>
      </c>
    </row>
    <row r="62" spans="1:9">
      <c r="A62" s="36" t="s">
        <v>364</v>
      </c>
      <c r="B62" s="28"/>
      <c r="C62" s="28"/>
      <c r="D62" s="28">
        <v>2</v>
      </c>
      <c r="E62" s="28"/>
      <c r="F62" s="28"/>
      <c r="G62" s="21"/>
      <c r="H62" s="33">
        <f>H25/2</f>
        <v>0.5</v>
      </c>
      <c r="I62" s="33">
        <f>I25/2</f>
        <v>0.5</v>
      </c>
    </row>
    <row r="63" spans="1:9">
      <c r="A63" s="36" t="s">
        <v>360</v>
      </c>
      <c r="B63" s="28"/>
      <c r="C63" s="28" t="s">
        <v>363</v>
      </c>
      <c r="D63" s="28"/>
      <c r="E63" s="28"/>
      <c r="F63" s="28">
        <v>2</v>
      </c>
      <c r="G63" s="21"/>
      <c r="H63" s="33">
        <f>H60*params!$B$5</f>
        <v>4.1943040000000051E-16</v>
      </c>
      <c r="I63" s="33">
        <f>I60*params!$B$5</f>
        <v>4.1943040000000051E-16</v>
      </c>
    </row>
    <row r="64" spans="1:9">
      <c r="A64" s="36" t="s">
        <v>361</v>
      </c>
      <c r="B64" s="28" t="s">
        <v>101</v>
      </c>
      <c r="C64" s="28"/>
      <c r="D64" s="28"/>
      <c r="E64" s="28">
        <f>E61</f>
        <v>4</v>
      </c>
      <c r="F64" s="28">
        <v>2</v>
      </c>
      <c r="G64" s="21"/>
      <c r="H64" s="33">
        <f>H61*params!$B$5</f>
        <v>1.2582912000000021E-15</v>
      </c>
      <c r="I64" s="33">
        <f>I61*params!$B$5</f>
        <v>1.3841203200000014E-15</v>
      </c>
    </row>
    <row r="65" spans="1:9">
      <c r="A65" s="36" t="s">
        <v>360</v>
      </c>
      <c r="B65" s="28"/>
      <c r="C65" s="28" t="s">
        <v>363</v>
      </c>
      <c r="D65" s="28"/>
      <c r="E65" s="28"/>
      <c r="F65" s="28">
        <v>3</v>
      </c>
      <c r="G65" s="21"/>
      <c r="H65" s="33">
        <f>H63*params!$B$5</f>
        <v>8.3886080000000108E-17</v>
      </c>
      <c r="I65" s="33">
        <f>I63*params!$B$5</f>
        <v>8.3886080000000108E-17</v>
      </c>
    </row>
    <row r="66" spans="1:9">
      <c r="A66" s="36" t="s">
        <v>361</v>
      </c>
      <c r="B66" s="28" t="s">
        <v>101</v>
      </c>
      <c r="C66" s="28"/>
      <c r="D66" s="28"/>
      <c r="E66" s="28">
        <f>E64</f>
        <v>4</v>
      </c>
      <c r="F66" s="28">
        <v>3</v>
      </c>
      <c r="G66" s="21"/>
      <c r="H66" s="33">
        <f>H64*params!$B$5</f>
        <v>2.5165824000000045E-16</v>
      </c>
      <c r="I66" s="33">
        <f>I64*params!$B$5</f>
        <v>2.7682406400000031E-16</v>
      </c>
    </row>
    <row r="67" spans="1:9">
      <c r="A67" s="36" t="s">
        <v>360</v>
      </c>
      <c r="B67" s="28"/>
      <c r="C67" s="28" t="s">
        <v>363</v>
      </c>
      <c r="D67" s="28"/>
      <c r="E67" s="28"/>
      <c r="F67" s="28">
        <v>4</v>
      </c>
      <c r="G67" s="21"/>
      <c r="H67" s="33">
        <f>H65*params!$B$5</f>
        <v>1.6777216000000023E-17</v>
      </c>
      <c r="I67" s="33">
        <f>I65*params!$B$5</f>
        <v>1.6777216000000023E-17</v>
      </c>
    </row>
    <row r="68" spans="1:9">
      <c r="A68" s="36" t="s">
        <v>361</v>
      </c>
      <c r="B68" s="28" t="s">
        <v>101</v>
      </c>
      <c r="C68" s="28"/>
      <c r="D68" s="28"/>
      <c r="E68" s="28">
        <f>E66</f>
        <v>4</v>
      </c>
      <c r="F68" s="28">
        <v>4</v>
      </c>
      <c r="G68" s="21"/>
      <c r="H68" s="33">
        <f>H66*params!$B$5</f>
        <v>5.0331648000000092E-17</v>
      </c>
      <c r="I68" s="33">
        <f>I66*params!$B$5</f>
        <v>5.5364812800000065E-17</v>
      </c>
    </row>
    <row r="69" spans="1:9">
      <c r="A69" s="21"/>
      <c r="B69" s="21"/>
      <c r="C69" s="21"/>
      <c r="D69" s="21"/>
      <c r="E69" s="21"/>
      <c r="F69" s="21"/>
      <c r="G69" s="21"/>
      <c r="H69" s="33"/>
      <c r="I69" s="33"/>
    </row>
    <row r="70" spans="1:9">
      <c r="A70" s="36" t="s">
        <v>359</v>
      </c>
      <c r="B70" s="28"/>
      <c r="C70" s="28"/>
      <c r="D70" s="28"/>
      <c r="E70" s="28">
        <v>5</v>
      </c>
      <c r="F70" s="28"/>
      <c r="G70" s="21"/>
      <c r="H70" s="33">
        <f>H57*params!$B$5</f>
        <v>3.2000000000000013E-4</v>
      </c>
      <c r="I70" s="33">
        <f>I57*params!$B$5</f>
        <v>3.2000000000000013E-4</v>
      </c>
    </row>
    <row r="71" spans="1:9">
      <c r="A71" s="36" t="s">
        <v>360</v>
      </c>
      <c r="B71" s="28"/>
      <c r="C71" s="28" t="s">
        <v>363</v>
      </c>
      <c r="D71" s="28"/>
      <c r="E71" s="28"/>
      <c r="F71" s="28">
        <v>0</v>
      </c>
      <c r="G71" s="21"/>
      <c r="H71" s="33">
        <f>H67*params!$B$5</f>
        <v>3.3554432000000048E-18</v>
      </c>
      <c r="I71" s="33">
        <f>I67*params!$B$5</f>
        <v>3.3554432000000048E-18</v>
      </c>
    </row>
    <row r="72" spans="1:9">
      <c r="A72" s="36" t="s">
        <v>361</v>
      </c>
      <c r="B72" s="28" t="s">
        <v>101</v>
      </c>
      <c r="C72" s="28"/>
      <c r="D72" s="28"/>
      <c r="E72" s="28">
        <f>E70</f>
        <v>5</v>
      </c>
      <c r="F72" s="28">
        <v>0</v>
      </c>
      <c r="G72" s="21"/>
      <c r="H72" s="33">
        <f>H68*params!$B$5</f>
        <v>1.0066329600000019E-17</v>
      </c>
      <c r="I72" s="33">
        <f>I68*params!$B$5</f>
        <v>1.1072962560000013E-17</v>
      </c>
    </row>
    <row r="73" spans="1:9">
      <c r="A73" s="36" t="s">
        <v>360</v>
      </c>
      <c r="B73" s="28"/>
      <c r="C73" s="28" t="s">
        <v>363</v>
      </c>
      <c r="D73" s="28"/>
      <c r="E73" s="28"/>
      <c r="F73" s="28">
        <v>1</v>
      </c>
      <c r="G73" s="21"/>
      <c r="H73" s="33">
        <f>H71*params!$B$5</f>
        <v>6.7108864000000099E-19</v>
      </c>
      <c r="I73" s="33">
        <f>I71*params!$B$5</f>
        <v>6.7108864000000099E-19</v>
      </c>
    </row>
    <row r="74" spans="1:9">
      <c r="A74" s="36" t="s">
        <v>361</v>
      </c>
      <c r="B74" s="28" t="s">
        <v>101</v>
      </c>
      <c r="C74" s="28"/>
      <c r="D74" s="28"/>
      <c r="E74" s="28">
        <f>E72</f>
        <v>5</v>
      </c>
      <c r="F74" s="28">
        <v>1</v>
      </c>
      <c r="G74" s="21"/>
      <c r="H74" s="33">
        <f>H72*params!$B$5</f>
        <v>2.0132659200000039E-18</v>
      </c>
      <c r="I74" s="33">
        <f>I72*params!$B$5</f>
        <v>2.214592512000003E-18</v>
      </c>
    </row>
    <row r="75" spans="1:9">
      <c r="A75" s="36" t="s">
        <v>360</v>
      </c>
      <c r="B75" s="28"/>
      <c r="C75" s="28" t="s">
        <v>363</v>
      </c>
      <c r="D75" s="28"/>
      <c r="E75" s="28"/>
      <c r="F75" s="28">
        <v>2</v>
      </c>
      <c r="G75" s="21"/>
      <c r="H75" s="33">
        <f>H73*params!$B$5</f>
        <v>1.342177280000002E-19</v>
      </c>
      <c r="I75" s="33">
        <f>I73*params!$B$5</f>
        <v>1.342177280000002E-19</v>
      </c>
    </row>
    <row r="76" spans="1:9">
      <c r="A76" s="36" t="s">
        <v>361</v>
      </c>
      <c r="B76" s="28" t="s">
        <v>101</v>
      </c>
      <c r="C76" s="28"/>
      <c r="D76" s="28"/>
      <c r="E76" s="28">
        <f>E74</f>
        <v>5</v>
      </c>
      <c r="F76" s="28">
        <v>2</v>
      </c>
      <c r="G76" s="21"/>
      <c r="H76" s="33">
        <f>H74*params!$B$5</f>
        <v>4.0265318400000079E-19</v>
      </c>
      <c r="I76" s="33">
        <f>I74*params!$B$5</f>
        <v>4.4291850240000058E-19</v>
      </c>
    </row>
    <row r="77" spans="1:9">
      <c r="A77" s="36" t="s">
        <v>360</v>
      </c>
      <c r="B77" s="28"/>
      <c r="C77" s="28" t="s">
        <v>363</v>
      </c>
      <c r="D77" s="28"/>
      <c r="E77" s="28"/>
      <c r="F77" s="28">
        <v>3</v>
      </c>
      <c r="G77" s="21"/>
      <c r="H77" s="33">
        <f>H75*params!$B$5</f>
        <v>2.6843545600000041E-20</v>
      </c>
      <c r="I77" s="33">
        <f>I75*params!$B$5</f>
        <v>2.6843545600000041E-20</v>
      </c>
    </row>
    <row r="78" spans="1:9">
      <c r="A78" s="36" t="s">
        <v>361</v>
      </c>
      <c r="B78" s="28" t="s">
        <v>101</v>
      </c>
      <c r="C78" s="28"/>
      <c r="D78" s="28"/>
      <c r="E78" s="28">
        <f>E76</f>
        <v>5</v>
      </c>
      <c r="F78" s="28">
        <v>3</v>
      </c>
      <c r="G78" s="21"/>
      <c r="H78" s="33">
        <f>H76*params!$B$5</f>
        <v>8.0530636800000157E-20</v>
      </c>
      <c r="I78" s="33">
        <f>I76*params!$B$5</f>
        <v>8.8583700480000125E-20</v>
      </c>
    </row>
    <row r="79" spans="1:9">
      <c r="A79" s="36" t="s">
        <v>360</v>
      </c>
      <c r="B79" s="28"/>
      <c r="C79" s="28" t="s">
        <v>363</v>
      </c>
      <c r="D79" s="28"/>
      <c r="E79" s="28"/>
      <c r="F79" s="28">
        <v>4</v>
      </c>
      <c r="G79" s="21"/>
      <c r="H79" s="33">
        <f>H77*params!$B$5</f>
        <v>5.3687091200000087E-21</v>
      </c>
      <c r="I79" s="33">
        <f>I77*params!$B$5</f>
        <v>5.3687091200000087E-21</v>
      </c>
    </row>
    <row r="80" spans="1:9">
      <c r="A80" s="36" t="s">
        <v>361</v>
      </c>
      <c r="B80" s="28" t="s">
        <v>101</v>
      </c>
      <c r="C80" s="28"/>
      <c r="D80" s="28"/>
      <c r="E80" s="28">
        <f>E78</f>
        <v>5</v>
      </c>
      <c r="F80" s="28">
        <v>4</v>
      </c>
      <c r="G80" s="21"/>
      <c r="H80" s="33">
        <f>H78*params!$B$5</f>
        <v>1.6106127360000031E-20</v>
      </c>
      <c r="I80" s="33">
        <f>I78*params!$B$5</f>
        <v>1.7716740096000026E-20</v>
      </c>
    </row>
    <row r="81" spans="1:9">
      <c r="A81" s="21"/>
      <c r="B81" s="21"/>
      <c r="C81" s="21"/>
      <c r="D81" s="21"/>
      <c r="E81" s="21"/>
      <c r="F81" s="21"/>
      <c r="G81" s="21"/>
      <c r="H81" s="33"/>
      <c r="I81" s="33"/>
    </row>
    <row r="82" spans="1:9">
      <c r="A82" s="36" t="s">
        <v>359</v>
      </c>
      <c r="B82" s="28"/>
      <c r="C82" s="28"/>
      <c r="D82" s="28"/>
      <c r="E82" s="28">
        <v>6</v>
      </c>
      <c r="F82" s="28"/>
      <c r="G82" s="21"/>
      <c r="H82" s="33">
        <f>H70*params!$B$5</f>
        <v>6.4000000000000024E-5</v>
      </c>
      <c r="I82" s="33">
        <f>I70*params!$B$5</f>
        <v>6.4000000000000024E-5</v>
      </c>
    </row>
    <row r="83" spans="1:9">
      <c r="A83" s="36" t="s">
        <v>360</v>
      </c>
      <c r="B83" s="28"/>
      <c r="C83" s="28" t="s">
        <v>363</v>
      </c>
      <c r="D83" s="28"/>
      <c r="E83" s="28"/>
      <c r="F83" s="28">
        <v>0</v>
      </c>
      <c r="G83" s="21"/>
      <c r="H83" s="33">
        <f>H79*params!$B$5</f>
        <v>1.0737418240000018E-21</v>
      </c>
      <c r="I83" s="33">
        <f>I79*params!$B$5</f>
        <v>1.0737418240000018E-21</v>
      </c>
    </row>
    <row r="84" spans="1:9">
      <c r="A84" s="36" t="s">
        <v>361</v>
      </c>
      <c r="B84" s="28" t="s">
        <v>101</v>
      </c>
      <c r="C84" s="28"/>
      <c r="D84" s="28"/>
      <c r="E84" s="28">
        <f>E82</f>
        <v>6</v>
      </c>
      <c r="F84" s="28">
        <v>0</v>
      </c>
      <c r="G84" s="21"/>
      <c r="H84" s="33">
        <f>H80*params!$B$5</f>
        <v>3.2212254720000063E-21</v>
      </c>
      <c r="I84" s="33">
        <f>I80*params!$B$5</f>
        <v>3.5433480192000056E-21</v>
      </c>
    </row>
    <row r="85" spans="1:9">
      <c r="A85" s="36" t="s">
        <v>360</v>
      </c>
      <c r="B85" s="28"/>
      <c r="C85" s="28" t="s">
        <v>363</v>
      </c>
      <c r="D85" s="28"/>
      <c r="E85" s="28"/>
      <c r="F85" s="28">
        <v>1</v>
      </c>
      <c r="G85" s="21"/>
      <c r="H85" s="33">
        <f>H83*params!$B$5</f>
        <v>2.1474836480000035E-22</v>
      </c>
      <c r="I85" s="33">
        <f>I83*params!$B$5</f>
        <v>2.1474836480000035E-22</v>
      </c>
    </row>
    <row r="86" spans="1:9">
      <c r="A86" s="36" t="s">
        <v>361</v>
      </c>
      <c r="B86" s="28" t="s">
        <v>101</v>
      </c>
      <c r="C86" s="28"/>
      <c r="D86" s="28"/>
      <c r="E86" s="28">
        <f>E84</f>
        <v>6</v>
      </c>
      <c r="F86" s="28">
        <v>1</v>
      </c>
      <c r="G86" s="21"/>
      <c r="H86" s="33">
        <f>H84*params!$B$5</f>
        <v>6.4424509440000128E-22</v>
      </c>
      <c r="I86" s="33">
        <f>I84*params!$B$5</f>
        <v>7.0866960384000111E-22</v>
      </c>
    </row>
    <row r="87" spans="1:9">
      <c r="A87" s="36" t="s">
        <v>360</v>
      </c>
      <c r="B87" s="28"/>
      <c r="C87" s="28" t="s">
        <v>363</v>
      </c>
      <c r="D87" s="28"/>
      <c r="E87" s="28"/>
      <c r="F87" s="28">
        <v>2</v>
      </c>
      <c r="G87" s="21"/>
      <c r="H87" s="33">
        <f>H85*params!$B$5</f>
        <v>4.2949672960000073E-23</v>
      </c>
      <c r="I87" s="33">
        <f>I85*params!$B$5</f>
        <v>4.2949672960000073E-23</v>
      </c>
    </row>
    <row r="88" spans="1:9">
      <c r="A88" s="36" t="s">
        <v>361</v>
      </c>
      <c r="B88" s="28" t="s">
        <v>101</v>
      </c>
      <c r="C88" s="28"/>
      <c r="D88" s="28"/>
      <c r="E88" s="28">
        <f>E86</f>
        <v>6</v>
      </c>
      <c r="F88" s="28">
        <v>2</v>
      </c>
      <c r="G88" s="21"/>
      <c r="H88" s="33">
        <f>H86*params!$B$5</f>
        <v>1.2884901888000026E-22</v>
      </c>
      <c r="I88" s="33">
        <f>I86*params!$B$5</f>
        <v>1.4173392076800022E-22</v>
      </c>
    </row>
    <row r="89" spans="1:9">
      <c r="A89" s="36" t="s">
        <v>360</v>
      </c>
      <c r="B89" s="28"/>
      <c r="C89" s="28" t="s">
        <v>363</v>
      </c>
      <c r="D89" s="28"/>
      <c r="E89" s="28"/>
      <c r="F89" s="28">
        <v>3</v>
      </c>
      <c r="G89" s="21"/>
      <c r="H89" s="33">
        <f>H87*params!$B$5</f>
        <v>8.5899345920000152E-24</v>
      </c>
      <c r="I89" s="33">
        <f>I87*params!$B$5</f>
        <v>8.5899345920000152E-24</v>
      </c>
    </row>
    <row r="90" spans="1:9">
      <c r="A90" s="36" t="s">
        <v>361</v>
      </c>
      <c r="B90" s="28" t="s">
        <v>101</v>
      </c>
      <c r="C90" s="28"/>
      <c r="D90" s="28"/>
      <c r="E90" s="28">
        <f>E88</f>
        <v>6</v>
      </c>
      <c r="F90" s="28">
        <v>3</v>
      </c>
      <c r="G90" s="21"/>
      <c r="H90" s="33">
        <f>H88*params!$B$5</f>
        <v>2.5769803776000054E-23</v>
      </c>
      <c r="I90" s="33">
        <f>I88*params!$B$5</f>
        <v>2.8346784153600043E-23</v>
      </c>
    </row>
    <row r="91" spans="1:9">
      <c r="A91" s="36" t="s">
        <v>360</v>
      </c>
      <c r="B91" s="28"/>
      <c r="C91" s="28" t="s">
        <v>363</v>
      </c>
      <c r="D91" s="28"/>
      <c r="E91" s="28"/>
      <c r="F91" s="28">
        <v>4</v>
      </c>
      <c r="G91" s="21"/>
      <c r="H91" s="33">
        <f>H89*params!$B$5</f>
        <v>1.7179869184000032E-24</v>
      </c>
      <c r="I91" s="33">
        <f>I89*params!$B$5</f>
        <v>1.7179869184000032E-24</v>
      </c>
    </row>
    <row r="92" spans="1:9">
      <c r="A92" s="36" t="s">
        <v>361</v>
      </c>
      <c r="B92" s="28" t="s">
        <v>101</v>
      </c>
      <c r="C92" s="28"/>
      <c r="D92" s="28"/>
      <c r="E92" s="28">
        <f>E90</f>
        <v>6</v>
      </c>
      <c r="F92" s="28">
        <v>4</v>
      </c>
      <c r="G92" s="21"/>
      <c r="H92" s="33">
        <f>H90*params!$B$5</f>
        <v>5.153960755200011E-24</v>
      </c>
      <c r="I92" s="33">
        <f>I90*params!$B$5</f>
        <v>5.6693568307200093E-24</v>
      </c>
    </row>
    <row r="93" spans="1:9">
      <c r="A93" s="36" t="s">
        <v>364</v>
      </c>
      <c r="B93" s="28"/>
      <c r="C93" s="28"/>
      <c r="D93" s="28">
        <v>3</v>
      </c>
      <c r="E93" s="28"/>
      <c r="F93" s="28"/>
      <c r="G93" s="21"/>
      <c r="H93" s="33">
        <f>H62*params!$B$5</f>
        <v>0.1</v>
      </c>
      <c r="I93" s="33">
        <f>I62*params!$B$5</f>
        <v>0.1</v>
      </c>
    </row>
    <row r="94" spans="1:9">
      <c r="A94" s="21"/>
      <c r="B94" s="21"/>
      <c r="C94" s="21"/>
      <c r="D94" s="21"/>
      <c r="E94" s="21"/>
      <c r="F94" s="21"/>
      <c r="G94" s="21"/>
      <c r="H94" s="33"/>
      <c r="I94" s="33"/>
    </row>
    <row r="95" spans="1:9">
      <c r="A95" s="36" t="s">
        <v>359</v>
      </c>
      <c r="B95" s="28"/>
      <c r="C95" s="28"/>
      <c r="D95" s="28"/>
      <c r="E95" s="28">
        <v>7</v>
      </c>
      <c r="F95" s="28"/>
      <c r="G95" s="21"/>
      <c r="H95" s="33">
        <f>H82*params!$B$5</f>
        <v>1.2800000000000006E-5</v>
      </c>
      <c r="I95" s="33">
        <f>I82*params!$B$5</f>
        <v>1.2800000000000006E-5</v>
      </c>
    </row>
    <row r="96" spans="1:9">
      <c r="A96" s="36" t="s">
        <v>360</v>
      </c>
      <c r="B96" s="28"/>
      <c r="C96" s="28" t="s">
        <v>363</v>
      </c>
      <c r="D96" s="28"/>
      <c r="E96" s="28"/>
      <c r="F96" s="28">
        <v>0</v>
      </c>
      <c r="G96" s="21"/>
      <c r="H96" s="33">
        <f>H91*params!$B$5</f>
        <v>3.4359738368000065E-25</v>
      </c>
      <c r="I96" s="33">
        <f>I91*params!$B$5</f>
        <v>3.4359738368000065E-25</v>
      </c>
    </row>
    <row r="97" spans="1:9">
      <c r="A97" s="36" t="s">
        <v>361</v>
      </c>
      <c r="B97" s="28" t="s">
        <v>101</v>
      </c>
      <c r="C97" s="28"/>
      <c r="D97" s="28"/>
      <c r="E97" s="28">
        <f>E95</f>
        <v>7</v>
      </c>
      <c r="F97" s="28">
        <v>0</v>
      </c>
      <c r="G97" s="21"/>
      <c r="H97" s="33">
        <f>H92*params!$B$5</f>
        <v>1.0307921510400023E-24</v>
      </c>
      <c r="I97" s="33">
        <f>I92*params!$B$5</f>
        <v>1.1338713661440019E-24</v>
      </c>
    </row>
    <row r="98" spans="1:9">
      <c r="A98" s="36" t="s">
        <v>360</v>
      </c>
      <c r="B98" s="28"/>
      <c r="C98" s="28" t="s">
        <v>363</v>
      </c>
      <c r="D98" s="28"/>
      <c r="E98" s="28"/>
      <c r="F98" s="28">
        <v>1</v>
      </c>
      <c r="G98" s="21"/>
      <c r="H98" s="33">
        <f>H96*params!$B$5</f>
        <v>6.8719476736000134E-26</v>
      </c>
      <c r="I98" s="33">
        <f>I96*params!$B$5</f>
        <v>6.8719476736000134E-26</v>
      </c>
    </row>
    <row r="99" spans="1:9">
      <c r="A99" s="36" t="s">
        <v>361</v>
      </c>
      <c r="B99" s="28" t="s">
        <v>101</v>
      </c>
      <c r="C99" s="28"/>
      <c r="D99" s="28"/>
      <c r="E99" s="28">
        <f>E97</f>
        <v>7</v>
      </c>
      <c r="F99" s="28">
        <v>1</v>
      </c>
      <c r="G99" s="21"/>
      <c r="H99" s="33">
        <f>H97*params!$B$5</f>
        <v>2.0615843020800047E-25</v>
      </c>
      <c r="I99" s="33">
        <f>I97*params!$B$5</f>
        <v>2.2677427322880036E-25</v>
      </c>
    </row>
    <row r="100" spans="1:9">
      <c r="A100" s="36" t="s">
        <v>360</v>
      </c>
      <c r="B100" s="28"/>
      <c r="C100" s="28" t="s">
        <v>363</v>
      </c>
      <c r="D100" s="28"/>
      <c r="E100" s="28"/>
      <c r="F100" s="28">
        <v>2</v>
      </c>
      <c r="G100" s="21"/>
      <c r="H100" s="33">
        <f>H98*params!$B$5</f>
        <v>1.3743895347200027E-26</v>
      </c>
      <c r="I100" s="33">
        <f>I98*params!$B$5</f>
        <v>1.3743895347200027E-26</v>
      </c>
    </row>
    <row r="101" spans="1:9">
      <c r="A101" s="36" t="s">
        <v>361</v>
      </c>
      <c r="B101" s="28" t="s">
        <v>101</v>
      </c>
      <c r="C101" s="28"/>
      <c r="D101" s="28"/>
      <c r="E101" s="28">
        <f>E99</f>
        <v>7</v>
      </c>
      <c r="F101" s="28">
        <v>2</v>
      </c>
      <c r="G101" s="21"/>
      <c r="H101" s="33">
        <f>H99*params!$B$5</f>
        <v>4.1231686041600097E-26</v>
      </c>
      <c r="I101" s="33">
        <f>I99*params!$B$5</f>
        <v>4.5354854645760072E-26</v>
      </c>
    </row>
    <row r="102" spans="1:9">
      <c r="A102" s="36" t="s">
        <v>360</v>
      </c>
      <c r="B102" s="28"/>
      <c r="C102" s="28" t="s">
        <v>363</v>
      </c>
      <c r="D102" s="28"/>
      <c r="E102" s="28"/>
      <c r="F102" s="28">
        <v>3</v>
      </c>
      <c r="G102" s="21"/>
      <c r="H102" s="33">
        <f>H100*params!$B$5</f>
        <v>2.7487790694400056E-27</v>
      </c>
      <c r="I102" s="33">
        <f>I100*params!$B$5</f>
        <v>2.7487790694400056E-27</v>
      </c>
    </row>
    <row r="103" spans="1:9">
      <c r="A103" s="36" t="s">
        <v>361</v>
      </c>
      <c r="B103" s="28" t="s">
        <v>101</v>
      </c>
      <c r="C103" s="28"/>
      <c r="D103" s="28"/>
      <c r="E103" s="28">
        <f>E101</f>
        <v>7</v>
      </c>
      <c r="F103" s="28">
        <v>3</v>
      </c>
      <c r="G103" s="21"/>
      <c r="H103" s="33">
        <f>H101*params!$B$5</f>
        <v>8.2463372083200198E-27</v>
      </c>
      <c r="I103" s="33">
        <f>I101*params!$B$5</f>
        <v>9.070970929152015E-27</v>
      </c>
    </row>
    <row r="104" spans="1:9">
      <c r="A104" s="36" t="s">
        <v>360</v>
      </c>
      <c r="B104" s="28"/>
      <c r="C104" s="28" t="s">
        <v>363</v>
      </c>
      <c r="D104" s="28"/>
      <c r="E104" s="28"/>
      <c r="F104" s="28">
        <v>4</v>
      </c>
      <c r="G104" s="21"/>
      <c r="H104" s="33">
        <f>H102*params!$B$5</f>
        <v>5.4975581388800113E-28</v>
      </c>
      <c r="I104" s="33">
        <f>I102*params!$B$5</f>
        <v>5.4975581388800113E-28</v>
      </c>
    </row>
    <row r="105" spans="1:9">
      <c r="A105" s="36" t="s">
        <v>361</v>
      </c>
      <c r="B105" s="28" t="s">
        <v>101</v>
      </c>
      <c r="C105" s="28"/>
      <c r="D105" s="28"/>
      <c r="E105" s="28">
        <f>E103</f>
        <v>7</v>
      </c>
      <c r="F105" s="28">
        <v>4</v>
      </c>
      <c r="G105" s="21"/>
      <c r="H105" s="33">
        <f>H103*params!$B$5</f>
        <v>1.6492674416640041E-27</v>
      </c>
      <c r="I105" s="33">
        <f>I103*params!$B$5</f>
        <v>1.8141941858304031E-27</v>
      </c>
    </row>
    <row r="106" spans="1:9">
      <c r="A106" s="21"/>
      <c r="B106" s="21"/>
      <c r="C106" s="21"/>
      <c r="D106" s="21"/>
      <c r="E106" s="21"/>
      <c r="F106" s="21"/>
      <c r="G106" s="21"/>
      <c r="H106" s="33"/>
      <c r="I106" s="33"/>
    </row>
    <row r="107" spans="1:9">
      <c r="A107" s="36" t="s">
        <v>359</v>
      </c>
      <c r="B107" s="28"/>
      <c r="C107" s="28"/>
      <c r="D107" s="28"/>
      <c r="E107" s="28">
        <v>8</v>
      </c>
      <c r="F107" s="28"/>
      <c r="G107" s="21"/>
      <c r="H107" s="33">
        <f>H95*params!$B$5</f>
        <v>2.5600000000000013E-6</v>
      </c>
      <c r="I107" s="33">
        <f>I95*params!$B$5</f>
        <v>2.5600000000000013E-6</v>
      </c>
    </row>
    <row r="108" spans="1:9">
      <c r="A108" s="36" t="s">
        <v>360</v>
      </c>
      <c r="B108" s="28"/>
      <c r="C108" s="28" t="s">
        <v>363</v>
      </c>
      <c r="D108" s="28"/>
      <c r="E108" s="28"/>
      <c r="F108" s="28">
        <v>0</v>
      </c>
      <c r="G108" s="21"/>
      <c r="H108" s="33">
        <f>H104*params!$B$5</f>
        <v>1.0995116277760024E-28</v>
      </c>
      <c r="I108" s="33">
        <f>I104*params!$B$5</f>
        <v>1.0995116277760024E-28</v>
      </c>
    </row>
    <row r="109" spans="1:9">
      <c r="A109" s="36" t="s">
        <v>361</v>
      </c>
      <c r="B109" s="28" t="s">
        <v>101</v>
      </c>
      <c r="C109" s="28"/>
      <c r="D109" s="28"/>
      <c r="E109" s="28">
        <f>E107</f>
        <v>8</v>
      </c>
      <c r="F109" s="28">
        <v>0</v>
      </c>
      <c r="G109" s="21"/>
      <c r="H109" s="33">
        <f>H105*params!$B$5</f>
        <v>3.2985348833280083E-28</v>
      </c>
      <c r="I109" s="33">
        <f>I105*params!$B$5</f>
        <v>3.6283883716608066E-28</v>
      </c>
    </row>
    <row r="110" spans="1:9">
      <c r="A110" s="36" t="s">
        <v>360</v>
      </c>
      <c r="B110" s="28"/>
      <c r="C110" s="28" t="s">
        <v>363</v>
      </c>
      <c r="D110" s="28"/>
      <c r="E110" s="28"/>
      <c r="F110" s="28">
        <v>1</v>
      </c>
      <c r="G110" s="21"/>
      <c r="H110" s="33">
        <f>H108*params!$B$5</f>
        <v>2.1990232555520048E-29</v>
      </c>
      <c r="I110" s="33">
        <f>I108*params!$B$5</f>
        <v>2.1990232555520048E-29</v>
      </c>
    </row>
    <row r="111" spans="1:9">
      <c r="A111" s="36" t="s">
        <v>361</v>
      </c>
      <c r="B111" s="28" t="s">
        <v>101</v>
      </c>
      <c r="C111" s="28"/>
      <c r="D111" s="28"/>
      <c r="E111" s="28">
        <f>E109</f>
        <v>8</v>
      </c>
      <c r="F111" s="28">
        <v>1</v>
      </c>
      <c r="G111" s="21"/>
      <c r="H111" s="33">
        <f>H109*params!$B$5</f>
        <v>6.5970697666560166E-29</v>
      </c>
      <c r="I111" s="33">
        <f>I109*params!$B$5</f>
        <v>7.256776743321614E-29</v>
      </c>
    </row>
    <row r="112" spans="1:9">
      <c r="A112" s="36" t="s">
        <v>360</v>
      </c>
      <c r="B112" s="28"/>
      <c r="C112" s="28" t="s">
        <v>363</v>
      </c>
      <c r="D112" s="28"/>
      <c r="E112" s="28"/>
      <c r="F112" s="28">
        <v>2</v>
      </c>
      <c r="G112" s="21"/>
      <c r="H112" s="33">
        <f>H110*params!$B$5</f>
        <v>4.39804651110401E-30</v>
      </c>
      <c r="I112" s="33">
        <f>I110*params!$B$5</f>
        <v>4.39804651110401E-30</v>
      </c>
    </row>
    <row r="113" spans="1:9">
      <c r="A113" s="36" t="s">
        <v>361</v>
      </c>
      <c r="B113" s="28" t="s">
        <v>101</v>
      </c>
      <c r="C113" s="28"/>
      <c r="D113" s="28"/>
      <c r="E113" s="28">
        <f>E111</f>
        <v>8</v>
      </c>
      <c r="F113" s="28">
        <v>2</v>
      </c>
      <c r="G113" s="21"/>
      <c r="H113" s="33">
        <f>H111*params!$B$5</f>
        <v>1.3194139533312035E-29</v>
      </c>
      <c r="I113" s="33">
        <f>I111*params!$B$5</f>
        <v>1.4513553486643229E-29</v>
      </c>
    </row>
    <row r="114" spans="1:9">
      <c r="A114" s="36" t="s">
        <v>360</v>
      </c>
      <c r="B114" s="28"/>
      <c r="C114" s="28" t="s">
        <v>363</v>
      </c>
      <c r="D114" s="28"/>
      <c r="E114" s="28"/>
      <c r="F114" s="28">
        <v>3</v>
      </c>
      <c r="G114" s="21"/>
      <c r="H114" s="33">
        <f>H112*params!$B$5</f>
        <v>8.7960930222080199E-31</v>
      </c>
      <c r="I114" s="33">
        <f>I112*params!$B$5</f>
        <v>8.7960930222080199E-31</v>
      </c>
    </row>
    <row r="115" spans="1:9">
      <c r="A115" s="36" t="s">
        <v>361</v>
      </c>
      <c r="B115" s="28" t="s">
        <v>101</v>
      </c>
      <c r="C115" s="28"/>
      <c r="D115" s="28"/>
      <c r="E115" s="28">
        <f>E113</f>
        <v>8</v>
      </c>
      <c r="F115" s="28">
        <v>3</v>
      </c>
      <c r="G115" s="21"/>
      <c r="H115" s="33">
        <f>H113*params!$B$5</f>
        <v>2.638827906662407E-30</v>
      </c>
      <c r="I115" s="33">
        <f>I113*params!$B$5</f>
        <v>2.9027106973286461E-30</v>
      </c>
    </row>
    <row r="116" spans="1:9">
      <c r="A116" s="36" t="s">
        <v>360</v>
      </c>
      <c r="B116" s="28"/>
      <c r="C116" s="28" t="s">
        <v>363</v>
      </c>
      <c r="D116" s="28"/>
      <c r="E116" s="28"/>
      <c r="F116" s="28">
        <v>4</v>
      </c>
      <c r="G116" s="21"/>
      <c r="H116" s="33">
        <f>H114*params!$B$5</f>
        <v>1.7592186044416041E-31</v>
      </c>
      <c r="I116" s="33">
        <f>I114*params!$B$5</f>
        <v>1.7592186044416041E-31</v>
      </c>
    </row>
    <row r="117" spans="1:9">
      <c r="A117" s="36" t="s">
        <v>361</v>
      </c>
      <c r="B117" s="28" t="s">
        <v>101</v>
      </c>
      <c r="C117" s="28"/>
      <c r="D117" s="28"/>
      <c r="E117" s="28">
        <f>E115</f>
        <v>8</v>
      </c>
      <c r="F117" s="28">
        <v>4</v>
      </c>
      <c r="G117" s="21"/>
      <c r="H117" s="33">
        <f>H115*params!$B$5</f>
        <v>5.2776558133248144E-31</v>
      </c>
      <c r="I117" s="33">
        <f>I115*params!$B$5</f>
        <v>5.8054213946572924E-31</v>
      </c>
    </row>
    <row r="118" spans="1:9">
      <c r="A118" s="21"/>
      <c r="B118" s="21"/>
      <c r="C118" s="21"/>
      <c r="D118" s="21"/>
      <c r="E118" s="21"/>
      <c r="F118" s="21"/>
      <c r="G118" s="21"/>
      <c r="H118" s="33"/>
    </row>
    <row r="119" spans="1:9">
      <c r="A119" s="36" t="s">
        <v>365</v>
      </c>
      <c r="B119" s="21"/>
      <c r="C119" s="21"/>
      <c r="D119" s="21"/>
      <c r="E119" s="21"/>
      <c r="F119" s="21"/>
      <c r="G119" s="21"/>
      <c r="H119" s="33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params</vt:lpstr>
      <vt:lpstr>ArrAvg</vt:lpstr>
      <vt:lpstr>CountSubstr</vt:lpstr>
      <vt:lpstr>CountVwls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2021-07-15T17:15:22Z</dcterms:modified>
</cp:coreProperties>
</file>