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GitHub/5yr_govt_forecast_viz/"/>
    </mc:Choice>
  </mc:AlternateContent>
  <xr:revisionPtr revIDLastSave="0" documentId="13_ncr:1_{4F0DEB40-B92D-D446-8F95-E58ECA7F809D}" xr6:coauthVersionLast="45" xr6:coauthVersionMax="45" xr10:uidLastSave="{00000000-0000-0000-0000-000000000000}"/>
  <bookViews>
    <workbookView xWindow="0" yWindow="860" windowWidth="12580" windowHeight="13460" xr2:uid="{796CE9F0-146C-B241-8ACF-C3823346E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6" i="1"/>
  <c r="D21" i="1"/>
  <c r="D19" i="1"/>
  <c r="D20" i="1"/>
  <c r="D18" i="1"/>
  <c r="E18" i="1" s="1"/>
  <c r="E21" i="1"/>
  <c r="D31" i="1"/>
  <c r="D30" i="1"/>
  <c r="D29" i="1"/>
  <c r="D26" i="1"/>
  <c r="T6" i="1"/>
  <c r="E20" i="1"/>
  <c r="D17" i="1"/>
  <c r="J7" i="1"/>
  <c r="J8" i="1"/>
  <c r="J9" i="1"/>
  <c r="J10" i="1"/>
  <c r="J6" i="1"/>
  <c r="E7" i="1"/>
  <c r="E8" i="1"/>
  <c r="E9" i="1"/>
  <c r="E10" i="1"/>
  <c r="E6" i="1"/>
  <c r="N8" i="1"/>
  <c r="N9" i="1" s="1"/>
  <c r="N10" i="1" s="1"/>
  <c r="N6" i="1"/>
  <c r="N7" i="1" s="1"/>
  <c r="Q14" i="1"/>
  <c r="C40" i="1"/>
  <c r="I6" i="1"/>
  <c r="M6" i="1"/>
  <c r="L7" i="1"/>
  <c r="S5" i="1"/>
  <c r="Q5" i="1"/>
  <c r="E19" i="1" l="1"/>
  <c r="D28" i="1"/>
  <c r="N5" i="1"/>
  <c r="P5" i="1" s="1"/>
  <c r="G36" i="1"/>
  <c r="D6" i="1" l="1"/>
  <c r="L8" i="1"/>
  <c r="L9" i="1" s="1"/>
  <c r="I7" i="1"/>
  <c r="I8" i="1" s="1"/>
  <c r="I9" i="1" s="1"/>
  <c r="I10" i="1" s="1"/>
  <c r="D7" i="1" l="1"/>
  <c r="L10" i="1"/>
  <c r="S6" i="1"/>
  <c r="S7" i="1" l="1"/>
  <c r="T7" i="1" s="1"/>
  <c r="D8" i="1"/>
  <c r="D9" i="1" l="1"/>
  <c r="S8" i="1"/>
  <c r="T8" i="1" s="1"/>
  <c r="D10" i="1" l="1"/>
  <c r="S9" i="1"/>
  <c r="T9" i="1" s="1"/>
  <c r="S10" i="1" l="1"/>
  <c r="T10" i="1" s="1"/>
  <c r="H6" i="1" l="1"/>
  <c r="Q6" i="1"/>
  <c r="G7" i="1" l="1"/>
  <c r="Q7" i="1" l="1"/>
  <c r="G8" i="1"/>
  <c r="P7" i="1" l="1"/>
  <c r="G9" i="1"/>
  <c r="Q8" i="1"/>
  <c r="P8" i="1" l="1"/>
  <c r="G10" i="1"/>
  <c r="Q10" i="1" s="1"/>
  <c r="Q9" i="1"/>
  <c r="P9" i="1" l="1"/>
  <c r="P10" i="1"/>
  <c r="P6" i="1"/>
  <c r="D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tc={F4224370-1B5F-F64F-BC2F-1F5ED013FAA0}</author>
  </authors>
  <commentList>
    <comment ref="G6" authorId="0" shapeId="0" xr:uid="{F4224370-1B5F-F64F-BC2F-1F5ED013F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Forecast says 16.7 but %increase of 15% in cultivation tax, choosing 16.65 to be more conservative in %increase (16.7 -&gt; 19% increase total)</t>
      </text>
    </comment>
  </commentList>
</comments>
</file>

<file path=xl/sharedStrings.xml><?xml version="1.0" encoding="utf-8"?>
<sst xmlns="http://schemas.openxmlformats.org/spreadsheetml/2006/main" count="65" uniqueCount="37">
  <si>
    <t>20-21</t>
  </si>
  <si>
    <t>Property Tax</t>
  </si>
  <si>
    <t>% or Rev</t>
  </si>
  <si>
    <t>Growth</t>
  </si>
  <si>
    <t>21-22</t>
  </si>
  <si>
    <t>22-23</t>
  </si>
  <si>
    <t>23-24</t>
  </si>
  <si>
    <t>24-25</t>
  </si>
  <si>
    <t>Sales Tax</t>
  </si>
  <si>
    <t>TOT</t>
  </si>
  <si>
    <t>Total Disc Rev</t>
  </si>
  <si>
    <t>Other</t>
  </si>
  <si>
    <t>Calculated from PT</t>
  </si>
  <si>
    <t>Total w/o Other</t>
  </si>
  <si>
    <t>Key</t>
  </si>
  <si>
    <t>Calculated</t>
  </si>
  <si>
    <t>Assumtion</t>
  </si>
  <si>
    <t>for calculation/checking</t>
  </si>
  <si>
    <t>Year</t>
  </si>
  <si>
    <t>Surpluss</t>
  </si>
  <si>
    <t>Revenue (discretionary General Fund)</t>
  </si>
  <si>
    <t>Expenditures (discretionary General Fund)</t>
  </si>
  <si>
    <t>Expenditures</t>
  </si>
  <si>
    <t>Surpluss (discretionary General Fund)</t>
  </si>
  <si>
    <t>25-26</t>
  </si>
  <si>
    <t>Real</t>
  </si>
  <si>
    <t>Cannabus</t>
  </si>
  <si>
    <t>Total</t>
  </si>
  <si>
    <t>other(calculated)</t>
  </si>
  <si>
    <t>https://www.countyofsb.org/ceo/asset.c/4337</t>
  </si>
  <si>
    <t>Canabus Tax</t>
  </si>
  <si>
    <t>Data from https://www.countyofsb.org/ceo/asset.c/4337</t>
  </si>
  <si>
    <t>Baseline Scenario</t>
  </si>
  <si>
    <t>Total Major only</t>
  </si>
  <si>
    <t>General Fund Gap</t>
  </si>
  <si>
    <t>Cumulative</t>
  </si>
  <si>
    <t>Incramental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</si>
</sst>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 applyBorder="1"/>
    <xf numFmtId="0" fontId="0" fillId="0" borderId="5" xfId="0" applyBorder="1"/>
    <xf numFmtId="10" fontId="0" fillId="0" borderId="5" xfId="0" applyNumberFormat="1" applyBorder="1"/>
    <xf numFmtId="9" fontId="0" fillId="0" borderId="5" xfId="0" applyNumberFormat="1" applyBorder="1"/>
    <xf numFmtId="0" fontId="0" fillId="3" borderId="9" xfId="0" applyFill="1" applyBorder="1"/>
    <xf numFmtId="0" fontId="0" fillId="0" borderId="0" xfId="0" applyFill="1"/>
    <xf numFmtId="0" fontId="0" fillId="0" borderId="8" xfId="0" applyFill="1" applyBorder="1"/>
    <xf numFmtId="0" fontId="0" fillId="0" borderId="0" xfId="0" applyFill="1" applyBorder="1"/>
    <xf numFmtId="44" fontId="0" fillId="0" borderId="4" xfId="0" applyNumberFormat="1" applyBorder="1"/>
    <xf numFmtId="44" fontId="0" fillId="3" borderId="4" xfId="0" applyNumberFormat="1" applyFill="1" applyBorder="1"/>
    <xf numFmtId="44" fontId="0" fillId="3" borderId="6" xfId="0" applyNumberFormat="1" applyFill="1" applyBorder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0" fillId="5" borderId="4" xfId="0" applyFill="1" applyBorder="1"/>
    <xf numFmtId="9" fontId="0" fillId="5" borderId="0" xfId="0" applyNumberFormat="1" applyFill="1"/>
    <xf numFmtId="0" fontId="1" fillId="5" borderId="0" xfId="1" applyFill="1"/>
    <xf numFmtId="0" fontId="0" fillId="0" borderId="0" xfId="0" applyBorder="1"/>
    <xf numFmtId="44" fontId="0" fillId="3" borderId="5" xfId="0" applyNumberFormat="1" applyFill="1" applyBorder="1"/>
    <xf numFmtId="10" fontId="0" fillId="3" borderId="5" xfId="0" applyNumberFormat="1" applyFill="1" applyBorder="1"/>
    <xf numFmtId="10" fontId="0" fillId="3" borderId="7" xfId="0" applyNumberFormat="1" applyFill="1" applyBorder="1"/>
    <xf numFmtId="44" fontId="0" fillId="4" borderId="0" xfId="0" applyNumberFormat="1" applyFill="1"/>
    <xf numFmtId="44" fontId="0" fillId="0" borderId="0" xfId="0" applyNumberFormat="1" applyBorder="1"/>
    <xf numFmtId="44" fontId="0" fillId="0" borderId="0" xfId="0" applyNumberFormat="1"/>
    <xf numFmtId="10" fontId="0" fillId="3" borderId="0" xfId="0" applyNumberFormat="1" applyFill="1" applyBorder="1"/>
    <xf numFmtId="44" fontId="0" fillId="0" borderId="4" xfId="0" applyNumberFormat="1" applyFill="1" applyBorder="1"/>
    <xf numFmtId="9" fontId="0" fillId="0" borderId="0" xfId="0" applyNumberFormat="1"/>
    <xf numFmtId="39" fontId="0" fillId="3" borderId="0" xfId="0" applyNumberFormat="1" applyFill="1" applyBorder="1"/>
    <xf numFmtId="9" fontId="0" fillId="3" borderId="0" xfId="0" applyNumberFormat="1" applyFill="1" applyBorder="1"/>
    <xf numFmtId="44" fontId="0" fillId="3" borderId="9" xfId="0" applyNumberFormat="1" applyFill="1" applyBorder="1"/>
    <xf numFmtId="44" fontId="0" fillId="3" borderId="10" xfId="0" applyNumberFormat="1" applyFill="1" applyBorder="1"/>
    <xf numFmtId="44" fontId="0" fillId="2" borderId="4" xfId="0" applyNumberFormat="1" applyFill="1" applyBorder="1"/>
    <xf numFmtId="0" fontId="2" fillId="0" borderId="0" xfId="0" applyFont="1" applyFill="1" applyBorder="1"/>
    <xf numFmtId="44" fontId="2" fillId="0" borderId="0" xfId="0" applyNumberFormat="1" applyFont="1" applyFill="1" applyBorder="1"/>
    <xf numFmtId="9" fontId="0" fillId="3" borderId="12" xfId="0" applyNumberFormat="1" applyFill="1" applyBorder="1"/>
    <xf numFmtId="10" fontId="0" fillId="0" borderId="11" xfId="0" applyNumberFormat="1" applyBorder="1"/>
    <xf numFmtId="44" fontId="0" fillId="3" borderId="13" xfId="0" applyNumberFormat="1" applyFill="1" applyBorder="1"/>
    <xf numFmtId="10" fontId="0" fillId="3" borderId="11" xfId="0" applyNumberFormat="1" applyFill="1" applyBorder="1"/>
    <xf numFmtId="39" fontId="0" fillId="3" borderId="12" xfId="0" applyNumberFormat="1" applyFill="1" applyBorder="1"/>
    <xf numFmtId="9" fontId="0" fillId="0" borderId="11" xfId="0" applyNumberFormat="1" applyBorder="1"/>
    <xf numFmtId="9" fontId="0" fillId="0" borderId="12" xfId="0" applyNumberFormat="1" applyBorder="1"/>
    <xf numFmtId="44" fontId="0" fillId="3" borderId="14" xfId="0" applyNumberFormat="1" applyFill="1" applyBorder="1"/>
    <xf numFmtId="44" fontId="0" fillId="4" borderId="12" xfId="0" applyNumberFormat="1" applyFill="1" applyBorder="1"/>
    <xf numFmtId="0" fontId="0" fillId="4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Gill" id="{9A9A56BA-73BF-7245-B228-AD31BE89D61E}" userId="Sarah Gil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1-03-12T17:49:32.14" personId="{9A9A56BA-73BF-7245-B228-AD31BE89D61E}" id="{F4224370-1B5F-F64F-BC2F-1F5ED013FAA0}">
    <text>Forecast says 16.7 but %increase of 15% in cultivation tax, choosing 16.65 to be more conservative in %increase (16.7 -&gt; 19% increase total)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countyofsb.org/ceo/asset.c/4337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406-6A08-7D4D-AA12-5DC89B2F8088}">
  <dimension ref="A1:T40"/>
  <sheetViews>
    <sheetView tabSelected="1" topLeftCell="B2" workbookViewId="0">
      <selection activeCell="G6" sqref="G6"/>
    </sheetView>
  </sheetViews>
  <sheetFormatPr baseColWidth="10" defaultRowHeight="16" x14ac:dyDescent="0.2"/>
  <cols>
    <col min="1" max="1" width="18.33203125" customWidth="1"/>
    <col min="2" max="2" width="5.33203125" customWidth="1"/>
    <col min="3" max="3" width="8.1640625" customWidth="1"/>
  </cols>
  <sheetData>
    <row r="1" spans="1:20" x14ac:dyDescent="0.2">
      <c r="A1" t="s">
        <v>31</v>
      </c>
    </row>
    <row r="2" spans="1:20" x14ac:dyDescent="0.2">
      <c r="A2" t="s">
        <v>32</v>
      </c>
    </row>
    <row r="3" spans="1:20" x14ac:dyDescent="0.2">
      <c r="C3" t="s">
        <v>20</v>
      </c>
    </row>
    <row r="4" spans="1:20" x14ac:dyDescent="0.2">
      <c r="A4" t="s">
        <v>14</v>
      </c>
      <c r="C4" t="s">
        <v>18</v>
      </c>
      <c r="D4" s="4" t="s">
        <v>1</v>
      </c>
      <c r="E4" s="5" t="s">
        <v>2</v>
      </c>
      <c r="F4" s="6" t="s">
        <v>3</v>
      </c>
      <c r="G4" s="5" t="s">
        <v>30</v>
      </c>
      <c r="H4" s="5"/>
      <c r="I4" s="4" t="s">
        <v>8</v>
      </c>
      <c r="J4" s="5" t="s">
        <v>2</v>
      </c>
      <c r="K4" s="6" t="s">
        <v>3</v>
      </c>
      <c r="L4" s="4" t="s">
        <v>9</v>
      </c>
      <c r="M4" s="5" t="s">
        <v>3</v>
      </c>
      <c r="N4" s="4" t="s">
        <v>11</v>
      </c>
      <c r="O4" s="6"/>
      <c r="P4" s="6" t="s">
        <v>10</v>
      </c>
      <c r="Q4" s="3" t="s">
        <v>13</v>
      </c>
      <c r="R4" s="3"/>
      <c r="S4" s="3" t="s">
        <v>12</v>
      </c>
    </row>
    <row r="5" spans="1:20" x14ac:dyDescent="0.2">
      <c r="A5" s="2" t="s">
        <v>15</v>
      </c>
      <c r="C5" t="s">
        <v>0</v>
      </c>
      <c r="D5" s="15">
        <v>235.7</v>
      </c>
      <c r="E5" s="7">
        <v>0.76</v>
      </c>
      <c r="F5" s="8"/>
      <c r="G5" s="29">
        <v>14</v>
      </c>
      <c r="H5" s="24"/>
      <c r="I5" s="15">
        <v>11.2</v>
      </c>
      <c r="J5" s="7">
        <v>0.04</v>
      </c>
      <c r="K5" s="8"/>
      <c r="L5" s="15">
        <v>10.5</v>
      </c>
      <c r="M5" s="24"/>
      <c r="N5" s="16">
        <f>S5-Q5</f>
        <v>38.731578947368405</v>
      </c>
      <c r="O5" s="25"/>
      <c r="P5" s="25">
        <f>L5+I5+D5+N5+G5</f>
        <v>310.13157894736838</v>
      </c>
      <c r="Q5" s="28">
        <f>L5+I5+D5+G5</f>
        <v>271.39999999999998</v>
      </c>
      <c r="R5" s="3"/>
      <c r="S5" s="28">
        <f>D5/E5</f>
        <v>310.13157894736838</v>
      </c>
    </row>
    <row r="6" spans="1:20" x14ac:dyDescent="0.2">
      <c r="A6" s="1" t="s">
        <v>16</v>
      </c>
      <c r="C6" t="s">
        <v>4</v>
      </c>
      <c r="D6" s="16">
        <f>D5*(1+F6)</f>
        <v>243.94949999999997</v>
      </c>
      <c r="E6" s="35">
        <f>D6/P6</f>
        <v>0.75100734968095428</v>
      </c>
      <c r="F6" s="9">
        <v>3.5000000000000003E-2</v>
      </c>
      <c r="G6" s="32">
        <v>16.649999999999999</v>
      </c>
      <c r="H6" s="26">
        <f>(G6-G5)/G5</f>
        <v>0.1892857142857142</v>
      </c>
      <c r="I6" s="16">
        <f>I5*(1+K6)</f>
        <v>11.423999999999999</v>
      </c>
      <c r="J6" s="34">
        <f>I6/P6</f>
        <v>3.5169196750783345E-2</v>
      </c>
      <c r="K6" s="10">
        <v>0.02</v>
      </c>
      <c r="L6" s="16">
        <v>13.3</v>
      </c>
      <c r="M6" s="26">
        <f>(L6-L5)/L5</f>
        <v>0.26666666666666672</v>
      </c>
      <c r="N6" s="16">
        <f>N5*(1+O6)</f>
        <v>39.506210526315776</v>
      </c>
      <c r="O6" s="26">
        <v>0.02</v>
      </c>
      <c r="P6" s="25">
        <f>L6+I6+D6+N6+G6</f>
        <v>324.82971052631575</v>
      </c>
      <c r="Q6" s="28">
        <f>L6+I6+D6+G6</f>
        <v>285.32349999999997</v>
      </c>
      <c r="R6" s="3"/>
      <c r="S6" s="3">
        <f>D6/E6</f>
        <v>324.82971052631575</v>
      </c>
      <c r="T6" s="26">
        <f>(S6-S5)/S5</f>
        <v>4.7393211709800598E-2</v>
      </c>
    </row>
    <row r="7" spans="1:20" x14ac:dyDescent="0.2">
      <c r="A7" s="3" t="s">
        <v>17</v>
      </c>
      <c r="C7" t="s">
        <v>5</v>
      </c>
      <c r="D7" s="16">
        <f t="shared" ref="D7:D9" si="0">D6*(1+F7)</f>
        <v>249.56033849999994</v>
      </c>
      <c r="E7" s="35">
        <f t="shared" ref="E7:E10" si="1">D7/P7</f>
        <v>0.74522985996039715</v>
      </c>
      <c r="F7" s="9">
        <v>2.3E-2</v>
      </c>
      <c r="G7" s="16">
        <f>G6*(1+H7)</f>
        <v>19.801845</v>
      </c>
      <c r="H7" s="31">
        <v>0.1893</v>
      </c>
      <c r="I7" s="16">
        <f t="shared" ref="I7:I10" si="2">I6*(1+K7)</f>
        <v>11.652479999999999</v>
      </c>
      <c r="J7" s="34">
        <f t="shared" ref="J7:J10" si="3">I7/P7</f>
        <v>3.4796298525582137E-2</v>
      </c>
      <c r="K7" s="10">
        <v>0.02</v>
      </c>
      <c r="L7" s="16">
        <f>L6*(1+M7)</f>
        <v>13.566000000000001</v>
      </c>
      <c r="M7" s="7">
        <v>0.02</v>
      </c>
      <c r="N7" s="16">
        <f>N6*(1+O7)</f>
        <v>40.296334736842091</v>
      </c>
      <c r="O7" s="26">
        <v>0.02</v>
      </c>
      <c r="P7" s="25">
        <f>L7+I7+D7+N7+G7</f>
        <v>334.87699823684204</v>
      </c>
      <c r="Q7" s="28">
        <f>L7+I7+D7+G7</f>
        <v>294.58066349999996</v>
      </c>
      <c r="R7" s="3"/>
      <c r="S7" s="3">
        <f>D7/E7</f>
        <v>334.87699823684204</v>
      </c>
      <c r="T7" s="26">
        <f t="shared" ref="T7:T10" si="4">(S7-S6)/S6</f>
        <v>3.0930938226823065E-2</v>
      </c>
    </row>
    <row r="8" spans="1:20" x14ac:dyDescent="0.2">
      <c r="C8" t="s">
        <v>6</v>
      </c>
      <c r="D8" s="16">
        <f t="shared" si="0"/>
        <v>255.30022628549992</v>
      </c>
      <c r="E8" s="35">
        <f t="shared" si="1"/>
        <v>0.73855422084478639</v>
      </c>
      <c r="F8" s="9">
        <v>2.3E-2</v>
      </c>
      <c r="G8" s="16">
        <f t="shared" ref="G8:G10" si="5">G7*(1+H8)</f>
        <v>23.550334258500001</v>
      </c>
      <c r="H8" s="31">
        <v>0.1893</v>
      </c>
      <c r="I8" s="16">
        <f t="shared" si="2"/>
        <v>11.885529599999998</v>
      </c>
      <c r="J8" s="34">
        <f t="shared" si="3"/>
        <v>3.4383471494612641E-2</v>
      </c>
      <c r="K8" s="10">
        <v>0.02</v>
      </c>
      <c r="L8" s="16">
        <f>L7*(1+M8)</f>
        <v>13.837320000000002</v>
      </c>
      <c r="M8" s="7">
        <v>0.02</v>
      </c>
      <c r="N8" s="16">
        <f t="shared" ref="N8:N10" si="6">N7*(1+O8)</f>
        <v>41.102261431578931</v>
      </c>
      <c r="O8" s="26">
        <v>0.02</v>
      </c>
      <c r="P8" s="25">
        <f>L8+I8+D8+N8+G8</f>
        <v>345.67567157557886</v>
      </c>
      <c r="Q8" s="28">
        <f>L8+I8+D8+G8</f>
        <v>304.57341014399992</v>
      </c>
      <c r="R8" s="3"/>
      <c r="S8" s="3">
        <f>D8/E8</f>
        <v>345.67567157557886</v>
      </c>
      <c r="T8" s="26">
        <f t="shared" si="4"/>
        <v>3.2246685784908545E-2</v>
      </c>
    </row>
    <row r="9" spans="1:20" x14ac:dyDescent="0.2">
      <c r="C9" t="s">
        <v>7</v>
      </c>
      <c r="D9" s="16">
        <f t="shared" si="0"/>
        <v>261.17213149006642</v>
      </c>
      <c r="E9" s="35">
        <f t="shared" si="1"/>
        <v>0.73087411091104559</v>
      </c>
      <c r="F9" s="9">
        <v>2.3E-2</v>
      </c>
      <c r="G9" s="16">
        <f t="shared" si="5"/>
        <v>28.008412533634051</v>
      </c>
      <c r="H9" s="31">
        <v>0.1893</v>
      </c>
      <c r="I9" s="16">
        <f t="shared" si="2"/>
        <v>12.123240191999999</v>
      </c>
      <c r="J9" s="34">
        <f t="shared" si="3"/>
        <v>3.3926140381582252E-2</v>
      </c>
      <c r="K9" s="10">
        <v>0.02</v>
      </c>
      <c r="L9" s="16">
        <f t="shared" ref="L9:L10" si="7">L8*(1+M9)</f>
        <v>14.114066400000002</v>
      </c>
      <c r="M9" s="7">
        <v>0.02</v>
      </c>
      <c r="N9" s="16">
        <f t="shared" si="6"/>
        <v>41.924306660210512</v>
      </c>
      <c r="O9" s="26">
        <v>0.02</v>
      </c>
      <c r="P9" s="25">
        <f>L9+I9+D9+N9+G9</f>
        <v>357.34215727591095</v>
      </c>
      <c r="Q9" s="28">
        <f>L9+I9+D9+G9</f>
        <v>315.41785061570044</v>
      </c>
      <c r="R9" s="3"/>
      <c r="S9" s="3">
        <f>D9/E9</f>
        <v>357.34215727591095</v>
      </c>
      <c r="T9" s="26">
        <f t="shared" si="4"/>
        <v>3.3749802660848573E-2</v>
      </c>
    </row>
    <row r="10" spans="1:20" x14ac:dyDescent="0.2">
      <c r="C10" t="s">
        <v>24</v>
      </c>
      <c r="D10" s="17">
        <f>D9*(1+F10)</f>
        <v>267.17909051433793</v>
      </c>
      <c r="E10" s="41">
        <f t="shared" si="1"/>
        <v>0.72207766258597617</v>
      </c>
      <c r="F10" s="42">
        <v>2.3E-2</v>
      </c>
      <c r="G10" s="43">
        <f t="shared" si="5"/>
        <v>33.310405026250976</v>
      </c>
      <c r="H10" s="44">
        <v>0.1893</v>
      </c>
      <c r="I10" s="17">
        <f t="shared" si="2"/>
        <v>12.36570499584</v>
      </c>
      <c r="J10" s="45">
        <f t="shared" si="3"/>
        <v>3.3419528984977617E-2</v>
      </c>
      <c r="K10" s="46">
        <v>0.02</v>
      </c>
      <c r="L10" s="43">
        <f t="shared" si="7"/>
        <v>14.396347728000002</v>
      </c>
      <c r="M10" s="47">
        <v>0.02</v>
      </c>
      <c r="N10" s="43">
        <f t="shared" si="6"/>
        <v>42.762792793414725</v>
      </c>
      <c r="O10" s="44">
        <v>0.02</v>
      </c>
      <c r="P10" s="48">
        <f>L10+I10+D10+N10+G10</f>
        <v>370.01434105784364</v>
      </c>
      <c r="Q10" s="49">
        <f>L10+I10+D10+G10</f>
        <v>327.25154826442889</v>
      </c>
      <c r="R10" s="50"/>
      <c r="S10" s="50">
        <f>D10/E10</f>
        <v>370.01434105784364</v>
      </c>
      <c r="T10" s="27">
        <f t="shared" si="4"/>
        <v>3.5462325180256424E-2</v>
      </c>
    </row>
    <row r="12" spans="1:20" x14ac:dyDescent="0.2">
      <c r="D12" s="14"/>
    </row>
    <row r="13" spans="1:20" x14ac:dyDescent="0.2">
      <c r="Q13" t="s">
        <v>33</v>
      </c>
    </row>
    <row r="14" spans="1:20" x14ac:dyDescent="0.2">
      <c r="C14" t="s">
        <v>21</v>
      </c>
      <c r="G14" s="33" t="s">
        <v>34</v>
      </c>
      <c r="Q14" s="30">
        <f>L5+I5+D5</f>
        <v>257.39999999999998</v>
      </c>
    </row>
    <row r="15" spans="1:20" x14ac:dyDescent="0.2">
      <c r="C15" t="s">
        <v>18</v>
      </c>
      <c r="D15" s="4" t="s">
        <v>22</v>
      </c>
      <c r="E15" s="6" t="s">
        <v>3</v>
      </c>
      <c r="G15" t="s">
        <v>18</v>
      </c>
      <c r="H15" t="s">
        <v>35</v>
      </c>
      <c r="I15" t="s">
        <v>36</v>
      </c>
    </row>
    <row r="16" spans="1:20" x14ac:dyDescent="0.2">
      <c r="C16" t="s">
        <v>0</v>
      </c>
      <c r="D16" s="38">
        <f>P5</f>
        <v>310.13157894736838</v>
      </c>
      <c r="E16" s="8"/>
      <c r="G16" t="s">
        <v>0</v>
      </c>
    </row>
    <row r="17" spans="3:9" x14ac:dyDescent="0.2">
      <c r="C17" t="s">
        <v>4</v>
      </c>
      <c r="D17" s="16">
        <f>P6-H17</f>
        <v>326.72971052631573</v>
      </c>
      <c r="E17" s="26">
        <f t="shared" ref="E17:E21" si="8">(D17-D16)/D16</f>
        <v>5.3519643614764467E-2</v>
      </c>
      <c r="G17" t="s">
        <v>4</v>
      </c>
      <c r="H17">
        <v>-1.9</v>
      </c>
    </row>
    <row r="18" spans="3:9" x14ac:dyDescent="0.2">
      <c r="C18" t="s">
        <v>5</v>
      </c>
      <c r="D18" s="16">
        <f>P7-I18</f>
        <v>337.97699823684206</v>
      </c>
      <c r="E18" s="26">
        <f t="shared" si="8"/>
        <v>3.4423829080032345E-2</v>
      </c>
      <c r="G18" t="s">
        <v>5</v>
      </c>
      <c r="H18">
        <v>-5</v>
      </c>
      <c r="I18">
        <v>-3.1</v>
      </c>
    </row>
    <row r="19" spans="3:9" x14ac:dyDescent="0.2">
      <c r="C19" t="s">
        <v>6</v>
      </c>
      <c r="D19" s="16">
        <f t="shared" ref="D19:D21" si="9">P8-I19</f>
        <v>356.37567157557885</v>
      </c>
      <c r="E19" s="26">
        <f t="shared" si="8"/>
        <v>5.4437649410223055E-2</v>
      </c>
      <c r="G19" t="s">
        <v>6</v>
      </c>
      <c r="H19">
        <v>-15.7</v>
      </c>
      <c r="I19">
        <v>-10.7</v>
      </c>
    </row>
    <row r="20" spans="3:9" x14ac:dyDescent="0.2">
      <c r="C20" t="s">
        <v>7</v>
      </c>
      <c r="D20" s="16">
        <f t="shared" si="9"/>
        <v>365.14215727591096</v>
      </c>
      <c r="E20" s="26">
        <f t="shared" si="8"/>
        <v>2.459900155803129E-2</v>
      </c>
      <c r="G20" t="s">
        <v>7</v>
      </c>
      <c r="H20">
        <v>-23.5</v>
      </c>
      <c r="I20">
        <v>-7.8</v>
      </c>
    </row>
    <row r="21" spans="3:9" x14ac:dyDescent="0.2">
      <c r="C21" t="s">
        <v>24</v>
      </c>
      <c r="D21" s="16">
        <f>P10-I21</f>
        <v>373.71434105784363</v>
      </c>
      <c r="E21" s="26">
        <f t="shared" si="8"/>
        <v>2.3476291660990814E-2</v>
      </c>
      <c r="G21" t="s">
        <v>24</v>
      </c>
      <c r="H21">
        <v>-27.2</v>
      </c>
      <c r="I21">
        <v>-3.7</v>
      </c>
    </row>
    <row r="24" spans="3:9" x14ac:dyDescent="0.2">
      <c r="C24" t="s">
        <v>23</v>
      </c>
      <c r="D24" s="12"/>
    </row>
    <row r="25" spans="3:9" x14ac:dyDescent="0.2">
      <c r="C25" t="s">
        <v>18</v>
      </c>
      <c r="D25" s="13" t="s">
        <v>19</v>
      </c>
      <c r="G25" s="39"/>
    </row>
    <row r="26" spans="3:9" x14ac:dyDescent="0.2">
      <c r="C26" t="s">
        <v>0</v>
      </c>
      <c r="D26" s="36">
        <f>P5-D16</f>
        <v>0</v>
      </c>
      <c r="G26" s="40"/>
    </row>
    <row r="27" spans="3:9" x14ac:dyDescent="0.2">
      <c r="C27" t="s">
        <v>4</v>
      </c>
      <c r="D27" s="11">
        <f>P6-D17</f>
        <v>-1.8999999999999773</v>
      </c>
      <c r="G27" s="40"/>
    </row>
    <row r="28" spans="3:9" x14ac:dyDescent="0.2">
      <c r="C28" t="s">
        <v>5</v>
      </c>
      <c r="D28" s="36">
        <f>P7-D18</f>
        <v>-3.1000000000000227</v>
      </c>
      <c r="G28" s="40"/>
    </row>
    <row r="29" spans="3:9" x14ac:dyDescent="0.2">
      <c r="C29" t="s">
        <v>6</v>
      </c>
      <c r="D29" s="36">
        <f>P8-D19</f>
        <v>-10.699999999999989</v>
      </c>
      <c r="G29" s="40"/>
    </row>
    <row r="30" spans="3:9" x14ac:dyDescent="0.2">
      <c r="C30" t="s">
        <v>7</v>
      </c>
      <c r="D30" s="36">
        <f>P9-D20</f>
        <v>-7.8000000000000114</v>
      </c>
      <c r="G30" s="40"/>
    </row>
    <row r="31" spans="3:9" x14ac:dyDescent="0.2">
      <c r="C31" t="s">
        <v>24</v>
      </c>
      <c r="D31" s="37">
        <f>P10-D21</f>
        <v>-3.6999999999999886</v>
      </c>
      <c r="G31" s="40"/>
    </row>
    <row r="35" spans="1:8" x14ac:dyDescent="0.2">
      <c r="A35" s="18" t="s">
        <v>25</v>
      </c>
      <c r="B35" s="18"/>
      <c r="C35" s="19" t="s">
        <v>1</v>
      </c>
      <c r="D35" s="19" t="s">
        <v>8</v>
      </c>
      <c r="E35" s="19" t="s">
        <v>9</v>
      </c>
      <c r="F35" s="20" t="s">
        <v>26</v>
      </c>
      <c r="G35" s="20" t="s">
        <v>28</v>
      </c>
      <c r="H35" s="18" t="s">
        <v>27</v>
      </c>
    </row>
    <row r="36" spans="1:8" x14ac:dyDescent="0.2">
      <c r="A36" s="23" t="s">
        <v>29</v>
      </c>
      <c r="B36" s="18"/>
      <c r="C36" s="21">
        <v>235.7</v>
      </c>
      <c r="D36" s="21">
        <v>11.2</v>
      </c>
      <c r="E36" s="21">
        <v>10.5</v>
      </c>
      <c r="F36" s="20">
        <v>14</v>
      </c>
      <c r="G36" s="18">
        <f>H36-SUM(C36:F36)</f>
        <v>29.100000000000023</v>
      </c>
      <c r="H36" s="18">
        <v>300.5</v>
      </c>
    </row>
    <row r="37" spans="1:8" x14ac:dyDescent="0.2">
      <c r="A37" s="18"/>
      <c r="B37" s="18"/>
      <c r="C37" s="22">
        <v>0.76</v>
      </c>
      <c r="D37" s="18"/>
      <c r="E37" s="22">
        <v>0.04</v>
      </c>
      <c r="F37" s="18"/>
      <c r="G37" s="18"/>
      <c r="H37" s="18"/>
    </row>
    <row r="40" spans="1:8" x14ac:dyDescent="0.2">
      <c r="C40">
        <f>1-0.76-0.04</f>
        <v>0.19999999999999998</v>
      </c>
    </row>
  </sheetData>
  <hyperlinks>
    <hyperlink ref="A36" r:id="rId1" xr:uid="{20DDF4CA-30B7-1B41-BE32-B0748F0B5E8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Gill</dc:creator>
  <cp:lastModifiedBy>Sarah Gill</cp:lastModifiedBy>
  <dcterms:created xsi:type="dcterms:W3CDTF">2021-02-26T01:28:52Z</dcterms:created>
  <dcterms:modified xsi:type="dcterms:W3CDTF">2021-03-12T17:49:36Z</dcterms:modified>
</cp:coreProperties>
</file>