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il\Documents\School\699\Herring Data\Analysis\"/>
    </mc:Choice>
  </mc:AlternateContent>
  <bookViews>
    <workbookView xWindow="0" yWindow="0" windowWidth="22032" windowHeight="10668"/>
  </bookViews>
  <sheets>
    <sheet name="Sheet1" sheetId="1" r:id="rId1"/>
  </sheets>
  <definedNames>
    <definedName name="_r2">Sheet1!$E$3</definedName>
    <definedName name="_r3">Sheet1!$H$3</definedName>
    <definedName name="B1979_">Sheet1!$B$4</definedName>
    <definedName name="B1980_">Sheet1!$E$4</definedName>
    <definedName name="B1982_">Sheet1!$H$4</definedName>
    <definedName name="Bo">Sheet1!$B$2</definedName>
    <definedName name="Bo2_">Sheet1!$E$2</definedName>
    <definedName name="Bo3_">Sheet1!$H$2</definedName>
    <definedName name="lnB1979_">Sheet1!$L$4</definedName>
    <definedName name="lnB1980_">Sheet1!$L$7</definedName>
    <definedName name="lnB1982_">Sheet1!$L$10</definedName>
    <definedName name="lnBo">Sheet1!$L$2</definedName>
    <definedName name="lnBo2">Sheet1!$L$5</definedName>
    <definedName name="lnr">Sheet1!$L$3</definedName>
    <definedName name="lnr2_">Sheet1!$L$6</definedName>
    <definedName name="nlnL">Sheet1!$J$59</definedName>
    <definedName name="nlnL2">Sheet1!$K$59</definedName>
    <definedName name="nlnL3">Sheet1!$L$59</definedName>
    <definedName name="procLL">Sheet1!$B$8</definedName>
    <definedName name="procLL2">Sheet1!$B$10</definedName>
    <definedName name="procLL3">Sheet1!$B$12</definedName>
    <definedName name="r_">Sheet1!$B$3</definedName>
    <definedName name="sigma_obs">Sheet1!$B$5</definedName>
    <definedName name="sigma_proc">Sheet1!$B$6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21" i="1" s="1"/>
  <c r="Z21" i="1" s="1"/>
  <c r="E4" i="1"/>
  <c r="C21" i="1" s="1"/>
  <c r="H4" i="1"/>
  <c r="D21" i="1" s="1"/>
  <c r="J21" i="1"/>
  <c r="W21" i="1"/>
  <c r="X21" i="1" s="1"/>
  <c r="B2" i="1"/>
  <c r="B3" i="1"/>
  <c r="B22" i="1"/>
  <c r="E2" i="1"/>
  <c r="C22" i="1"/>
  <c r="D22" i="1"/>
  <c r="AD22" i="1" s="1"/>
  <c r="L22" i="1"/>
  <c r="W22" i="1"/>
  <c r="X22" i="1" s="1"/>
  <c r="E3" i="1"/>
  <c r="D23" i="1"/>
  <c r="AE22" i="1"/>
  <c r="L23" i="1"/>
  <c r="D26" i="1"/>
  <c r="B12" i="1"/>
  <c r="B10" i="1"/>
  <c r="B8" i="1"/>
  <c r="W58" i="1"/>
  <c r="X58" i="1" s="1"/>
  <c r="W57" i="1"/>
  <c r="X57" i="1" s="1"/>
  <c r="W56" i="1"/>
  <c r="X56" i="1" s="1"/>
  <c r="W55" i="1"/>
  <c r="X55" i="1" s="1"/>
  <c r="W54" i="1"/>
  <c r="X54" i="1" s="1"/>
  <c r="W53" i="1"/>
  <c r="X53" i="1" s="1"/>
  <c r="W52" i="1"/>
  <c r="X52" i="1" s="1"/>
  <c r="W51" i="1"/>
  <c r="X51" i="1" s="1"/>
  <c r="W50" i="1"/>
  <c r="X50" i="1" s="1"/>
  <c r="W49" i="1"/>
  <c r="X49" i="1" s="1"/>
  <c r="W48" i="1"/>
  <c r="X48" i="1" s="1"/>
  <c r="W47" i="1"/>
  <c r="X47" i="1" s="1"/>
  <c r="W46" i="1"/>
  <c r="X46" i="1" s="1"/>
  <c r="W45" i="1"/>
  <c r="X45" i="1" s="1"/>
  <c r="W44" i="1"/>
  <c r="X44" i="1" s="1"/>
  <c r="W43" i="1"/>
  <c r="X43" i="1" s="1"/>
  <c r="W42" i="1"/>
  <c r="X42" i="1" s="1"/>
  <c r="W41" i="1"/>
  <c r="X41" i="1" s="1"/>
  <c r="W40" i="1"/>
  <c r="X40" i="1" s="1"/>
  <c r="W39" i="1"/>
  <c r="X39" i="1" s="1"/>
  <c r="W38" i="1"/>
  <c r="X38" i="1" s="1"/>
  <c r="W37" i="1"/>
  <c r="X37" i="1" s="1"/>
  <c r="W36" i="1"/>
  <c r="X36" i="1" s="1"/>
  <c r="W35" i="1"/>
  <c r="X35" i="1" s="1"/>
  <c r="W34" i="1"/>
  <c r="X34" i="1" s="1"/>
  <c r="W33" i="1"/>
  <c r="X33" i="1" s="1"/>
  <c r="W32" i="1"/>
  <c r="X32" i="1" s="1"/>
  <c r="W31" i="1"/>
  <c r="X31" i="1" s="1"/>
  <c r="W30" i="1"/>
  <c r="X30" i="1" s="1"/>
  <c r="W29" i="1"/>
  <c r="X29" i="1" s="1"/>
  <c r="W28" i="1"/>
  <c r="X28" i="1" s="1"/>
  <c r="W27" i="1"/>
  <c r="X27" i="1" s="1"/>
  <c r="W26" i="1"/>
  <c r="X26" i="1" s="1"/>
  <c r="W25" i="1"/>
  <c r="X25" i="1" s="1"/>
  <c r="W24" i="1"/>
  <c r="X24" i="1" s="1"/>
  <c r="AD23" i="1"/>
  <c r="W23" i="1"/>
  <c r="X23" i="1" s="1"/>
  <c r="D29" i="1" l="1"/>
  <c r="L26" i="1"/>
  <c r="AD26" i="1"/>
  <c r="K22" i="1"/>
  <c r="AC21" i="1"/>
  <c r="AB22" i="1"/>
  <c r="C24" i="1"/>
  <c r="L21" i="1"/>
  <c r="L59" i="1" s="1"/>
  <c r="B11" i="1" s="1"/>
  <c r="AD21" i="1"/>
  <c r="D24" i="1"/>
  <c r="AE21" i="1"/>
  <c r="J59" i="1"/>
  <c r="B7" i="1" s="1"/>
  <c r="AB21" i="1"/>
  <c r="C23" i="1"/>
  <c r="K21" i="1"/>
  <c r="K59" i="1" s="1"/>
  <c r="B9" i="1" s="1"/>
  <c r="Z22" i="1"/>
  <c r="B23" i="1"/>
  <c r="AA21" i="1"/>
  <c r="J22" i="1"/>
  <c r="D25" i="1"/>
  <c r="AC22" i="1" l="1"/>
  <c r="C25" i="1"/>
  <c r="AB23" i="1"/>
  <c r="K23" i="1"/>
  <c r="B24" i="1"/>
  <c r="J23" i="1"/>
  <c r="Z23" i="1"/>
  <c r="AA22" i="1"/>
  <c r="L29" i="1"/>
  <c r="AD29" i="1"/>
  <c r="AE28" i="1"/>
  <c r="D32" i="1"/>
  <c r="C26" i="1"/>
  <c r="K24" i="1"/>
  <c r="AC23" i="1"/>
  <c r="AB24" i="1"/>
  <c r="D27" i="1"/>
  <c r="AD24" i="1"/>
  <c r="L24" i="1"/>
  <c r="AE23" i="1"/>
  <c r="L25" i="1"/>
  <c r="D28" i="1"/>
  <c r="AD25" i="1"/>
  <c r="AE24" i="1"/>
  <c r="AE25" i="1"/>
  <c r="D31" i="1" l="1"/>
  <c r="L28" i="1"/>
  <c r="AD28" i="1"/>
  <c r="AE27" i="1"/>
  <c r="C27" i="1"/>
  <c r="K25" i="1"/>
  <c r="AB25" i="1"/>
  <c r="AC24" i="1"/>
  <c r="D35" i="1"/>
  <c r="L32" i="1"/>
  <c r="AD32" i="1"/>
  <c r="AE31" i="1"/>
  <c r="L27" i="1"/>
  <c r="AD27" i="1"/>
  <c r="D30" i="1"/>
  <c r="AE26" i="1"/>
  <c r="C28" i="1"/>
  <c r="K26" i="1"/>
  <c r="AC25" i="1"/>
  <c r="AB26" i="1"/>
  <c r="B25" i="1"/>
  <c r="J24" i="1"/>
  <c r="Z24" i="1"/>
  <c r="AA23" i="1"/>
  <c r="D33" i="1" l="1"/>
  <c r="L30" i="1"/>
  <c r="AE29" i="1"/>
  <c r="AD30" i="1"/>
  <c r="B26" i="1"/>
  <c r="J25" i="1"/>
  <c r="Z25" i="1"/>
  <c r="AA24" i="1"/>
  <c r="C30" i="1"/>
  <c r="AB28" i="1"/>
  <c r="K28" i="1"/>
  <c r="AC27" i="1"/>
  <c r="L35" i="1"/>
  <c r="AD35" i="1"/>
  <c r="D38" i="1"/>
  <c r="C29" i="1"/>
  <c r="K27" i="1"/>
  <c r="AB27" i="1"/>
  <c r="AC26" i="1"/>
  <c r="L31" i="1"/>
  <c r="AD31" i="1"/>
  <c r="D34" i="1"/>
  <c r="AE30" i="1"/>
  <c r="AD38" i="1" l="1"/>
  <c r="D41" i="1"/>
  <c r="D37" i="1"/>
  <c r="L34" i="1"/>
  <c r="AE33" i="1"/>
  <c r="AD34" i="1"/>
  <c r="AE34" i="1"/>
  <c r="K29" i="1"/>
  <c r="AB29" i="1"/>
  <c r="C31" i="1"/>
  <c r="AC28" i="1"/>
  <c r="C32" i="1"/>
  <c r="AB30" i="1"/>
  <c r="AC29" i="1"/>
  <c r="K30" i="1"/>
  <c r="B27" i="1"/>
  <c r="J26" i="1"/>
  <c r="Z26" i="1"/>
  <c r="AA25" i="1"/>
  <c r="L33" i="1"/>
  <c r="D36" i="1"/>
  <c r="AD33" i="1"/>
  <c r="AE32" i="1"/>
  <c r="D44" i="1" l="1"/>
  <c r="L41" i="1"/>
  <c r="AD41" i="1"/>
  <c r="AE40" i="1"/>
  <c r="D39" i="1"/>
  <c r="AD36" i="1"/>
  <c r="AE35" i="1"/>
  <c r="AD37" i="1"/>
  <c r="AE36" i="1"/>
  <c r="D40" i="1"/>
  <c r="AB31" i="1"/>
  <c r="K31" i="1"/>
  <c r="C33" i="1"/>
  <c r="AC30" i="1"/>
  <c r="Z27" i="1"/>
  <c r="AA26" i="1"/>
  <c r="B28" i="1"/>
  <c r="J27" i="1"/>
  <c r="C34" i="1"/>
  <c r="K32" i="1"/>
  <c r="AB32" i="1"/>
  <c r="AC31" i="1"/>
  <c r="AE37" i="1"/>
  <c r="C36" i="1" l="1"/>
  <c r="AB34" i="1"/>
  <c r="AC33" i="1"/>
  <c r="K34" i="1"/>
  <c r="D43" i="1"/>
  <c r="AD40" i="1"/>
  <c r="AE39" i="1"/>
  <c r="B29" i="1"/>
  <c r="J28" i="1"/>
  <c r="Z28" i="1"/>
  <c r="AA27" i="1"/>
  <c r="C35" i="1"/>
  <c r="AB33" i="1"/>
  <c r="K33" i="1"/>
  <c r="AC32" i="1"/>
  <c r="D42" i="1"/>
  <c r="AD39" i="1"/>
  <c r="AE38" i="1"/>
  <c r="D47" i="1"/>
  <c r="L44" i="1"/>
  <c r="AD44" i="1"/>
  <c r="AE43" i="1"/>
  <c r="L42" i="1" l="1"/>
  <c r="D45" i="1"/>
  <c r="AE41" i="1"/>
  <c r="AD42" i="1"/>
  <c r="B30" i="1"/>
  <c r="J29" i="1"/>
  <c r="Z29" i="1"/>
  <c r="AA28" i="1"/>
  <c r="C37" i="1"/>
  <c r="AB35" i="1"/>
  <c r="K35" i="1"/>
  <c r="AC34" i="1"/>
  <c r="D50" i="1"/>
  <c r="AD47" i="1"/>
  <c r="L47" i="1"/>
  <c r="D46" i="1"/>
  <c r="AE46" i="1" s="1"/>
  <c r="AD43" i="1"/>
  <c r="AE42" i="1"/>
  <c r="AB36" i="1"/>
  <c r="AC35" i="1"/>
  <c r="C38" i="1"/>
  <c r="AB38" i="1" l="1"/>
  <c r="C40" i="1"/>
  <c r="AC37" i="1"/>
  <c r="L45" i="1"/>
  <c r="D48" i="1"/>
  <c r="AD45" i="1"/>
  <c r="AE44" i="1"/>
  <c r="L46" i="1"/>
  <c r="AD46" i="1"/>
  <c r="AE45" i="1"/>
  <c r="D49" i="1"/>
  <c r="L50" i="1"/>
  <c r="D53" i="1"/>
  <c r="AD50" i="1"/>
  <c r="AB37" i="1"/>
  <c r="C39" i="1"/>
  <c r="AC36" i="1"/>
  <c r="B31" i="1"/>
  <c r="J30" i="1"/>
  <c r="Z30" i="1"/>
  <c r="AA29" i="1"/>
  <c r="D52" i="1" l="1"/>
  <c r="L49" i="1"/>
  <c r="AE48" i="1"/>
  <c r="AD49" i="1"/>
  <c r="AB40" i="1"/>
  <c r="C42" i="1"/>
  <c r="AC39" i="1"/>
  <c r="B32" i="1"/>
  <c r="J31" i="1"/>
  <c r="AA30" i="1"/>
  <c r="Z31" i="1"/>
  <c r="AE49" i="1"/>
  <c r="AB39" i="1"/>
  <c r="C41" i="1"/>
  <c r="AC38" i="1"/>
  <c r="L53" i="1"/>
  <c r="AE52" i="1"/>
  <c r="AD53" i="1"/>
  <c r="D56" i="1"/>
  <c r="L48" i="1"/>
  <c r="D51" i="1"/>
  <c r="AD48" i="1"/>
  <c r="AE47" i="1"/>
  <c r="B33" i="1" l="1"/>
  <c r="J32" i="1"/>
  <c r="Z32" i="1"/>
  <c r="AA31" i="1"/>
  <c r="K41" i="1"/>
  <c r="AB41" i="1"/>
  <c r="C43" i="1"/>
  <c r="AC40" i="1"/>
  <c r="K42" i="1"/>
  <c r="C44" i="1"/>
  <c r="AB42" i="1"/>
  <c r="AC41" i="1"/>
  <c r="AD56" i="1"/>
  <c r="L56" i="1"/>
  <c r="D54" i="1"/>
  <c r="AE50" i="1"/>
  <c r="L51" i="1"/>
  <c r="AD51" i="1"/>
  <c r="L52" i="1"/>
  <c r="D55" i="1"/>
  <c r="AD52" i="1"/>
  <c r="AE51" i="1"/>
  <c r="D57" i="1" l="1"/>
  <c r="AD54" i="1"/>
  <c r="AE53" i="1"/>
  <c r="C46" i="1"/>
  <c r="AB44" i="1"/>
  <c r="AC43" i="1"/>
  <c r="K44" i="1"/>
  <c r="C45" i="1"/>
  <c r="AB43" i="1"/>
  <c r="AC42" i="1"/>
  <c r="L55" i="1"/>
  <c r="D58" i="1"/>
  <c r="AE54" i="1"/>
  <c r="AD55" i="1"/>
  <c r="AE55" i="1"/>
  <c r="B34" i="1"/>
  <c r="J33" i="1"/>
  <c r="AA32" i="1"/>
  <c r="Z33" i="1"/>
  <c r="L58" i="1" l="1"/>
  <c r="AE58" i="1"/>
  <c r="AD58" i="1"/>
  <c r="AE57" i="1"/>
  <c r="AB46" i="1"/>
  <c r="AC45" i="1"/>
  <c r="K46" i="1"/>
  <c r="C48" i="1"/>
  <c r="B35" i="1"/>
  <c r="J34" i="1"/>
  <c r="Z34" i="1"/>
  <c r="AA33" i="1"/>
  <c r="C47" i="1"/>
  <c r="AB45" i="1"/>
  <c r="K45" i="1"/>
  <c r="AC44" i="1"/>
  <c r="AE56" i="1"/>
  <c r="L57" i="1"/>
  <c r="AD57" i="1"/>
  <c r="AB48" i="1" l="1"/>
  <c r="K48" i="1"/>
  <c r="AC47" i="1"/>
  <c r="C50" i="1"/>
  <c r="C49" i="1"/>
  <c r="AB47" i="1"/>
  <c r="AC46" i="1"/>
  <c r="K47" i="1"/>
  <c r="AA34" i="1"/>
  <c r="B36" i="1"/>
  <c r="Z35" i="1"/>
  <c r="J35" i="1"/>
  <c r="AB50" i="1" l="1"/>
  <c r="AC49" i="1"/>
  <c r="K50" i="1"/>
  <c r="C52" i="1"/>
  <c r="B37" i="1"/>
  <c r="Z36" i="1"/>
  <c r="AA35" i="1"/>
  <c r="C51" i="1"/>
  <c r="AB49" i="1"/>
  <c r="K49" i="1"/>
  <c r="AC48" i="1"/>
  <c r="C54" i="1" l="1"/>
  <c r="AB52" i="1"/>
  <c r="AC51" i="1"/>
  <c r="K52" i="1"/>
  <c r="C53" i="1"/>
  <c r="AB51" i="1"/>
  <c r="K51" i="1"/>
  <c r="AC50" i="1"/>
  <c r="B38" i="1"/>
  <c r="AA36" i="1"/>
  <c r="Z37" i="1"/>
  <c r="B39" i="1" l="1"/>
  <c r="Z38" i="1"/>
  <c r="AA37" i="1"/>
  <c r="AB53" i="1"/>
  <c r="C55" i="1"/>
  <c r="K53" i="1"/>
  <c r="AC52" i="1"/>
  <c r="AB54" i="1"/>
  <c r="AC53" i="1"/>
  <c r="C56" i="1"/>
  <c r="AB56" i="1" l="1"/>
  <c r="AC55" i="1"/>
  <c r="K56" i="1"/>
  <c r="C58" i="1"/>
  <c r="AB55" i="1"/>
  <c r="C57" i="1"/>
  <c r="AC54" i="1"/>
  <c r="K55" i="1"/>
  <c r="B40" i="1"/>
  <c r="AA38" i="1"/>
  <c r="Z39" i="1"/>
  <c r="AB58" i="1" l="1"/>
  <c r="AC57" i="1"/>
  <c r="K58" i="1"/>
  <c r="AC58" i="1"/>
  <c r="K57" i="1"/>
  <c r="AB57" i="1"/>
  <c r="AC56" i="1"/>
  <c r="B41" i="1"/>
  <c r="Z40" i="1"/>
  <c r="AA39" i="1"/>
  <c r="B42" i="1" l="1"/>
  <c r="AA40" i="1"/>
  <c r="J41" i="1"/>
  <c r="Z41" i="1"/>
  <c r="B43" i="1" l="1"/>
  <c r="J42" i="1"/>
  <c r="Z42" i="1"/>
  <c r="AA41" i="1"/>
  <c r="AA42" i="1" l="1"/>
  <c r="B44" i="1"/>
  <c r="Z43" i="1"/>
  <c r="B45" i="1" l="1"/>
  <c r="J44" i="1"/>
  <c r="Z44" i="1"/>
  <c r="AA43" i="1"/>
  <c r="B46" i="1" l="1"/>
  <c r="J45" i="1"/>
  <c r="AA44" i="1"/>
  <c r="Z45" i="1"/>
  <c r="B47" i="1" l="1"/>
  <c r="Z46" i="1"/>
  <c r="J46" i="1"/>
  <c r="AA45" i="1"/>
  <c r="Z47" i="1" l="1"/>
  <c r="AA46" i="1"/>
  <c r="B48" i="1"/>
  <c r="J47" i="1"/>
  <c r="B49" i="1" l="1"/>
  <c r="J48" i="1"/>
  <c r="Z48" i="1"/>
  <c r="AA47" i="1"/>
  <c r="B50" i="1" l="1"/>
  <c r="Z49" i="1"/>
  <c r="AA48" i="1"/>
  <c r="J49" i="1"/>
  <c r="B51" i="1" l="1"/>
  <c r="J50" i="1"/>
  <c r="Z50" i="1"/>
  <c r="AA49" i="1"/>
  <c r="B52" i="1" l="1"/>
  <c r="J51" i="1"/>
  <c r="Z51" i="1"/>
  <c r="AA50" i="1"/>
  <c r="B53" i="1" l="1"/>
  <c r="J52" i="1"/>
  <c r="Z52" i="1"/>
  <c r="AA51" i="1"/>
  <c r="B54" i="1" l="1"/>
  <c r="J53" i="1"/>
  <c r="Z53" i="1"/>
  <c r="AA52" i="1"/>
  <c r="B55" i="1" l="1"/>
  <c r="Z54" i="1"/>
  <c r="AA53" i="1"/>
  <c r="B56" i="1" l="1"/>
  <c r="J55" i="1"/>
  <c r="Z55" i="1"/>
  <c r="AA54" i="1"/>
  <c r="B57" i="1" l="1"/>
  <c r="J56" i="1"/>
  <c r="Z56" i="1"/>
  <c r="AA55" i="1"/>
  <c r="J57" i="1" l="1"/>
  <c r="Z57" i="1"/>
  <c r="AA56" i="1"/>
  <c r="B58" i="1"/>
  <c r="Z58" i="1" l="1"/>
  <c r="J58" i="1"/>
  <c r="AA58" i="1"/>
  <c r="AA57" i="1"/>
</calcChain>
</file>

<file path=xl/sharedStrings.xml><?xml version="1.0" encoding="utf-8"?>
<sst xmlns="http://schemas.openxmlformats.org/spreadsheetml/2006/main" count="71" uniqueCount="61">
  <si>
    <t>Parameter</t>
  </si>
  <si>
    <t>Value</t>
  </si>
  <si>
    <t>Description</t>
  </si>
  <si>
    <t>Transformed parameters</t>
  </si>
  <si>
    <t>Bo</t>
  </si>
  <si>
    <t>unfished biomass</t>
  </si>
  <si>
    <t>Bo2</t>
  </si>
  <si>
    <t>Bo3</t>
  </si>
  <si>
    <t>lnBo</t>
  </si>
  <si>
    <t>r</t>
  </si>
  <si>
    <t>growth rate</t>
  </si>
  <si>
    <t>r2</t>
  </si>
  <si>
    <t>r3</t>
  </si>
  <si>
    <t>lnr</t>
  </si>
  <si>
    <t>B1979</t>
  </si>
  <si>
    <t>B1980</t>
  </si>
  <si>
    <t>B1982</t>
  </si>
  <si>
    <t>lnB1979_</t>
  </si>
  <si>
    <t>sigma_obs</t>
  </si>
  <si>
    <t>obs error std dev</t>
  </si>
  <si>
    <t>lnBo2</t>
  </si>
  <si>
    <t>sigma_proc</t>
  </si>
  <si>
    <t>proc error std dev</t>
  </si>
  <si>
    <t>lnr2</t>
  </si>
  <si>
    <t>nlnL</t>
  </si>
  <si>
    <t>negative log likelihood no lag</t>
  </si>
  <si>
    <t>lnB1980_</t>
  </si>
  <si>
    <t>procLL</t>
  </si>
  <si>
    <t>process deviation on likelihoods no lag</t>
  </si>
  <si>
    <t>lnBo3</t>
  </si>
  <si>
    <t>nlnL2</t>
  </si>
  <si>
    <t>negative log likelihood two year lag</t>
  </si>
  <si>
    <t>lnr3</t>
  </si>
  <si>
    <t>procLL2</t>
  </si>
  <si>
    <t>process deviation on likelihoods two year lag</t>
  </si>
  <si>
    <t>lnB1982_</t>
  </si>
  <si>
    <t>nlnL3</t>
  </si>
  <si>
    <t>negative log likelihood three year lag</t>
  </si>
  <si>
    <t>procLL3</t>
  </si>
  <si>
    <t>process deviation on likelihoods three year lag</t>
  </si>
  <si>
    <t>just some random numbers</t>
  </si>
  <si>
    <t>Year</t>
  </si>
  <si>
    <t>predBiomass_yr1</t>
  </si>
  <si>
    <t>predBiomass_yr2</t>
  </si>
  <si>
    <t>predBiomass_yr3</t>
  </si>
  <si>
    <t>proc_dev_yr1</t>
  </si>
  <si>
    <t>proc_dev_yr2</t>
  </si>
  <si>
    <t>proc_dev_yr3</t>
  </si>
  <si>
    <t>Catch</t>
  </si>
  <si>
    <t>obsBiomass</t>
  </si>
  <si>
    <t>sqDeviation_yr1</t>
  </si>
  <si>
    <t>sqDeviation_yr2</t>
  </si>
  <si>
    <t>sqDeviation_yr3</t>
  </si>
  <si>
    <t>random #</t>
  </si>
  <si>
    <t>normal dist</t>
  </si>
  <si>
    <t>Depletion_yr1</t>
  </si>
  <si>
    <t>Prod_yr1</t>
  </si>
  <si>
    <t>Depletion_yr2</t>
  </si>
  <si>
    <t>Prod_yr2</t>
  </si>
  <si>
    <t>Depletion_yr3</t>
  </si>
  <si>
    <t>Prod_yr3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</si>
</sst>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9"/>
  <sheetViews>
    <sheetView tabSelected="1" workbookViewId="0">
      <selection activeCell="B23" sqref="B23"/>
    </sheetView>
  </sheetViews>
  <sheetFormatPr defaultRowHeight="14.4" x14ac:dyDescent="0.3"/>
  <cols>
    <col min="2" max="2" width="15.109375" bestFit="1" customWidth="1"/>
    <col min="3" max="4" width="16.77734375" customWidth="1"/>
    <col min="5" max="5" width="1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2</v>
      </c>
      <c r="K1" t="s">
        <v>3</v>
      </c>
    </row>
    <row r="2" spans="1:31" x14ac:dyDescent="0.3">
      <c r="A2" t="s">
        <v>4</v>
      </c>
      <c r="B2">
        <f>EXP(lnBo)</f>
        <v>1217.8482188593805</v>
      </c>
      <c r="C2" t="s">
        <v>5</v>
      </c>
      <c r="D2" t="s">
        <v>6</v>
      </c>
      <c r="E2">
        <f>EXP(lnBo2)</f>
        <v>322.97116209313236</v>
      </c>
      <c r="F2" t="s">
        <v>5</v>
      </c>
      <c r="G2" t="s">
        <v>7</v>
      </c>
      <c r="H2">
        <v>869.00474922089666</v>
      </c>
      <c r="I2" t="s">
        <v>5</v>
      </c>
      <c r="K2" t="s">
        <v>8</v>
      </c>
      <c r="L2">
        <v>7.104840825446761</v>
      </c>
    </row>
    <row r="3" spans="1:31" x14ac:dyDescent="0.3">
      <c r="A3" t="s">
        <v>9</v>
      </c>
      <c r="B3">
        <f>EXP(lnr)</f>
        <v>0.24625384391098948</v>
      </c>
      <c r="C3" t="s">
        <v>10</v>
      </c>
      <c r="D3" t="s">
        <v>11</v>
      </c>
      <c r="E3">
        <f>EXP(lnr2_)</f>
        <v>3.1528787095237352</v>
      </c>
      <c r="F3" t="s">
        <v>10</v>
      </c>
      <c r="G3" t="s">
        <v>12</v>
      </c>
      <c r="H3">
        <v>7.6896863640654885E-4</v>
      </c>
      <c r="I3" t="s">
        <v>10</v>
      </c>
      <c r="K3" t="s">
        <v>13</v>
      </c>
      <c r="L3">
        <v>-1.4013923892609501</v>
      </c>
    </row>
    <row r="4" spans="1:31" x14ac:dyDescent="0.3">
      <c r="A4" t="s">
        <v>14</v>
      </c>
      <c r="B4">
        <f>EXP(lnB1979_)</f>
        <v>298.19387944135718</v>
      </c>
      <c r="D4" t="s">
        <v>15</v>
      </c>
      <c r="E4">
        <f>EXP(lnB1980_)</f>
        <v>125.93813896725894</v>
      </c>
      <c r="G4" t="s">
        <v>16</v>
      </c>
      <c r="H4">
        <f>lnB1982_</f>
        <v>571.38579420160363</v>
      </c>
      <c r="K4" t="s">
        <v>17</v>
      </c>
      <c r="L4">
        <v>5.6977438771077811</v>
      </c>
    </row>
    <row r="5" spans="1:31" x14ac:dyDescent="0.3">
      <c r="A5" t="s">
        <v>18</v>
      </c>
      <c r="B5">
        <v>0.4</v>
      </c>
      <c r="C5" t="s">
        <v>19</v>
      </c>
      <c r="K5" t="s">
        <v>20</v>
      </c>
      <c r="L5">
        <v>5.7775630377914204</v>
      </c>
    </row>
    <row r="6" spans="1:31" x14ac:dyDescent="0.3">
      <c r="A6" t="s">
        <v>21</v>
      </c>
      <c r="B6">
        <v>0.1</v>
      </c>
      <c r="C6" t="s">
        <v>22</v>
      </c>
      <c r="K6" t="s">
        <v>23</v>
      </c>
      <c r="L6">
        <v>1.1483159115463546</v>
      </c>
    </row>
    <row r="7" spans="1:31" x14ac:dyDescent="0.3">
      <c r="A7" t="s">
        <v>24</v>
      </c>
      <c r="B7" t="e">
        <f>nlnL</f>
        <v>#NUM!</v>
      </c>
      <c r="C7" t="s">
        <v>25</v>
      </c>
      <c r="K7" t="s">
        <v>26</v>
      </c>
      <c r="L7">
        <v>4.8357908258135618</v>
      </c>
    </row>
    <row r="8" spans="1:31" x14ac:dyDescent="0.3">
      <c r="A8" t="s">
        <v>27</v>
      </c>
      <c r="B8">
        <f>SUMPRODUCT(E21:E58,E21:E58)</f>
        <v>15.727682537533081</v>
      </c>
      <c r="C8" t="s">
        <v>28</v>
      </c>
      <c r="K8" t="s">
        <v>29</v>
      </c>
      <c r="L8">
        <v>7.104840825446761</v>
      </c>
    </row>
    <row r="9" spans="1:31" x14ac:dyDescent="0.3">
      <c r="A9" t="s">
        <v>30</v>
      </c>
      <c r="B9" t="e">
        <f>nlnL2</f>
        <v>#NUM!</v>
      </c>
      <c r="C9" t="s">
        <v>31</v>
      </c>
      <c r="K9" t="s">
        <v>32</v>
      </c>
      <c r="L9">
        <v>-1.4013923892609501</v>
      </c>
    </row>
    <row r="10" spans="1:31" x14ac:dyDescent="0.3">
      <c r="A10" t="s">
        <v>33</v>
      </c>
      <c r="B10">
        <f>SUMPRODUCT(F21:F58,F21:F58)</f>
        <v>0.49876740331909136</v>
      </c>
      <c r="C10" t="s">
        <v>34</v>
      </c>
      <c r="K10" t="s">
        <v>35</v>
      </c>
      <c r="L10">
        <v>571.38579420160363</v>
      </c>
    </row>
    <row r="11" spans="1:31" x14ac:dyDescent="0.3">
      <c r="A11" t="s">
        <v>36</v>
      </c>
      <c r="B11" t="e">
        <f>nlnL3</f>
        <v>#NUM!</v>
      </c>
      <c r="C11" t="s">
        <v>37</v>
      </c>
    </row>
    <row r="12" spans="1:31" x14ac:dyDescent="0.3">
      <c r="A12" t="s">
        <v>38</v>
      </c>
      <c r="B12">
        <f>SUMPRODUCT(G21:G58,G21:G58)</f>
        <v>22.652042326834092</v>
      </c>
      <c r="C12" t="s">
        <v>39</v>
      </c>
    </row>
    <row r="13" spans="1:31" x14ac:dyDescent="0.3">
      <c r="W13" t="s">
        <v>40</v>
      </c>
    </row>
    <row r="14" spans="1:31" x14ac:dyDescent="0.3">
      <c r="A14" t="s">
        <v>41</v>
      </c>
      <c r="B14" t="s">
        <v>42</v>
      </c>
      <c r="C14" t="s">
        <v>43</v>
      </c>
      <c r="D14" t="s">
        <v>44</v>
      </c>
      <c r="E14" t="s">
        <v>45</v>
      </c>
      <c r="F14" t="s">
        <v>46</v>
      </c>
      <c r="G14" t="s">
        <v>47</v>
      </c>
      <c r="H14" t="s">
        <v>48</v>
      </c>
      <c r="I14" t="s">
        <v>49</v>
      </c>
      <c r="J14" t="s">
        <v>50</v>
      </c>
      <c r="K14" t="s">
        <v>51</v>
      </c>
      <c r="L14" t="s">
        <v>52</v>
      </c>
      <c r="W14" t="s">
        <v>53</v>
      </c>
      <c r="X14" t="s">
        <v>54</v>
      </c>
      <c r="Z14" t="s">
        <v>55</v>
      </c>
      <c r="AA14" t="s">
        <v>56</v>
      </c>
      <c r="AB14" t="s">
        <v>57</v>
      </c>
      <c r="AC14" t="s">
        <v>58</v>
      </c>
      <c r="AD14" t="s">
        <v>59</v>
      </c>
      <c r="AE14" t="s">
        <v>60</v>
      </c>
    </row>
    <row r="21" spans="1:31" x14ac:dyDescent="0.3">
      <c r="A21">
        <v>1979</v>
      </c>
      <c r="B21">
        <f>B1979_</f>
        <v>298.19387944135718</v>
      </c>
      <c r="C21">
        <f>B1980_</f>
        <v>125.93813896725894</v>
      </c>
      <c r="D21">
        <f>B1982_</f>
        <v>571.38579420160363</v>
      </c>
      <c r="E21">
        <v>-0.13795287550513843</v>
      </c>
      <c r="F21">
        <v>0.21278053147628789</v>
      </c>
      <c r="G21">
        <v>-0.27966473630262884</v>
      </c>
      <c r="J21" t="e">
        <f>(LN(I21)-LN(B21))^2</f>
        <v>#NUM!</v>
      </c>
      <c r="K21" t="e">
        <f>(LN(I21)-LN(C21))^2</f>
        <v>#NUM!</v>
      </c>
      <c r="L21" t="e">
        <f>(LN(I21)-LN(D21))^2</f>
        <v>#NUM!</v>
      </c>
      <c r="W21">
        <f ca="1">RAND()</f>
        <v>0.42697908259632211</v>
      </c>
      <c r="X21">
        <f t="shared" ref="X21:X58" ca="1" si="0">_xlfn.NORM.S.DIST(W21,TRUE)*sigma_proc</f>
        <v>6.6530271838864979E-2</v>
      </c>
      <c r="Z21">
        <f t="shared" ref="Z21:Z58" si="1">B21/Bo</f>
        <v>0.24485307349764929</v>
      </c>
      <c r="AA21">
        <f>(B22-B21)/B21</f>
        <v>3.3135001931177167E-2</v>
      </c>
      <c r="AB21">
        <f t="shared" ref="AB21:AB58" si="2">C21/Bo2_</f>
        <v>0.38993617309691342</v>
      </c>
      <c r="AC21">
        <f>(C22-C21)/C21</f>
        <v>0</v>
      </c>
      <c r="AD21">
        <f t="shared" ref="AD21:AD58" si="3">D21/Bo3_</f>
        <v>0.65751745857991883</v>
      </c>
      <c r="AE21">
        <f>(D22-D21)/D21</f>
        <v>0</v>
      </c>
    </row>
    <row r="22" spans="1:31" x14ac:dyDescent="0.3">
      <c r="A22">
        <v>1980</v>
      </c>
      <c r="B22">
        <f t="shared" ref="B22:B58" si="4">IF((B21+r_*B21*(1-B21/Bo)-H21)*EXP(E21) &lt; 0, 0.1,(B21+r_*B21*(1-B21/Bo)-H21)*EXP(E21))</f>
        <v>308.07453421251176</v>
      </c>
      <c r="C22">
        <f>B1980_</f>
        <v>125.93813896725894</v>
      </c>
      <c r="D22">
        <f>B1982_</f>
        <v>571.38579420160363</v>
      </c>
      <c r="E22">
        <v>2.5726993721310071E-2</v>
      </c>
      <c r="F22">
        <v>-2.9651995861924303E-2</v>
      </c>
      <c r="G22">
        <v>-5.6547324813434087E-2</v>
      </c>
      <c r="J22" t="e">
        <f t="shared" ref="J22:J58" si="5">(LN(I22)-LN(B22))^2</f>
        <v>#NUM!</v>
      </c>
      <c r="K22" t="e">
        <f t="shared" ref="K22:K58" si="6">(LN(I22)-LN(C22))^2</f>
        <v>#NUM!</v>
      </c>
      <c r="L22" t="e">
        <f t="shared" ref="L22:L58" si="7">(LN(I22)-LN(D22))^2</f>
        <v>#NUM!</v>
      </c>
      <c r="W22">
        <f t="shared" ref="W22:W58" ca="1" si="8">RAND()</f>
        <v>0.51095163145190936</v>
      </c>
      <c r="X22">
        <f t="shared" ca="1" si="0"/>
        <v>6.9530753694186556E-2</v>
      </c>
      <c r="Z22">
        <f t="shared" si="1"/>
        <v>0.25296628056084858</v>
      </c>
      <c r="AA22">
        <f t="shared" ref="AA22:AA58" si="9">(B23-B22)/B22</f>
        <v>0.21481485496203828</v>
      </c>
      <c r="AB22">
        <f t="shared" si="2"/>
        <v>0.38993617309691342</v>
      </c>
      <c r="AC22">
        <f t="shared" ref="AC22:AC58" si="10">(C23-C22)/C22</f>
        <v>2.616647303965693</v>
      </c>
      <c r="AD22">
        <f t="shared" si="3"/>
        <v>0.65751745857991883</v>
      </c>
      <c r="AE22">
        <f t="shared" ref="AE22:AE58" si="11">(D23-D22)/D22</f>
        <v>0</v>
      </c>
    </row>
    <row r="23" spans="1:31" x14ac:dyDescent="0.3">
      <c r="A23">
        <v>1981</v>
      </c>
      <c r="B23">
        <f>IF((B22+r_*B22*(1-B22/Bo)-H22)*EXP(E22) &lt; 0, 0.1,(B22+r_*B22*(1-B22/Bo)-H22)*EXP(E22))</f>
        <v>374.25352059686998</v>
      </c>
      <c r="C23">
        <f>IF((C21+_r2*C21*(1-C21/Bo2_)-H21)*EXP(F21) &lt; 0, 0.1,(C21+_r2*C21*(1-C21/Bo2_)-H21)*EXP(F21))</f>
        <v>455.47383076239379</v>
      </c>
      <c r="D23">
        <f>B1982_</f>
        <v>571.38579420160363</v>
      </c>
      <c r="E23">
        <v>7.8583524369082447E-2</v>
      </c>
      <c r="F23">
        <v>0.14719059958006295</v>
      </c>
      <c r="G23">
        <v>-2.5099833326897452E-2</v>
      </c>
      <c r="H23" s="1">
        <v>1660.1500485344413</v>
      </c>
      <c r="I23" s="1">
        <v>11430.541317778121</v>
      </c>
      <c r="J23">
        <f t="shared" si="5"/>
        <v>11.690317874401625</v>
      </c>
      <c r="K23">
        <f t="shared" si="6"/>
        <v>10.385833006437778</v>
      </c>
      <c r="L23">
        <f t="shared" si="7"/>
        <v>8.9758930862595676</v>
      </c>
      <c r="W23">
        <f t="shared" ca="1" si="8"/>
        <v>0.44167581959261637</v>
      </c>
      <c r="X23">
        <f t="shared" ca="1" si="0"/>
        <v>6.7063809509958314E-2</v>
      </c>
      <c r="Z23">
        <f t="shared" si="1"/>
        <v>0.30730719542981355</v>
      </c>
      <c r="AA23">
        <f t="shared" si="9"/>
        <v>-0.99973280144475185</v>
      </c>
      <c r="AB23">
        <f t="shared" si="2"/>
        <v>1.4102616091496516</v>
      </c>
      <c r="AC23">
        <f t="shared" si="10"/>
        <v>-0.21528330728346545</v>
      </c>
      <c r="AD23">
        <f t="shared" si="3"/>
        <v>0.65751745857991883</v>
      </c>
      <c r="AE23">
        <f t="shared" si="11"/>
        <v>-0.24376372052336193</v>
      </c>
    </row>
    <row r="24" spans="1:31" x14ac:dyDescent="0.3">
      <c r="A24">
        <v>1982</v>
      </c>
      <c r="B24">
        <f t="shared" si="4"/>
        <v>0.1</v>
      </c>
      <c r="C24">
        <f>IF((C22+_r2*C22*(1-C22/Bo2_)-H22)*EXP(F22) &lt; 0, 0.1,(C22+_r2*C22*(1-C22/Bo2_)-H22)*EXP(F22))</f>
        <v>357.41791809479622</v>
      </c>
      <c r="D24">
        <f>IF((D21+_r3*D21*(1-D21/Bo3_)-H21)*EXP(G21) &lt; 0, 0.1,(D21+_r3*D21*(1-D21/Bo3_)-H21)*EXP(G21))</f>
        <v>432.10266715282472</v>
      </c>
      <c r="E24">
        <v>-6.6372058964101477E-2</v>
      </c>
      <c r="F24">
        <v>-4.9805096769057464E-2</v>
      </c>
      <c r="G24">
        <v>0.35729122051312168</v>
      </c>
      <c r="H24" s="1">
        <v>1178.4343787137921</v>
      </c>
      <c r="I24" s="1">
        <v>6985.3308053088513</v>
      </c>
      <c r="J24">
        <f t="shared" si="5"/>
        <v>124.4151229668784</v>
      </c>
      <c r="K24">
        <f t="shared" si="6"/>
        <v>8.8367187355529406</v>
      </c>
      <c r="L24">
        <f t="shared" si="7"/>
        <v>7.7445569802459451</v>
      </c>
      <c r="W24">
        <f t="shared" ca="1" si="8"/>
        <v>0.40822962140434671</v>
      </c>
      <c r="X24">
        <f t="shared" ca="1" si="0"/>
        <v>6.5844744844128597E-2</v>
      </c>
      <c r="Z24">
        <f t="shared" si="1"/>
        <v>8.2112038636192772E-5</v>
      </c>
      <c r="AA24">
        <f t="shared" si="9"/>
        <v>0</v>
      </c>
      <c r="AB24">
        <f t="shared" si="2"/>
        <v>1.1066558257970127</v>
      </c>
      <c r="AC24">
        <f t="shared" si="10"/>
        <v>-0.99972021548182843</v>
      </c>
      <c r="AD24">
        <f t="shared" si="3"/>
        <v>0.49723855656741228</v>
      </c>
      <c r="AE24">
        <f t="shared" si="11"/>
        <v>0.24996732564578394</v>
      </c>
    </row>
    <row r="25" spans="1:31" x14ac:dyDescent="0.3">
      <c r="A25">
        <v>1983</v>
      </c>
      <c r="B25">
        <f t="shared" si="4"/>
        <v>0.1</v>
      </c>
      <c r="C25">
        <f t="shared" ref="C25:C58" si="12">IF((C23+_r2*C23*(1-C23/Bo2_)-H23)*EXP(F23) &lt; 0, 0.1,(C23+_r2*C23*(1-C23/Bo2_)-H23)*EXP(F23))</f>
        <v>0.1</v>
      </c>
      <c r="D25">
        <f>IF((D22+_r3*D22*(1-D22/Bo3_)-H22)*EXP(G22) &lt; 0, 0.1,(D22+_r3*D22*(1-D22/Bo3_)-H22)*EXP(G22))</f>
        <v>540.11421526542665</v>
      </c>
      <c r="E25">
        <v>0.1571999397077822</v>
      </c>
      <c r="F25">
        <v>0.27765346973838179</v>
      </c>
      <c r="G25">
        <v>1.1897541491271908</v>
      </c>
      <c r="H25" s="1">
        <v>1368.0362148578895</v>
      </c>
      <c r="I25" s="1">
        <v>8708.9838611642845</v>
      </c>
      <c r="J25">
        <f t="shared" si="5"/>
        <v>129.38369754854446</v>
      </c>
      <c r="K25">
        <f t="shared" si="6"/>
        <v>129.38369754854446</v>
      </c>
      <c r="L25">
        <f t="shared" si="7"/>
        <v>7.7302336445471003</v>
      </c>
      <c r="W25">
        <f t="shared" ca="1" si="8"/>
        <v>0.21791819402985624</v>
      </c>
      <c r="X25">
        <f t="shared" ca="1" si="0"/>
        <v>5.862535744949382E-2</v>
      </c>
      <c r="Z25">
        <f t="shared" si="1"/>
        <v>8.2112038636192772E-5</v>
      </c>
      <c r="AA25">
        <f t="shared" si="9"/>
        <v>0</v>
      </c>
      <c r="AB25">
        <f t="shared" si="2"/>
        <v>3.0962516700225974E-4</v>
      </c>
      <c r="AC25">
        <f t="shared" si="10"/>
        <v>0</v>
      </c>
      <c r="AD25">
        <f t="shared" si="3"/>
        <v>0.62153194876053819</v>
      </c>
      <c r="AE25">
        <f t="shared" si="11"/>
        <v>-0.99981485397500436</v>
      </c>
    </row>
    <row r="26" spans="1:31" x14ac:dyDescent="0.3">
      <c r="A26">
        <v>1984</v>
      </c>
      <c r="B26">
        <f t="shared" si="4"/>
        <v>0.1</v>
      </c>
      <c r="C26">
        <f t="shared" si="12"/>
        <v>0.1</v>
      </c>
      <c r="D26">
        <f t="shared" ref="D26:D58" si="13">IF((D23+_r3*D23*(1-D23/Bo3_)-H23)*EXP(G23) &lt; 0, 0.1,(D23+_r3*D23*(1-D23/Bo3_)-H23)*EXP(G23))</f>
        <v>0.1</v>
      </c>
      <c r="E26">
        <v>0.39423066436749749</v>
      </c>
      <c r="F26">
        <v>-8.2530987745302736E-2</v>
      </c>
      <c r="G26">
        <v>1.0068251642784474</v>
      </c>
      <c r="H26" s="1">
        <v>954.35948145258612</v>
      </c>
      <c r="I26" s="1">
        <v>8346.1095336157705</v>
      </c>
      <c r="J26">
        <f t="shared" si="5"/>
        <v>128.4173035607345</v>
      </c>
      <c r="K26">
        <f t="shared" si="6"/>
        <v>128.4173035607345</v>
      </c>
      <c r="L26">
        <f t="shared" si="7"/>
        <v>128.4173035607345</v>
      </c>
      <c r="W26">
        <f t="shared" ca="1" si="8"/>
        <v>0.21826648585691844</v>
      </c>
      <c r="X26">
        <f t="shared" ca="1" si="0"/>
        <v>5.863892573262617E-2</v>
      </c>
      <c r="Z26">
        <f t="shared" si="1"/>
        <v>8.2112038636192772E-5</v>
      </c>
      <c r="AA26">
        <f t="shared" si="9"/>
        <v>0</v>
      </c>
      <c r="AB26">
        <f t="shared" si="2"/>
        <v>3.0962516700225974E-4</v>
      </c>
      <c r="AC26">
        <f t="shared" si="10"/>
        <v>0</v>
      </c>
      <c r="AD26">
        <f t="shared" si="3"/>
        <v>1.1507416972076927E-4</v>
      </c>
      <c r="AE26">
        <f t="shared" si="11"/>
        <v>0</v>
      </c>
    </row>
    <row r="27" spans="1:31" x14ac:dyDescent="0.3">
      <c r="A27">
        <v>1985</v>
      </c>
      <c r="B27">
        <f t="shared" si="4"/>
        <v>0.1</v>
      </c>
      <c r="C27">
        <f t="shared" si="12"/>
        <v>0.1</v>
      </c>
      <c r="D27">
        <f t="shared" si="13"/>
        <v>0.1</v>
      </c>
      <c r="E27">
        <v>1.0032964369477539</v>
      </c>
      <c r="F27">
        <v>5.7174556223863082E-2</v>
      </c>
      <c r="G27">
        <v>0.79673833453972065</v>
      </c>
      <c r="H27" s="1">
        <v>2532.8628062886123</v>
      </c>
      <c r="I27" s="1">
        <v>22135.333980459218</v>
      </c>
      <c r="J27">
        <f t="shared" si="5"/>
        <v>151.47493843230302</v>
      </c>
      <c r="K27">
        <f t="shared" si="6"/>
        <v>151.47493843230302</v>
      </c>
      <c r="L27">
        <f t="shared" si="7"/>
        <v>151.47493843230302</v>
      </c>
      <c r="W27">
        <f t="shared" ca="1" si="8"/>
        <v>0.96497698712374846</v>
      </c>
      <c r="X27">
        <f t="shared" ca="1" si="0"/>
        <v>8.3272183078705347E-2</v>
      </c>
      <c r="Z27">
        <f t="shared" si="1"/>
        <v>8.2112038636192772E-5</v>
      </c>
      <c r="AA27">
        <f t="shared" si="9"/>
        <v>0</v>
      </c>
      <c r="AB27">
        <f t="shared" si="2"/>
        <v>3.0962516700225974E-4</v>
      </c>
      <c r="AC27">
        <f t="shared" si="10"/>
        <v>0</v>
      </c>
      <c r="AD27">
        <f t="shared" si="3"/>
        <v>1.1507416972076927E-4</v>
      </c>
      <c r="AE27">
        <f t="shared" si="11"/>
        <v>0</v>
      </c>
    </row>
    <row r="28" spans="1:31" x14ac:dyDescent="0.3">
      <c r="A28">
        <v>1986</v>
      </c>
      <c r="B28">
        <f t="shared" si="4"/>
        <v>0.1</v>
      </c>
      <c r="C28">
        <f t="shared" si="12"/>
        <v>0.1</v>
      </c>
      <c r="D28">
        <f t="shared" si="13"/>
        <v>0.1</v>
      </c>
      <c r="E28">
        <v>0.1163120587832836</v>
      </c>
      <c r="F28">
        <v>-0.13655582661710433</v>
      </c>
      <c r="G28">
        <v>5.9013394235222977E-2</v>
      </c>
      <c r="H28" s="1">
        <v>2453.9376400468109</v>
      </c>
      <c r="I28" s="1">
        <v>18143.71637742559</v>
      </c>
      <c r="J28">
        <f t="shared" si="5"/>
        <v>146.61976003344296</v>
      </c>
      <c r="K28">
        <f t="shared" si="6"/>
        <v>146.61976003344296</v>
      </c>
      <c r="L28">
        <f t="shared" si="7"/>
        <v>146.61976003344296</v>
      </c>
      <c r="W28">
        <f t="shared" ca="1" si="8"/>
        <v>0.96486172561538086</v>
      </c>
      <c r="X28">
        <f t="shared" ca="1" si="0"/>
        <v>8.326929628851476E-2</v>
      </c>
      <c r="Z28">
        <f t="shared" si="1"/>
        <v>8.2112038636192772E-5</v>
      </c>
      <c r="AA28">
        <f t="shared" si="9"/>
        <v>0</v>
      </c>
      <c r="AB28">
        <f t="shared" si="2"/>
        <v>3.0962516700225974E-4</v>
      </c>
      <c r="AC28">
        <f t="shared" si="10"/>
        <v>0</v>
      </c>
      <c r="AD28">
        <f t="shared" si="3"/>
        <v>1.1507416972076927E-4</v>
      </c>
      <c r="AE28">
        <f t="shared" si="11"/>
        <v>0</v>
      </c>
    </row>
    <row r="29" spans="1:31" x14ac:dyDescent="0.3">
      <c r="A29">
        <v>1987</v>
      </c>
      <c r="B29">
        <f t="shared" si="4"/>
        <v>0.1</v>
      </c>
      <c r="C29">
        <f t="shared" si="12"/>
        <v>0.1</v>
      </c>
      <c r="D29">
        <f t="shared" si="13"/>
        <v>0.1</v>
      </c>
      <c r="E29">
        <v>0.13343064756081813</v>
      </c>
      <c r="F29">
        <v>0.20071417943117706</v>
      </c>
      <c r="G29">
        <v>-3.8047769697698379E-3</v>
      </c>
      <c r="H29" s="1">
        <v>1788.0632489952918</v>
      </c>
      <c r="I29" s="1">
        <v>15240.721757037494</v>
      </c>
      <c r="J29">
        <f t="shared" si="5"/>
        <v>142.42778573984387</v>
      </c>
      <c r="K29">
        <f t="shared" si="6"/>
        <v>142.42778573984387</v>
      </c>
      <c r="L29">
        <f t="shared" si="7"/>
        <v>142.42778573984387</v>
      </c>
      <c r="W29">
        <f t="shared" ca="1" si="8"/>
        <v>0.27929502063016298</v>
      </c>
      <c r="X29">
        <f t="shared" ca="1" si="0"/>
        <v>6.099907863632309E-2</v>
      </c>
      <c r="Z29">
        <f t="shared" si="1"/>
        <v>8.2112038636192772E-5</v>
      </c>
      <c r="AA29">
        <f t="shared" si="9"/>
        <v>0</v>
      </c>
      <c r="AB29">
        <f t="shared" si="2"/>
        <v>3.0962516700225974E-4</v>
      </c>
      <c r="AC29">
        <f t="shared" si="10"/>
        <v>0</v>
      </c>
      <c r="AD29">
        <f t="shared" si="3"/>
        <v>1.1507416972076927E-4</v>
      </c>
      <c r="AE29">
        <f t="shared" si="11"/>
        <v>0</v>
      </c>
    </row>
    <row r="30" spans="1:31" x14ac:dyDescent="0.3">
      <c r="A30">
        <v>1988</v>
      </c>
      <c r="B30">
        <f t="shared" si="4"/>
        <v>0.1</v>
      </c>
      <c r="C30">
        <f t="shared" si="12"/>
        <v>0.1</v>
      </c>
      <c r="D30">
        <f t="shared" si="13"/>
        <v>0.1</v>
      </c>
      <c r="E30">
        <v>0.21736158572976358</v>
      </c>
      <c r="F30">
        <v>-0.25184134647172407</v>
      </c>
      <c r="G30">
        <v>5.2342439393207867E-2</v>
      </c>
      <c r="H30" s="1">
        <v>1750.8686304215694</v>
      </c>
      <c r="I30" s="1">
        <v>21268.971523437147</v>
      </c>
      <c r="J30">
        <f t="shared" si="5"/>
        <v>150.49375573813452</v>
      </c>
      <c r="K30">
        <f t="shared" si="6"/>
        <v>150.49375573813452</v>
      </c>
      <c r="L30">
        <f t="shared" si="7"/>
        <v>150.49375573813452</v>
      </c>
      <c r="W30">
        <f t="shared" ca="1" si="8"/>
        <v>0.72052442228699987</v>
      </c>
      <c r="X30">
        <f t="shared" ca="1" si="0"/>
        <v>7.6439891579990704E-2</v>
      </c>
      <c r="Z30">
        <f t="shared" si="1"/>
        <v>8.2112038636192772E-5</v>
      </c>
      <c r="AA30">
        <f t="shared" si="9"/>
        <v>0</v>
      </c>
      <c r="AB30">
        <f t="shared" si="2"/>
        <v>3.0962516700225974E-4</v>
      </c>
      <c r="AC30">
        <f t="shared" si="10"/>
        <v>0</v>
      </c>
      <c r="AD30">
        <f t="shared" si="3"/>
        <v>1.1507416972076927E-4</v>
      </c>
      <c r="AE30">
        <f t="shared" si="11"/>
        <v>0</v>
      </c>
    </row>
    <row r="31" spans="1:31" x14ac:dyDescent="0.3">
      <c r="A31">
        <v>1989</v>
      </c>
      <c r="B31">
        <f t="shared" si="4"/>
        <v>0.1</v>
      </c>
      <c r="C31">
        <f t="shared" si="12"/>
        <v>0.1</v>
      </c>
      <c r="D31">
        <f t="shared" si="13"/>
        <v>0.1</v>
      </c>
      <c r="E31">
        <v>0.18002207639339471</v>
      </c>
      <c r="F31">
        <v>7.972176845547739E-2</v>
      </c>
      <c r="G31">
        <v>-7.1874515414791895E-2</v>
      </c>
      <c r="H31" s="1">
        <v>1495.0422294998687</v>
      </c>
      <c r="I31" s="1">
        <v>12323.21216354746</v>
      </c>
      <c r="J31">
        <f t="shared" si="5"/>
        <v>137.40118188527134</v>
      </c>
      <c r="K31">
        <f t="shared" si="6"/>
        <v>137.40118188527134</v>
      </c>
      <c r="L31">
        <f t="shared" si="7"/>
        <v>137.40118188527134</v>
      </c>
      <c r="W31">
        <f t="shared" ca="1" si="8"/>
        <v>0.23799769380040348</v>
      </c>
      <c r="X31">
        <f t="shared" ca="1" si="0"/>
        <v>5.9405855854988254E-2</v>
      </c>
      <c r="Z31">
        <f t="shared" si="1"/>
        <v>8.2112038636192772E-5</v>
      </c>
      <c r="AA31">
        <f t="shared" si="9"/>
        <v>0</v>
      </c>
      <c r="AB31">
        <f t="shared" si="2"/>
        <v>3.0962516700225974E-4</v>
      </c>
      <c r="AC31">
        <f t="shared" si="10"/>
        <v>0</v>
      </c>
      <c r="AD31">
        <f t="shared" si="3"/>
        <v>1.1507416972076927E-4</v>
      </c>
      <c r="AE31">
        <f t="shared" si="11"/>
        <v>0</v>
      </c>
    </row>
    <row r="32" spans="1:31" x14ac:dyDescent="0.3">
      <c r="A32">
        <v>1990</v>
      </c>
      <c r="B32">
        <f t="shared" si="4"/>
        <v>0.1</v>
      </c>
      <c r="C32">
        <f t="shared" si="12"/>
        <v>0.1</v>
      </c>
      <c r="D32">
        <f t="shared" si="13"/>
        <v>0.1</v>
      </c>
      <c r="E32">
        <v>0.14874867545032727</v>
      </c>
      <c r="F32">
        <v>-9.8791836105652023E-2</v>
      </c>
      <c r="G32">
        <v>-0.5625681074549197</v>
      </c>
      <c r="H32" s="1">
        <v>6457.3486587257676</v>
      </c>
      <c r="I32" s="1">
        <v>45139.751975397121</v>
      </c>
      <c r="J32">
        <f t="shared" si="5"/>
        <v>169.52309902515219</v>
      </c>
      <c r="K32">
        <f t="shared" si="6"/>
        <v>169.52309902515219</v>
      </c>
      <c r="L32">
        <f t="shared" si="7"/>
        <v>169.52309902515219</v>
      </c>
      <c r="W32">
        <f t="shared" ca="1" si="8"/>
        <v>0.18627811752690326</v>
      </c>
      <c r="X32">
        <f t="shared" ca="1" si="0"/>
        <v>5.7388666659636427E-2</v>
      </c>
      <c r="Z32">
        <f t="shared" si="1"/>
        <v>8.2112038636192772E-5</v>
      </c>
      <c r="AA32">
        <f t="shared" si="9"/>
        <v>0</v>
      </c>
      <c r="AB32">
        <f t="shared" si="2"/>
        <v>3.0962516700225974E-4</v>
      </c>
      <c r="AC32">
        <f t="shared" si="10"/>
        <v>0</v>
      </c>
      <c r="AD32">
        <f t="shared" si="3"/>
        <v>1.1507416972076927E-4</v>
      </c>
      <c r="AE32">
        <f t="shared" si="11"/>
        <v>0</v>
      </c>
    </row>
    <row r="33" spans="1:31" x14ac:dyDescent="0.3">
      <c r="A33">
        <v>1991</v>
      </c>
      <c r="B33">
        <f t="shared" si="4"/>
        <v>0.1</v>
      </c>
      <c r="C33">
        <f t="shared" si="12"/>
        <v>0.1</v>
      </c>
      <c r="D33">
        <f t="shared" si="13"/>
        <v>0.1</v>
      </c>
      <c r="E33">
        <v>-2.6030326319788116E-2</v>
      </c>
      <c r="F33">
        <v>6.3403279979785718E-2</v>
      </c>
      <c r="G33">
        <v>-0.74775267717213434</v>
      </c>
      <c r="H33" s="1">
        <v>6196.9863287097105</v>
      </c>
      <c r="I33" s="1">
        <v>54472.879679944846</v>
      </c>
      <c r="J33">
        <f t="shared" si="5"/>
        <v>174.45240858707368</v>
      </c>
      <c r="K33">
        <f t="shared" si="6"/>
        <v>174.45240858707368</v>
      </c>
      <c r="L33">
        <f t="shared" si="7"/>
        <v>174.45240858707368</v>
      </c>
      <c r="W33">
        <f t="shared" ca="1" si="8"/>
        <v>0.708599727773914</v>
      </c>
      <c r="X33">
        <f t="shared" ca="1" si="0"/>
        <v>7.6071354735134253E-2</v>
      </c>
      <c r="Z33">
        <f t="shared" si="1"/>
        <v>8.2112038636192772E-5</v>
      </c>
      <c r="AA33">
        <f t="shared" si="9"/>
        <v>0</v>
      </c>
      <c r="AB33">
        <f t="shared" si="2"/>
        <v>3.0962516700225974E-4</v>
      </c>
      <c r="AC33">
        <f t="shared" si="10"/>
        <v>0</v>
      </c>
      <c r="AD33">
        <f t="shared" si="3"/>
        <v>1.1507416972076927E-4</v>
      </c>
      <c r="AE33">
        <f t="shared" si="11"/>
        <v>0</v>
      </c>
    </row>
    <row r="34" spans="1:31" x14ac:dyDescent="0.3">
      <c r="A34">
        <v>1992</v>
      </c>
      <c r="B34">
        <f t="shared" si="4"/>
        <v>0.1</v>
      </c>
      <c r="C34">
        <f t="shared" si="12"/>
        <v>0.1</v>
      </c>
      <c r="D34">
        <f t="shared" si="13"/>
        <v>0.1</v>
      </c>
      <c r="E34">
        <v>-0.42654745416202061</v>
      </c>
      <c r="F34">
        <v>5.1042049751024263E-2</v>
      </c>
      <c r="G34">
        <v>-0.20273633830502022</v>
      </c>
      <c r="H34" s="1">
        <v>2085.6201975850718</v>
      </c>
      <c r="I34" s="1">
        <v>77784.83366748011</v>
      </c>
      <c r="J34">
        <f t="shared" si="5"/>
        <v>183.9898775903963</v>
      </c>
      <c r="K34">
        <f t="shared" si="6"/>
        <v>183.9898775903963</v>
      </c>
      <c r="L34">
        <f t="shared" si="7"/>
        <v>183.9898775903963</v>
      </c>
      <c r="W34">
        <f t="shared" ca="1" si="8"/>
        <v>0.49021005289735564</v>
      </c>
      <c r="X34">
        <f t="shared" ca="1" si="0"/>
        <v>6.8800736607104576E-2</v>
      </c>
      <c r="Z34">
        <f t="shared" si="1"/>
        <v>8.2112038636192772E-5</v>
      </c>
      <c r="AA34">
        <f t="shared" si="9"/>
        <v>0</v>
      </c>
      <c r="AB34">
        <f t="shared" si="2"/>
        <v>3.0962516700225974E-4</v>
      </c>
      <c r="AC34">
        <f t="shared" si="10"/>
        <v>0</v>
      </c>
      <c r="AD34">
        <f t="shared" si="3"/>
        <v>1.1507416972076927E-4</v>
      </c>
      <c r="AE34">
        <f t="shared" si="11"/>
        <v>0</v>
      </c>
    </row>
    <row r="35" spans="1:31" x14ac:dyDescent="0.3">
      <c r="A35">
        <v>1993</v>
      </c>
      <c r="B35">
        <f t="shared" si="4"/>
        <v>0.1</v>
      </c>
      <c r="C35">
        <f t="shared" si="12"/>
        <v>0.1</v>
      </c>
      <c r="D35">
        <f t="shared" si="13"/>
        <v>0.1</v>
      </c>
      <c r="E35">
        <v>-0.58366629513081125</v>
      </c>
      <c r="F35">
        <v>6.1301668930950251E-2</v>
      </c>
      <c r="G35">
        <v>-1.2314176801048351</v>
      </c>
      <c r="H35" s="1">
        <v>6302.2198836987791</v>
      </c>
      <c r="I35" s="1">
        <v>65990.510836334608</v>
      </c>
      <c r="J35">
        <f t="shared" si="5"/>
        <v>179.556015624802</v>
      </c>
      <c r="K35">
        <f t="shared" si="6"/>
        <v>179.556015624802</v>
      </c>
      <c r="L35">
        <f t="shared" si="7"/>
        <v>179.556015624802</v>
      </c>
      <c r="W35">
        <f t="shared" ca="1" si="8"/>
        <v>0.70760509461513288</v>
      </c>
      <c r="X35">
        <f t="shared" ca="1" si="0"/>
        <v>7.6040473589457008E-2</v>
      </c>
      <c r="Z35">
        <f t="shared" si="1"/>
        <v>8.2112038636192772E-5</v>
      </c>
      <c r="AA35">
        <f t="shared" si="9"/>
        <v>0</v>
      </c>
      <c r="AB35">
        <f t="shared" si="2"/>
        <v>3.0962516700225974E-4</v>
      </c>
      <c r="AC35">
        <f t="shared" si="10"/>
        <v>0</v>
      </c>
      <c r="AD35">
        <f t="shared" si="3"/>
        <v>1.1507416972076927E-4</v>
      </c>
      <c r="AE35">
        <f t="shared" si="11"/>
        <v>0</v>
      </c>
    </row>
    <row r="36" spans="1:31" x14ac:dyDescent="0.3">
      <c r="A36">
        <v>1994</v>
      </c>
      <c r="B36">
        <f t="shared" si="4"/>
        <v>0.1</v>
      </c>
      <c r="C36">
        <f t="shared" si="12"/>
        <v>0.1</v>
      </c>
      <c r="D36">
        <f t="shared" si="13"/>
        <v>0.1</v>
      </c>
      <c r="E36">
        <v>-0.60114358544547297</v>
      </c>
      <c r="F36">
        <v>5.1769035936870877E-2</v>
      </c>
      <c r="G36">
        <v>-0.72186748851643046</v>
      </c>
      <c r="H36" s="1">
        <v>3298.5276374159725</v>
      </c>
      <c r="I36" s="1">
        <v>56895.973002150029</v>
      </c>
      <c r="W36">
        <f t="shared" ca="1" si="8"/>
        <v>0.81975726114755443</v>
      </c>
      <c r="X36">
        <f t="shared" ca="1" si="0"/>
        <v>7.9382275012991318E-2</v>
      </c>
      <c r="Z36">
        <f t="shared" si="1"/>
        <v>8.2112038636192772E-5</v>
      </c>
      <c r="AA36">
        <f t="shared" si="9"/>
        <v>0</v>
      </c>
      <c r="AB36">
        <f t="shared" si="2"/>
        <v>3.0962516700225974E-4</v>
      </c>
      <c r="AC36">
        <f t="shared" si="10"/>
        <v>0</v>
      </c>
      <c r="AD36">
        <f t="shared" si="3"/>
        <v>1.1507416972076927E-4</v>
      </c>
      <c r="AE36">
        <f t="shared" si="11"/>
        <v>0</v>
      </c>
    </row>
    <row r="37" spans="1:31" x14ac:dyDescent="0.3">
      <c r="A37">
        <v>1995</v>
      </c>
      <c r="B37">
        <f t="shared" si="4"/>
        <v>0.1</v>
      </c>
      <c r="C37">
        <f t="shared" si="12"/>
        <v>0.1</v>
      </c>
      <c r="D37">
        <f t="shared" si="13"/>
        <v>0.1</v>
      </c>
      <c r="E37">
        <v>-0.46944740864258583</v>
      </c>
      <c r="F37">
        <v>6.4519964855722756E-2</v>
      </c>
      <c r="G37">
        <v>-0.18344716683305146</v>
      </c>
      <c r="H37" s="1">
        <v>10240.313523419001</v>
      </c>
      <c r="I37" s="1">
        <v>63199.100071667694</v>
      </c>
      <c r="W37">
        <f t="shared" ca="1" si="8"/>
        <v>9.2676224368291704E-2</v>
      </c>
      <c r="X37">
        <f t="shared" ca="1" si="0"/>
        <v>5.3691960704530056E-2</v>
      </c>
      <c r="Z37">
        <f t="shared" si="1"/>
        <v>8.2112038636192772E-5</v>
      </c>
      <c r="AA37">
        <f t="shared" si="9"/>
        <v>0</v>
      </c>
      <c r="AB37">
        <f t="shared" si="2"/>
        <v>3.0962516700225974E-4</v>
      </c>
      <c r="AC37">
        <f t="shared" si="10"/>
        <v>0</v>
      </c>
      <c r="AD37">
        <f t="shared" si="3"/>
        <v>1.1507416972076927E-4</v>
      </c>
      <c r="AE37">
        <f t="shared" si="11"/>
        <v>0</v>
      </c>
    </row>
    <row r="38" spans="1:31" x14ac:dyDescent="0.3">
      <c r="A38">
        <v>1996</v>
      </c>
      <c r="B38">
        <f t="shared" si="4"/>
        <v>0.1</v>
      </c>
      <c r="C38">
        <f t="shared" si="12"/>
        <v>0.1</v>
      </c>
      <c r="D38">
        <f t="shared" si="13"/>
        <v>0.1</v>
      </c>
      <c r="E38">
        <v>-0.27051619815416361</v>
      </c>
      <c r="F38">
        <v>5.1063180147644494E-2</v>
      </c>
      <c r="G38">
        <v>-0.57332222989609083</v>
      </c>
      <c r="H38" s="1">
        <v>9831.1727191080554</v>
      </c>
      <c r="I38" s="1">
        <v>55440.846948680497</v>
      </c>
      <c r="W38">
        <f t="shared" ca="1" si="8"/>
        <v>1.5070915818899633E-2</v>
      </c>
      <c r="X38">
        <f t="shared" ca="1" si="0"/>
        <v>5.0601219792940702E-2</v>
      </c>
      <c r="Z38">
        <f t="shared" si="1"/>
        <v>8.2112038636192772E-5</v>
      </c>
      <c r="AA38">
        <f t="shared" si="9"/>
        <v>0</v>
      </c>
      <c r="AB38">
        <f t="shared" si="2"/>
        <v>3.0962516700225974E-4</v>
      </c>
      <c r="AC38">
        <f t="shared" si="10"/>
        <v>0</v>
      </c>
      <c r="AD38">
        <f t="shared" si="3"/>
        <v>1.1507416972076927E-4</v>
      </c>
      <c r="AE38">
        <f t="shared" si="11"/>
        <v>0</v>
      </c>
    </row>
    <row r="39" spans="1:31" x14ac:dyDescent="0.3">
      <c r="A39">
        <v>1997</v>
      </c>
      <c r="B39">
        <f t="shared" si="4"/>
        <v>0.1</v>
      </c>
      <c r="C39">
        <f t="shared" si="12"/>
        <v>0.1</v>
      </c>
      <c r="D39">
        <f t="shared" si="13"/>
        <v>0.1</v>
      </c>
      <c r="E39">
        <v>-8.2809641668863662E-2</v>
      </c>
      <c r="F39">
        <v>5.401990339476137E-2</v>
      </c>
      <c r="G39">
        <v>-0.47657976760833048</v>
      </c>
      <c r="H39" s="1">
        <v>7272.9087098910477</v>
      </c>
      <c r="I39" s="1">
        <v>71183.242463553819</v>
      </c>
      <c r="W39">
        <f t="shared" ca="1" si="8"/>
        <v>0.34634645664717445</v>
      </c>
      <c r="X39">
        <f t="shared" ca="1" si="0"/>
        <v>6.3545882043079621E-2</v>
      </c>
      <c r="Z39">
        <f t="shared" si="1"/>
        <v>8.2112038636192772E-5</v>
      </c>
      <c r="AA39">
        <f t="shared" si="9"/>
        <v>0</v>
      </c>
      <c r="AB39">
        <f t="shared" si="2"/>
        <v>3.0962516700225974E-4</v>
      </c>
      <c r="AC39">
        <f t="shared" si="10"/>
        <v>0</v>
      </c>
      <c r="AD39">
        <f t="shared" si="3"/>
        <v>1.1507416972076927E-4</v>
      </c>
      <c r="AE39">
        <f t="shared" si="11"/>
        <v>0</v>
      </c>
    </row>
    <row r="40" spans="1:31" x14ac:dyDescent="0.3">
      <c r="A40">
        <v>1998</v>
      </c>
      <c r="B40">
        <f t="shared" si="4"/>
        <v>0.1</v>
      </c>
      <c r="C40">
        <f t="shared" si="12"/>
        <v>0.1</v>
      </c>
      <c r="D40">
        <f t="shared" si="13"/>
        <v>0.1</v>
      </c>
      <c r="E40">
        <v>-5.2553148068234384E-2</v>
      </c>
      <c r="F40">
        <v>7.4841072905101433E-2</v>
      </c>
      <c r="G40">
        <v>-0.19091267229658615</v>
      </c>
      <c r="H40" s="1">
        <v>6678.7019985303587</v>
      </c>
      <c r="I40" s="1">
        <v>72390.706788471492</v>
      </c>
      <c r="W40">
        <f t="shared" ca="1" si="8"/>
        <v>0.34202286524060899</v>
      </c>
      <c r="X40">
        <f t="shared" ca="1" si="0"/>
        <v>6.3383315758006695E-2</v>
      </c>
      <c r="Z40">
        <f t="shared" si="1"/>
        <v>8.2112038636192772E-5</v>
      </c>
      <c r="AA40">
        <f t="shared" si="9"/>
        <v>0</v>
      </c>
      <c r="AB40">
        <f t="shared" si="2"/>
        <v>3.0962516700225974E-4</v>
      </c>
      <c r="AC40">
        <f t="shared" si="10"/>
        <v>0</v>
      </c>
      <c r="AD40">
        <f t="shared" si="3"/>
        <v>1.1507416972076927E-4</v>
      </c>
      <c r="AE40">
        <f t="shared" si="11"/>
        <v>0</v>
      </c>
    </row>
    <row r="41" spans="1:31" x14ac:dyDescent="0.3">
      <c r="A41">
        <v>1999</v>
      </c>
      <c r="B41">
        <f t="shared" si="4"/>
        <v>0.1</v>
      </c>
      <c r="C41">
        <f t="shared" si="12"/>
        <v>0.1</v>
      </c>
      <c r="D41">
        <f t="shared" si="13"/>
        <v>0.1</v>
      </c>
      <c r="E41">
        <v>0.95356393536656459</v>
      </c>
      <c r="F41">
        <v>9.0208756200444731E-2</v>
      </c>
      <c r="G41">
        <v>2.331478465784742</v>
      </c>
      <c r="H41" s="1">
        <v>6909.1271965236638</v>
      </c>
      <c r="I41" s="1">
        <v>57878.455243987628</v>
      </c>
      <c r="J41">
        <f t="shared" si="5"/>
        <v>176.05801713873794</v>
      </c>
      <c r="K41">
        <f t="shared" si="6"/>
        <v>176.05801713873794</v>
      </c>
      <c r="L41">
        <f t="shared" si="7"/>
        <v>176.05801713873794</v>
      </c>
      <c r="W41">
        <f t="shared" ca="1" si="8"/>
        <v>0.8052665981088879</v>
      </c>
      <c r="X41">
        <f t="shared" ca="1" si="0"/>
        <v>7.8966707380269188E-2</v>
      </c>
      <c r="Z41">
        <f t="shared" si="1"/>
        <v>8.2112038636192772E-5</v>
      </c>
      <c r="AA41">
        <f t="shared" si="9"/>
        <v>0</v>
      </c>
      <c r="AB41">
        <f t="shared" si="2"/>
        <v>3.0962516700225974E-4</v>
      </c>
      <c r="AC41">
        <f t="shared" si="10"/>
        <v>0</v>
      </c>
      <c r="AD41">
        <f t="shared" si="3"/>
        <v>1.1507416972076927E-4</v>
      </c>
      <c r="AE41">
        <f t="shared" si="11"/>
        <v>0</v>
      </c>
    </row>
    <row r="42" spans="1:31" x14ac:dyDescent="0.3">
      <c r="A42">
        <v>2000</v>
      </c>
      <c r="B42">
        <f t="shared" si="4"/>
        <v>0.1</v>
      </c>
      <c r="C42">
        <f t="shared" si="12"/>
        <v>0.1</v>
      </c>
      <c r="D42">
        <f t="shared" si="13"/>
        <v>0.1</v>
      </c>
      <c r="E42">
        <v>0.93236308034009885</v>
      </c>
      <c r="F42">
        <v>7.5299106142085293E-2</v>
      </c>
      <c r="G42">
        <v>0.81174941317543681</v>
      </c>
      <c r="H42" s="1">
        <v>5900.3365659388019</v>
      </c>
      <c r="I42" s="1">
        <v>53645.526213134246</v>
      </c>
      <c r="J42">
        <f t="shared" si="5"/>
        <v>174.04834778875434</v>
      </c>
      <c r="K42">
        <f t="shared" si="6"/>
        <v>174.04834778875434</v>
      </c>
      <c r="L42">
        <f t="shared" si="7"/>
        <v>174.04834778875434</v>
      </c>
      <c r="W42">
        <f t="shared" ca="1" si="8"/>
        <v>0.5197240126669922</v>
      </c>
      <c r="X42">
        <f t="shared" ca="1" si="0"/>
        <v>6.9837202603322976E-2</v>
      </c>
      <c r="Z42">
        <f t="shared" si="1"/>
        <v>8.2112038636192772E-5</v>
      </c>
      <c r="AA42">
        <f t="shared" si="9"/>
        <v>0</v>
      </c>
      <c r="AB42">
        <f t="shared" si="2"/>
        <v>3.0962516700225974E-4</v>
      </c>
      <c r="AC42">
        <f t="shared" si="10"/>
        <v>0</v>
      </c>
      <c r="AD42">
        <f t="shared" si="3"/>
        <v>1.1507416972076927E-4</v>
      </c>
      <c r="AE42">
        <f t="shared" si="11"/>
        <v>0</v>
      </c>
    </row>
    <row r="43" spans="1:31" x14ac:dyDescent="0.3">
      <c r="A43">
        <v>2001</v>
      </c>
      <c r="B43">
        <f t="shared" si="4"/>
        <v>0.1</v>
      </c>
      <c r="C43">
        <f t="shared" si="12"/>
        <v>0.1</v>
      </c>
      <c r="D43">
        <f t="shared" si="13"/>
        <v>0.1</v>
      </c>
      <c r="E43">
        <v>0.95577204138206651</v>
      </c>
      <c r="F43">
        <v>0.11493778165871486</v>
      </c>
      <c r="G43">
        <v>-0.18444618371690177</v>
      </c>
      <c r="H43" s="1">
        <v>3955.330170278779</v>
      </c>
      <c r="I43" s="1">
        <v>50045.81288385301</v>
      </c>
      <c r="W43">
        <f t="shared" ca="1" si="8"/>
        <v>0.93138988670811784</v>
      </c>
      <c r="X43">
        <f t="shared" ca="1" si="0"/>
        <v>8.2417403982283158E-2</v>
      </c>
      <c r="Z43">
        <f t="shared" si="1"/>
        <v>8.2112038636192772E-5</v>
      </c>
      <c r="AA43">
        <f t="shared" si="9"/>
        <v>0</v>
      </c>
      <c r="AB43">
        <f t="shared" si="2"/>
        <v>3.0962516700225974E-4</v>
      </c>
      <c r="AC43">
        <f t="shared" si="10"/>
        <v>0</v>
      </c>
      <c r="AD43">
        <f t="shared" si="3"/>
        <v>1.1507416972076927E-4</v>
      </c>
      <c r="AE43">
        <f t="shared" si="11"/>
        <v>0</v>
      </c>
    </row>
    <row r="44" spans="1:31" x14ac:dyDescent="0.3">
      <c r="A44">
        <v>2002</v>
      </c>
      <c r="B44">
        <f t="shared" si="4"/>
        <v>0.1</v>
      </c>
      <c r="C44">
        <f t="shared" si="12"/>
        <v>0.1</v>
      </c>
      <c r="D44">
        <f t="shared" si="13"/>
        <v>0.1</v>
      </c>
      <c r="E44">
        <v>-0.47985108441524954</v>
      </c>
      <c r="F44">
        <v>5.0073265873202995E-2</v>
      </c>
      <c r="G44">
        <v>-0.71655376093787881</v>
      </c>
      <c r="H44" s="1">
        <v>2314.2310239406343</v>
      </c>
      <c r="I44" s="1">
        <v>46255.590532608803</v>
      </c>
      <c r="J44">
        <f t="shared" si="5"/>
        <v>170.15957260153149</v>
      </c>
      <c r="K44">
        <f t="shared" si="6"/>
        <v>170.15957260153149</v>
      </c>
      <c r="L44">
        <f t="shared" si="7"/>
        <v>170.15957260153149</v>
      </c>
      <c r="W44">
        <f t="shared" ca="1" si="8"/>
        <v>0.74563545169520162</v>
      </c>
      <c r="X44">
        <f t="shared" ca="1" si="0"/>
        <v>7.7205616941861038E-2</v>
      </c>
      <c r="Z44">
        <f t="shared" si="1"/>
        <v>8.2112038636192772E-5</v>
      </c>
      <c r="AA44">
        <f t="shared" si="9"/>
        <v>0</v>
      </c>
      <c r="AB44">
        <f t="shared" si="2"/>
        <v>3.0962516700225974E-4</v>
      </c>
      <c r="AC44">
        <f t="shared" si="10"/>
        <v>0</v>
      </c>
      <c r="AD44">
        <f t="shared" si="3"/>
        <v>1.1507416972076927E-4</v>
      </c>
      <c r="AE44">
        <f t="shared" si="11"/>
        <v>0</v>
      </c>
    </row>
    <row r="45" spans="1:31" x14ac:dyDescent="0.3">
      <c r="A45">
        <v>2003</v>
      </c>
      <c r="B45">
        <f t="shared" si="4"/>
        <v>0.1</v>
      </c>
      <c r="C45">
        <f t="shared" si="12"/>
        <v>0.1</v>
      </c>
      <c r="D45">
        <f t="shared" si="13"/>
        <v>0.1</v>
      </c>
      <c r="E45">
        <v>0.13748776180239677</v>
      </c>
      <c r="F45">
        <v>7.6185618428053423E-2</v>
      </c>
      <c r="G45">
        <v>-0.28869093540469759</v>
      </c>
      <c r="H45" s="1">
        <v>2672.5694223947889</v>
      </c>
      <c r="I45" s="1">
        <v>64071.812829421855</v>
      </c>
      <c r="J45">
        <f t="shared" si="5"/>
        <v>178.7661227914694</v>
      </c>
      <c r="K45">
        <f t="shared" si="6"/>
        <v>178.7661227914694</v>
      </c>
      <c r="L45">
        <f t="shared" si="7"/>
        <v>178.7661227914694</v>
      </c>
      <c r="W45">
        <f t="shared" ca="1" si="8"/>
        <v>0.43694075138879607</v>
      </c>
      <c r="X45">
        <f t="shared" ca="1" si="0"/>
        <v>6.6892284146982381E-2</v>
      </c>
      <c r="Z45">
        <f t="shared" si="1"/>
        <v>8.2112038636192772E-5</v>
      </c>
      <c r="AA45">
        <f t="shared" si="9"/>
        <v>0</v>
      </c>
      <c r="AB45">
        <f t="shared" si="2"/>
        <v>3.0962516700225974E-4</v>
      </c>
      <c r="AC45">
        <f t="shared" si="10"/>
        <v>0</v>
      </c>
      <c r="AD45">
        <f t="shared" si="3"/>
        <v>1.1507416972076927E-4</v>
      </c>
      <c r="AE45">
        <f t="shared" si="11"/>
        <v>0</v>
      </c>
    </row>
    <row r="46" spans="1:31" x14ac:dyDescent="0.3">
      <c r="A46">
        <v>2004</v>
      </c>
      <c r="B46">
        <f t="shared" si="4"/>
        <v>0.1</v>
      </c>
      <c r="C46">
        <f t="shared" si="12"/>
        <v>0.1</v>
      </c>
      <c r="D46">
        <f t="shared" si="13"/>
        <v>0.1</v>
      </c>
      <c r="E46">
        <v>-1.2188305356065412</v>
      </c>
      <c r="F46">
        <v>4.7246094741314644E-2</v>
      </c>
      <c r="G46">
        <v>-0.91908348773719983</v>
      </c>
      <c r="H46" s="1">
        <v>869.08401447868573</v>
      </c>
      <c r="I46" s="1">
        <v>61974.39921619145</v>
      </c>
      <c r="J46">
        <f t="shared" si="5"/>
        <v>177.87721628016124</v>
      </c>
      <c r="K46">
        <f t="shared" si="6"/>
        <v>177.87721628016124</v>
      </c>
      <c r="L46">
        <f t="shared" si="7"/>
        <v>177.87721628016124</v>
      </c>
      <c r="W46">
        <f t="shared" ca="1" si="8"/>
        <v>0.77728389051391988</v>
      </c>
      <c r="X46">
        <f t="shared" ca="1" si="0"/>
        <v>7.8150435136400812E-2</v>
      </c>
      <c r="Z46">
        <f t="shared" si="1"/>
        <v>8.2112038636192772E-5</v>
      </c>
      <c r="AA46">
        <f t="shared" si="9"/>
        <v>0</v>
      </c>
      <c r="AB46">
        <f t="shared" si="2"/>
        <v>3.0962516700225974E-4</v>
      </c>
      <c r="AC46">
        <f t="shared" si="10"/>
        <v>0</v>
      </c>
      <c r="AD46">
        <f t="shared" si="3"/>
        <v>1.1507416972076927E-4</v>
      </c>
      <c r="AE46">
        <f t="shared" si="11"/>
        <v>0</v>
      </c>
    </row>
    <row r="47" spans="1:31" x14ac:dyDescent="0.3">
      <c r="A47">
        <v>2005</v>
      </c>
      <c r="B47">
        <f t="shared" si="4"/>
        <v>0.1</v>
      </c>
      <c r="C47">
        <f t="shared" si="12"/>
        <v>0.1</v>
      </c>
      <c r="D47">
        <f t="shared" si="13"/>
        <v>0.1</v>
      </c>
      <c r="E47">
        <v>-1.3158590956015745</v>
      </c>
      <c r="F47">
        <v>0.12872245202237928</v>
      </c>
      <c r="G47">
        <v>1.1167477623650378E-2</v>
      </c>
      <c r="H47" s="1">
        <v>4508.7135197902589</v>
      </c>
      <c r="I47" s="1">
        <v>82192.849561375653</v>
      </c>
      <c r="J47">
        <f t="shared" si="5"/>
        <v>185.48829284597997</v>
      </c>
      <c r="K47">
        <f t="shared" si="6"/>
        <v>185.48829284597997</v>
      </c>
      <c r="L47">
        <f t="shared" si="7"/>
        <v>185.48829284597997</v>
      </c>
      <c r="W47">
        <f t="shared" ca="1" si="8"/>
        <v>0.75458923130266686</v>
      </c>
      <c r="X47">
        <f t="shared" ca="1" si="0"/>
        <v>7.7475225649027313E-2</v>
      </c>
      <c r="Z47">
        <f t="shared" si="1"/>
        <v>8.2112038636192772E-5</v>
      </c>
      <c r="AA47">
        <f t="shared" si="9"/>
        <v>0</v>
      </c>
      <c r="AB47">
        <f t="shared" si="2"/>
        <v>3.0962516700225974E-4</v>
      </c>
      <c r="AC47">
        <f t="shared" si="10"/>
        <v>0</v>
      </c>
      <c r="AD47">
        <f t="shared" si="3"/>
        <v>1.1507416972076927E-4</v>
      </c>
      <c r="AE47">
        <f t="shared" si="11"/>
        <v>0</v>
      </c>
    </row>
    <row r="48" spans="1:31" x14ac:dyDescent="0.3">
      <c r="A48">
        <v>2006</v>
      </c>
      <c r="B48">
        <f t="shared" si="4"/>
        <v>0.1</v>
      </c>
      <c r="C48">
        <f t="shared" si="12"/>
        <v>0.1</v>
      </c>
      <c r="D48">
        <f t="shared" si="13"/>
        <v>0.1</v>
      </c>
      <c r="E48">
        <v>0.93033595026532268</v>
      </c>
      <c r="F48">
        <v>5.1806323015092734E-2</v>
      </c>
      <c r="G48">
        <v>2.1038394121120105</v>
      </c>
      <c r="H48" s="1">
        <v>1045.9852491585852</v>
      </c>
      <c r="I48" s="1">
        <v>58064.428336856246</v>
      </c>
      <c r="J48">
        <f t="shared" si="5"/>
        <v>176.14315971373586</v>
      </c>
      <c r="K48">
        <f t="shared" si="6"/>
        <v>176.14315971373586</v>
      </c>
      <c r="L48">
        <f t="shared" si="7"/>
        <v>176.14315971373586</v>
      </c>
      <c r="W48">
        <f t="shared" ca="1" si="8"/>
        <v>0.39652069917191113</v>
      </c>
      <c r="X48">
        <f t="shared" ca="1" si="0"/>
        <v>6.5413952955895138E-2</v>
      </c>
      <c r="Z48">
        <f t="shared" si="1"/>
        <v>8.2112038636192772E-5</v>
      </c>
      <c r="AA48">
        <f t="shared" si="9"/>
        <v>0</v>
      </c>
      <c r="AB48">
        <f t="shared" si="2"/>
        <v>3.0962516700225974E-4</v>
      </c>
      <c r="AC48">
        <f t="shared" si="10"/>
        <v>0</v>
      </c>
      <c r="AD48">
        <f t="shared" si="3"/>
        <v>1.1507416972076927E-4</v>
      </c>
      <c r="AE48">
        <f t="shared" si="11"/>
        <v>0</v>
      </c>
    </row>
    <row r="49" spans="1:31" x14ac:dyDescent="0.3">
      <c r="A49">
        <v>2007</v>
      </c>
      <c r="B49">
        <f t="shared" si="4"/>
        <v>0.1</v>
      </c>
      <c r="C49">
        <f t="shared" si="12"/>
        <v>0.1</v>
      </c>
      <c r="D49">
        <f t="shared" si="13"/>
        <v>0.1</v>
      </c>
      <c r="E49">
        <v>3.0146567003208873E-2</v>
      </c>
      <c r="F49">
        <v>0.23373160666705639</v>
      </c>
      <c r="G49">
        <v>-0.89713082631905749</v>
      </c>
      <c r="H49" s="1">
        <v>29.937132022752223</v>
      </c>
      <c r="I49" s="1">
        <v>56449.637579265371</v>
      </c>
      <c r="J49">
        <f t="shared" si="5"/>
        <v>175.3953047477614</v>
      </c>
      <c r="K49">
        <f t="shared" si="6"/>
        <v>175.3953047477614</v>
      </c>
      <c r="L49">
        <f t="shared" si="7"/>
        <v>175.3953047477614</v>
      </c>
      <c r="W49">
        <f t="shared" ca="1" si="8"/>
        <v>0.82658900862808338</v>
      </c>
      <c r="X49">
        <f t="shared" ca="1" si="0"/>
        <v>7.9576497533632592E-2</v>
      </c>
      <c r="Z49">
        <f t="shared" si="1"/>
        <v>8.2112038636192772E-5</v>
      </c>
      <c r="AA49">
        <f t="shared" si="9"/>
        <v>0</v>
      </c>
      <c r="AB49">
        <f t="shared" si="2"/>
        <v>3.0962516700225974E-4</v>
      </c>
      <c r="AC49">
        <f t="shared" si="10"/>
        <v>0</v>
      </c>
      <c r="AD49">
        <f t="shared" si="3"/>
        <v>1.1507416972076927E-4</v>
      </c>
      <c r="AE49">
        <f t="shared" si="11"/>
        <v>0</v>
      </c>
    </row>
    <row r="50" spans="1:31" x14ac:dyDescent="0.3">
      <c r="A50">
        <v>2008</v>
      </c>
      <c r="B50">
        <f t="shared" si="4"/>
        <v>0.1</v>
      </c>
      <c r="C50">
        <f t="shared" si="12"/>
        <v>0.1</v>
      </c>
      <c r="D50">
        <f t="shared" si="13"/>
        <v>0.1</v>
      </c>
      <c r="E50">
        <v>0.68117264914133924</v>
      </c>
      <c r="F50">
        <v>5.3975551054775341E-2</v>
      </c>
      <c r="G50">
        <v>-7.6437133182433198E-2</v>
      </c>
      <c r="H50" s="1">
        <v>82.553909517286428</v>
      </c>
      <c r="I50" s="1">
        <v>54449.2928486542</v>
      </c>
      <c r="J50">
        <f t="shared" si="5"/>
        <v>174.44096809595408</v>
      </c>
      <c r="K50">
        <f t="shared" si="6"/>
        <v>174.44096809595408</v>
      </c>
      <c r="L50">
        <f t="shared" si="7"/>
        <v>174.44096809595408</v>
      </c>
      <c r="W50">
        <f t="shared" ca="1" si="8"/>
        <v>0.72767931044582534</v>
      </c>
      <c r="X50">
        <f t="shared" ca="1" si="0"/>
        <v>7.6659504087396635E-2</v>
      </c>
      <c r="Z50">
        <f t="shared" si="1"/>
        <v>8.2112038636192772E-5</v>
      </c>
      <c r="AA50">
        <f t="shared" si="9"/>
        <v>0</v>
      </c>
      <c r="AB50">
        <f t="shared" si="2"/>
        <v>3.0962516700225974E-4</v>
      </c>
      <c r="AC50">
        <f t="shared" si="10"/>
        <v>0</v>
      </c>
      <c r="AD50">
        <f t="shared" si="3"/>
        <v>1.1507416972076927E-4</v>
      </c>
      <c r="AE50">
        <f t="shared" si="11"/>
        <v>0</v>
      </c>
    </row>
    <row r="51" spans="1:31" x14ac:dyDescent="0.3">
      <c r="A51">
        <v>2009</v>
      </c>
      <c r="B51">
        <f t="shared" si="4"/>
        <v>0.1</v>
      </c>
      <c r="C51">
        <f t="shared" si="12"/>
        <v>0.1</v>
      </c>
      <c r="D51">
        <f t="shared" si="13"/>
        <v>0.1</v>
      </c>
      <c r="E51">
        <v>-1.8340189083122596</v>
      </c>
      <c r="F51">
        <v>0.17037763335012182</v>
      </c>
      <c r="G51">
        <v>-0.59925089792633746</v>
      </c>
      <c r="H51" s="1">
        <v>25.401202928395826</v>
      </c>
      <c r="I51" s="1">
        <v>58141.539131460297</v>
      </c>
      <c r="J51">
        <f t="shared" si="5"/>
        <v>176.17838880230278</v>
      </c>
      <c r="K51">
        <f t="shared" si="6"/>
        <v>176.17838880230278</v>
      </c>
      <c r="L51">
        <f t="shared" si="7"/>
        <v>176.17838880230278</v>
      </c>
      <c r="W51">
        <f t="shared" ca="1" si="8"/>
        <v>0.27448942065028037</v>
      </c>
      <c r="X51">
        <f t="shared" ca="1" si="0"/>
        <v>6.0814573368721564E-2</v>
      </c>
      <c r="Z51">
        <f t="shared" si="1"/>
        <v>8.2112038636192772E-5</v>
      </c>
      <c r="AA51">
        <f t="shared" si="9"/>
        <v>0</v>
      </c>
      <c r="AB51">
        <f t="shared" si="2"/>
        <v>3.0962516700225974E-4</v>
      </c>
      <c r="AC51">
        <f t="shared" si="10"/>
        <v>0</v>
      </c>
      <c r="AD51">
        <f t="shared" si="3"/>
        <v>1.1507416972076927E-4</v>
      </c>
      <c r="AE51">
        <f t="shared" si="11"/>
        <v>0</v>
      </c>
    </row>
    <row r="52" spans="1:31" x14ac:dyDescent="0.3">
      <c r="A52">
        <v>2010</v>
      </c>
      <c r="B52">
        <f t="shared" si="4"/>
        <v>0.1</v>
      </c>
      <c r="C52">
        <f t="shared" si="12"/>
        <v>0.1</v>
      </c>
      <c r="D52">
        <f t="shared" si="13"/>
        <v>0.1</v>
      </c>
      <c r="E52">
        <v>0.46789019412177074</v>
      </c>
      <c r="F52">
        <v>5.2453625962788616E-2</v>
      </c>
      <c r="G52">
        <v>1.1276294582381952</v>
      </c>
      <c r="H52" s="1">
        <v>624.1438433834403</v>
      </c>
      <c r="I52" s="1">
        <v>117346.30004263774</v>
      </c>
      <c r="J52">
        <f t="shared" si="5"/>
        <v>195.31375513921463</v>
      </c>
      <c r="K52">
        <f t="shared" si="6"/>
        <v>195.31375513921463</v>
      </c>
      <c r="L52">
        <f t="shared" si="7"/>
        <v>195.31375513921463</v>
      </c>
      <c r="W52">
        <f t="shared" ca="1" si="8"/>
        <v>0.75338638989328499</v>
      </c>
      <c r="X52">
        <f t="shared" ca="1" si="0"/>
        <v>7.7439112052969578E-2</v>
      </c>
      <c r="Z52">
        <f t="shared" si="1"/>
        <v>8.2112038636192772E-5</v>
      </c>
      <c r="AA52">
        <f t="shared" si="9"/>
        <v>0</v>
      </c>
      <c r="AB52">
        <f t="shared" si="2"/>
        <v>3.0962516700225974E-4</v>
      </c>
      <c r="AC52">
        <f t="shared" si="10"/>
        <v>0</v>
      </c>
      <c r="AD52">
        <f t="shared" si="3"/>
        <v>1.1507416972076927E-4</v>
      </c>
      <c r="AE52">
        <f t="shared" si="11"/>
        <v>0</v>
      </c>
    </row>
    <row r="53" spans="1:31" x14ac:dyDescent="0.3">
      <c r="A53">
        <v>2011</v>
      </c>
      <c r="B53">
        <f t="shared" si="4"/>
        <v>0.1</v>
      </c>
      <c r="C53">
        <f t="shared" si="12"/>
        <v>0.1</v>
      </c>
      <c r="D53">
        <f t="shared" si="13"/>
        <v>0.1</v>
      </c>
      <c r="E53">
        <v>-6.4029471491034121E-2</v>
      </c>
      <c r="F53">
        <v>8.8232004500303829E-2</v>
      </c>
      <c r="G53">
        <v>-0.76195340283775392</v>
      </c>
      <c r="H53" s="1">
        <v>732.09895582912259</v>
      </c>
      <c r="I53" s="1">
        <v>104474.24045867317</v>
      </c>
      <c r="J53">
        <f t="shared" si="5"/>
        <v>192.07966734801226</v>
      </c>
      <c r="K53">
        <f t="shared" si="6"/>
        <v>192.07966734801226</v>
      </c>
      <c r="L53">
        <f t="shared" si="7"/>
        <v>192.07966734801226</v>
      </c>
      <c r="W53">
        <f t="shared" ca="1" si="8"/>
        <v>0.11809764199434913</v>
      </c>
      <c r="X53">
        <f t="shared" ca="1" si="0"/>
        <v>5.4700485410275591E-2</v>
      </c>
      <c r="Z53">
        <f t="shared" si="1"/>
        <v>8.2112038636192772E-5</v>
      </c>
      <c r="AA53">
        <f t="shared" si="9"/>
        <v>0</v>
      </c>
      <c r="AB53">
        <f t="shared" si="2"/>
        <v>3.0962516700225974E-4</v>
      </c>
      <c r="AC53">
        <f t="shared" si="10"/>
        <v>0</v>
      </c>
      <c r="AD53">
        <f t="shared" si="3"/>
        <v>1.1507416972076927E-4</v>
      </c>
      <c r="AE53">
        <f t="shared" si="11"/>
        <v>0</v>
      </c>
    </row>
    <row r="54" spans="1:31" x14ac:dyDescent="0.3">
      <c r="A54">
        <v>2012</v>
      </c>
      <c r="B54">
        <f t="shared" si="4"/>
        <v>0.1</v>
      </c>
      <c r="C54">
        <f t="shared" si="12"/>
        <v>0.1</v>
      </c>
      <c r="D54">
        <f t="shared" si="13"/>
        <v>0.1</v>
      </c>
      <c r="E54">
        <v>-9.0046063209799965E-2</v>
      </c>
      <c r="F54">
        <v>4.7684128767346838E-2</v>
      </c>
      <c r="G54">
        <v>-0.60282188622978194</v>
      </c>
      <c r="H54" s="1">
        <v>6.3503007320989564</v>
      </c>
      <c r="I54" s="1">
        <v>102173.61722201559</v>
      </c>
      <c r="W54">
        <f t="shared" ca="1" si="8"/>
        <v>0.76576000228001961</v>
      </c>
      <c r="X54">
        <f t="shared" ca="1" si="0"/>
        <v>7.7809044127215746E-2</v>
      </c>
      <c r="Z54">
        <f t="shared" si="1"/>
        <v>8.2112038636192772E-5</v>
      </c>
      <c r="AA54">
        <f t="shared" si="9"/>
        <v>0</v>
      </c>
      <c r="AB54">
        <f t="shared" si="2"/>
        <v>3.0962516700225974E-4</v>
      </c>
      <c r="AC54">
        <f t="shared" si="10"/>
        <v>0</v>
      </c>
      <c r="AD54">
        <f t="shared" si="3"/>
        <v>1.1507416972076927E-4</v>
      </c>
      <c r="AE54">
        <f t="shared" si="11"/>
        <v>0</v>
      </c>
    </row>
    <row r="55" spans="1:31" x14ac:dyDescent="0.3">
      <c r="A55">
        <v>2013</v>
      </c>
      <c r="B55">
        <f t="shared" si="4"/>
        <v>0.1</v>
      </c>
      <c r="C55">
        <f t="shared" si="12"/>
        <v>0.1</v>
      </c>
      <c r="D55">
        <f t="shared" si="13"/>
        <v>0.1</v>
      </c>
      <c r="E55">
        <v>-1.0523794906142148</v>
      </c>
      <c r="F55">
        <v>9.5930310534804414E-2</v>
      </c>
      <c r="G55">
        <v>0.63609262607565609</v>
      </c>
      <c r="H55" s="1">
        <v>1081.6376518402265</v>
      </c>
      <c r="I55" s="1">
        <v>80369.406065444404</v>
      </c>
      <c r="J55">
        <f t="shared" si="5"/>
        <v>184.87770071038616</v>
      </c>
      <c r="K55">
        <f t="shared" si="6"/>
        <v>184.87770071038616</v>
      </c>
      <c r="L55">
        <f t="shared" si="7"/>
        <v>184.87770071038616</v>
      </c>
      <c r="W55">
        <f t="shared" ca="1" si="8"/>
        <v>0.95509860010354131</v>
      </c>
      <c r="X55">
        <f t="shared" ca="1" si="0"/>
        <v>8.302360815769777E-2</v>
      </c>
      <c r="Z55">
        <f t="shared" si="1"/>
        <v>8.2112038636192772E-5</v>
      </c>
      <c r="AA55">
        <f t="shared" si="9"/>
        <v>0</v>
      </c>
      <c r="AB55">
        <f t="shared" si="2"/>
        <v>3.0962516700225974E-4</v>
      </c>
      <c r="AC55">
        <f t="shared" si="10"/>
        <v>0</v>
      </c>
      <c r="AD55">
        <f t="shared" si="3"/>
        <v>1.1507416972076927E-4</v>
      </c>
      <c r="AE55">
        <f t="shared" si="11"/>
        <v>0</v>
      </c>
    </row>
    <row r="56" spans="1:31" x14ac:dyDescent="0.3">
      <c r="A56">
        <v>2014</v>
      </c>
      <c r="B56">
        <f t="shared" si="4"/>
        <v>0.1</v>
      </c>
      <c r="C56">
        <f t="shared" si="12"/>
        <v>0.1</v>
      </c>
      <c r="D56">
        <f t="shared" si="13"/>
        <v>0.1</v>
      </c>
      <c r="E56">
        <v>0.10998015305872363</v>
      </c>
      <c r="F56">
        <v>5.478699577631907E-2</v>
      </c>
      <c r="G56">
        <v>-1.0504083914680624E-2</v>
      </c>
      <c r="H56" s="1">
        <v>0.90718581887127947</v>
      </c>
      <c r="I56" s="1">
        <v>141580.8620079651</v>
      </c>
      <c r="J56">
        <f t="shared" si="5"/>
        <v>200.59655684356545</v>
      </c>
      <c r="K56">
        <f t="shared" si="6"/>
        <v>200.59655684356545</v>
      </c>
      <c r="L56">
        <f t="shared" si="7"/>
        <v>200.59655684356545</v>
      </c>
      <c r="W56">
        <f t="shared" ca="1" si="8"/>
        <v>0.85455800655651082</v>
      </c>
      <c r="X56">
        <f t="shared" ca="1" si="0"/>
        <v>8.036020581202398E-2</v>
      </c>
      <c r="Z56">
        <f t="shared" si="1"/>
        <v>8.2112038636192772E-5</v>
      </c>
      <c r="AA56">
        <f t="shared" si="9"/>
        <v>0</v>
      </c>
      <c r="AB56">
        <f t="shared" si="2"/>
        <v>3.0962516700225974E-4</v>
      </c>
      <c r="AC56">
        <f t="shared" si="10"/>
        <v>0</v>
      </c>
      <c r="AD56">
        <f t="shared" si="3"/>
        <v>1.1507416972076927E-4</v>
      </c>
      <c r="AE56">
        <f t="shared" si="11"/>
        <v>0</v>
      </c>
    </row>
    <row r="57" spans="1:31" x14ac:dyDescent="0.3">
      <c r="A57">
        <v>2015</v>
      </c>
      <c r="B57">
        <f t="shared" si="4"/>
        <v>0.1</v>
      </c>
      <c r="C57">
        <f t="shared" si="12"/>
        <v>0.1</v>
      </c>
      <c r="D57">
        <f t="shared" si="13"/>
        <v>0.1</v>
      </c>
      <c r="E57">
        <v>0.99318187599128416</v>
      </c>
      <c r="F57">
        <v>5.6565993645472032E-2</v>
      </c>
      <c r="G57">
        <v>-9.3415271089732806E-3</v>
      </c>
      <c r="H57" s="1">
        <v>66.224564777603405</v>
      </c>
      <c r="I57" s="1">
        <v>121663.59735464616</v>
      </c>
      <c r="J57">
        <f t="shared" si="5"/>
        <v>196.32494042666443</v>
      </c>
      <c r="K57">
        <f t="shared" si="6"/>
        <v>196.32494042666443</v>
      </c>
      <c r="L57">
        <f t="shared" si="7"/>
        <v>196.32494042666443</v>
      </c>
      <c r="W57">
        <f t="shared" ca="1" si="8"/>
        <v>0.41231236917521563</v>
      </c>
      <c r="X57">
        <f t="shared" ca="1" si="0"/>
        <v>6.5994475816359172E-2</v>
      </c>
      <c r="Z57">
        <f t="shared" si="1"/>
        <v>8.2112038636192772E-5</v>
      </c>
      <c r="AA57">
        <f t="shared" si="9"/>
        <v>0</v>
      </c>
      <c r="AB57">
        <f t="shared" si="2"/>
        <v>3.0962516700225974E-4</v>
      </c>
      <c r="AC57">
        <f t="shared" si="10"/>
        <v>0</v>
      </c>
      <c r="AD57">
        <f t="shared" si="3"/>
        <v>1.1507416972076927E-4</v>
      </c>
      <c r="AE57">
        <f t="shared" si="11"/>
        <v>0</v>
      </c>
    </row>
    <row r="58" spans="1:31" x14ac:dyDescent="0.3">
      <c r="A58">
        <v>2016</v>
      </c>
      <c r="B58">
        <f t="shared" si="4"/>
        <v>0.1</v>
      </c>
      <c r="C58">
        <f t="shared" si="12"/>
        <v>0.1</v>
      </c>
      <c r="D58">
        <f t="shared" si="13"/>
        <v>0.1</v>
      </c>
      <c r="E58">
        <v>1.5889488907470769E-2</v>
      </c>
      <c r="F58">
        <v>5.3549481948669431E-2</v>
      </c>
      <c r="G58">
        <v>-1.3233376973232921E-2</v>
      </c>
      <c r="H58">
        <v>0</v>
      </c>
      <c r="I58">
        <v>427.6</v>
      </c>
      <c r="J58">
        <f t="shared" si="5"/>
        <v>69.902529708213137</v>
      </c>
      <c r="K58">
        <f t="shared" si="6"/>
        <v>69.902529708213137</v>
      </c>
      <c r="L58">
        <f t="shared" si="7"/>
        <v>69.902529708213137</v>
      </c>
      <c r="W58">
        <f t="shared" ca="1" si="8"/>
        <v>0.16015807305217589</v>
      </c>
      <c r="X58">
        <f t="shared" ca="1" si="0"/>
        <v>5.6362172207791897E-2</v>
      </c>
      <c r="Z58">
        <f t="shared" si="1"/>
        <v>8.2112038636192772E-5</v>
      </c>
      <c r="AA58">
        <f t="shared" si="9"/>
        <v>-1</v>
      </c>
      <c r="AB58">
        <f t="shared" si="2"/>
        <v>3.0962516700225974E-4</v>
      </c>
      <c r="AC58">
        <f t="shared" si="10"/>
        <v>-1</v>
      </c>
      <c r="AD58">
        <f t="shared" si="3"/>
        <v>1.1507416972076927E-4</v>
      </c>
      <c r="AE58">
        <f t="shared" si="11"/>
        <v>-1</v>
      </c>
    </row>
    <row r="59" spans="1:31" x14ac:dyDescent="0.3">
      <c r="J59" t="e">
        <f>0.5*SUM(J21:J58)/sigma_obs^2+procLL</f>
        <v>#NUM!</v>
      </c>
      <c r="K59" t="e">
        <f>0.5*SUM(K21:K58)/sigma_obs^2+procLL2</f>
        <v>#NUM!</v>
      </c>
      <c r="L59" t="e">
        <f>0.5*SUM(L21:L58)/sigma_obs^2+procLL3</f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24</vt:i4>
      </vt:variant>
    </vt:vector>
  </HeadingPairs>
  <TitlesOfParts>
    <vt:vector size="25" baseType="lpstr">
      <vt:lpstr>Sheet1</vt:lpstr>
      <vt:lpstr>_r2</vt:lpstr>
      <vt:lpstr>_r3</vt:lpstr>
      <vt:lpstr>B1979_</vt:lpstr>
      <vt:lpstr>B1980_</vt:lpstr>
      <vt:lpstr>B1982_</vt:lpstr>
      <vt:lpstr>Bo</vt:lpstr>
      <vt:lpstr>Bo2_</vt:lpstr>
      <vt:lpstr>Bo3_</vt:lpstr>
      <vt:lpstr>lnB1979_</vt:lpstr>
      <vt:lpstr>lnB1980_</vt:lpstr>
      <vt:lpstr>lnB1982_</vt:lpstr>
      <vt:lpstr>lnBo</vt:lpstr>
      <vt:lpstr>lnBo2</vt:lpstr>
      <vt:lpstr>lnr</vt:lpstr>
      <vt:lpstr>lnr2_</vt:lpstr>
      <vt:lpstr>nlnL</vt:lpstr>
      <vt:lpstr>nlnL2</vt:lpstr>
      <vt:lpstr>nlnL3</vt:lpstr>
      <vt:lpstr>procLL</vt:lpstr>
      <vt:lpstr>procLL2</vt:lpstr>
      <vt:lpstr>procLL3</vt:lpstr>
      <vt:lpstr>r_</vt:lpstr>
      <vt:lpstr>sigma_obs</vt:lpstr>
      <vt:lpstr>sigma_proc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Gill</dc:creator>
  <cp:lastModifiedBy>Jessica Gill</cp:lastModifiedBy>
  <dcterms:created xsi:type="dcterms:W3CDTF">2017-07-11T17:30:55Z</dcterms:created>
  <dcterms:modified xsi:type="dcterms:W3CDTF">2017-07-13T21:03:16Z</dcterms:modified>
</cp:coreProperties>
</file>