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Data From Others\1. Alaska\"/>
    </mc:Choice>
  </mc:AlternateContent>
  <bookViews>
    <workbookView xWindow="0" yWindow="0" windowWidth="14412" windowHeight="5868" firstSheet="1" activeTab="1"/>
  </bookViews>
  <sheets>
    <sheet name="Metadata" sheetId="1" r:id="rId1"/>
    <sheet name="Biomass_catch" sheetId="2" r:id="rId2"/>
    <sheet name="Miles of Spawn" sheetId="4" r:id="rId3"/>
    <sheet name="metric tons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2" i="2" l="1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11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22" i="2"/>
  <c r="U3" i="2"/>
  <c r="U4" i="2"/>
  <c r="U5" i="2"/>
  <c r="U6" i="2"/>
  <c r="U7" i="2"/>
  <c r="U8" i="2"/>
  <c r="U9" i="2"/>
  <c r="U10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2" i="2"/>
  <c r="T45" i="2"/>
  <c r="T42" i="2"/>
  <c r="T41" i="2"/>
  <c r="T40" i="2"/>
  <c r="T36" i="2"/>
  <c r="T31" i="2"/>
  <c r="T29" i="2"/>
  <c r="T27" i="2"/>
  <c r="T1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7" i="2"/>
  <c r="Q48" i="2"/>
  <c r="Q20" i="2"/>
  <c r="AA4" i="2"/>
  <c r="AA5" i="2"/>
  <c r="AA6" i="2"/>
  <c r="AA8" i="2"/>
  <c r="AA9" i="2"/>
  <c r="AA10" i="2"/>
  <c r="AA11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3" i="2"/>
  <c r="W44" i="2"/>
  <c r="W45" i="2"/>
  <c r="W46" i="2"/>
  <c r="W47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1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3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20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8" i="2"/>
  <c r="J9" i="2"/>
  <c r="K9" i="2"/>
  <c r="J10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J8" i="2"/>
  <c r="K8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F29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9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4" i="2"/>
  <c r="C45" i="2"/>
  <c r="C47" i="2"/>
  <c r="C48" i="2"/>
  <c r="C8" i="2"/>
</calcChain>
</file>

<file path=xl/sharedStrings.xml><?xml version="1.0" encoding="utf-8"?>
<sst xmlns="http://schemas.openxmlformats.org/spreadsheetml/2006/main" count="74" uniqueCount="73">
  <si>
    <t>Data compiled from :</t>
  </si>
  <si>
    <t>Coonradt, E., Harris, D., Thynes, T., and Walker, S. 2017.  2017 Southeast Alaska herring spawn-on-kelp pound fishery management plan.  Alaska Department of Fish and Game, Division of Commercial Fisheries, Regional Information Report 1J17-01, Douglas.</t>
  </si>
  <si>
    <t>Craig/Klawock- Year spans thru winter, the spring season was chosen as year input</t>
  </si>
  <si>
    <t>Craig/Klawock Biomass</t>
  </si>
  <si>
    <t>Craig/Klawock miles spawn</t>
  </si>
  <si>
    <t>Ernest Sound Biomass</t>
  </si>
  <si>
    <t>Ernest Sound miles spawn</t>
  </si>
  <si>
    <t>Ernest Sound Notes:</t>
  </si>
  <si>
    <t>a Since 1997/1998 the first spawn and the major spawn have been within five days of each other.</t>
  </si>
  <si>
    <t>b 1996/1997 No survey, fish all spawned (7.5 miles) along Ship Island; 1998/1999 No survey, only 1.8 miles of spawn observed, surveys probably missed main spawn; spawn year is the beginning year of regulatory season.</t>
  </si>
  <si>
    <t>c 1971/1972 through 1984/1985 forecasts were based on hydroacoustical-computer generated estimates; 1985/1986 through 1991/1992 forecasts were based on visual estimates; 1992/1993 through 1994/1995 were based on spawn deposition estimates; 1995/1996 through 2006/2007 were biomass accounting forecasts.</t>
  </si>
  <si>
    <t>d 1969/1970 through 1983/1984 biomass estimates were hyrdoacoustical-computer generated estimates; 1984/1985 through 1990/1991 were visual estimates; and 1991/1992 through 2005/2006 were spawn deposition estimates. 1975/1976 &amp; 1976/1977 GHLs are based upon 20% of the acoustical estimate. 1977/1978 GHL is based upon 15% of the acoustical estimate.</t>
  </si>
  <si>
    <t>e 2003/2004 GHL includes 90 tons rolled over from the bait pound fishery.</t>
  </si>
  <si>
    <t>f 1973/1974,1974/1975, 1976/1977 also include harvests from Fools and Menefee Inlets. Does not include harvests from statistical area 107-40.</t>
  </si>
  <si>
    <t>g Since 1976/1977 season the threshold for a fishery has been 2,500 tons.</t>
  </si>
  <si>
    <t>1999 ssb was chosen from GHL forecast determination biomass</t>
  </si>
  <si>
    <t>Same for Ernest Sound, Tenakee</t>
  </si>
  <si>
    <t>Tenakee Inlet Biomass</t>
  </si>
  <si>
    <t>Tenakee Inlet miles spawn</t>
  </si>
  <si>
    <t>Tenakee Inlet Notes:</t>
  </si>
  <si>
    <t>a Spawning biomass estimates were calculated from hydro-acoustical surveys from 1979 through 1986, and from spawn deposition surveys from 1987 through 2015 – bolded values were derived from ASA models.</t>
  </si>
  <si>
    <t xml:space="preserve">(years 2005, 2008, 2009, 2015) </t>
  </si>
  <si>
    <t>Hoonah Sound Escapement</t>
  </si>
  <si>
    <t>Hoonah Sound miles spawn</t>
  </si>
  <si>
    <t>year</t>
  </si>
  <si>
    <t>Southeast Stocks with threshold levels:</t>
  </si>
  <si>
    <t>Hoonah Sound</t>
  </si>
  <si>
    <t>Yakutat Bay</t>
  </si>
  <si>
    <t>Ernest Sound</t>
  </si>
  <si>
    <t>Anita Bay</t>
  </si>
  <si>
    <t>Port Camden</t>
  </si>
  <si>
    <t>Hobart Bay/Port Houghton</t>
  </si>
  <si>
    <t>Lisianski Inlet</t>
  </si>
  <si>
    <t>Seymour Canal</t>
  </si>
  <si>
    <t>Tenakee Inlet</t>
  </si>
  <si>
    <t>Tongass Narrows and George and Carroll Inlets</t>
  </si>
  <si>
    <t>Craig/Klawock</t>
  </si>
  <si>
    <t>Kah Shakes and Cat Island</t>
  </si>
  <si>
    <t>Lynn Canal</t>
  </si>
  <si>
    <t>Sitka Sound</t>
  </si>
  <si>
    <t>West Behm Canal</t>
  </si>
  <si>
    <t xml:space="preserve">Other aggregrates </t>
  </si>
  <si>
    <t>From: Hebert, K. 2014. 2015 Report to the Alaska Board of Fisheries: Southeast Alaska-Yakutat herring fisheries.  Alaska Department of Fish and Game, Fishery Management Report No. 14-53, Anchorage</t>
  </si>
  <si>
    <t xml:space="preserve">Thynes, T., Coonradt, E., Harris, D., and Walker, S. 2017.  2017 Southeast Alaska sac roe herring Fishery Management Plan.  Alaska Department of Fish and Game, Division of Commercial Fisheries, Regional Information Report 1J17-02, Douglas. </t>
  </si>
  <si>
    <t>Year</t>
  </si>
  <si>
    <t>Seymour_mtHarvest</t>
  </si>
  <si>
    <t>Seymour_stHarvest</t>
  </si>
  <si>
    <t>Revilla_stHarvest</t>
  </si>
  <si>
    <t>Revilla_mtHarvest</t>
  </si>
  <si>
    <t>Hobart/Houghton_stHarvest</t>
  </si>
  <si>
    <t>Hobart/Houghton_mtHarvest</t>
  </si>
  <si>
    <t>WestBehm_stHarvest</t>
  </si>
  <si>
    <t>WestBehm_mtHarvest</t>
  </si>
  <si>
    <t>Lynn_stHarvest</t>
  </si>
  <si>
    <t>Lynn_mtHarvest</t>
  </si>
  <si>
    <t>Sitka_stHarvest</t>
  </si>
  <si>
    <t>Sitka_mtHarvest</t>
  </si>
  <si>
    <t>Ernest_stBiomass</t>
  </si>
  <si>
    <t>Craig/Klawock_stBiomass</t>
  </si>
  <si>
    <t>Tenakee_stBiomass</t>
  </si>
  <si>
    <t>Hoonah_stBiomass</t>
  </si>
  <si>
    <t>Craig/Klawock_mtBiomass</t>
  </si>
  <si>
    <t>Craig/Klawock_stHarvest</t>
  </si>
  <si>
    <t>Craig/Klawock_mtHarvest</t>
  </si>
  <si>
    <t>Ernest_mtBiomass</t>
  </si>
  <si>
    <t>Ernest_stHarvest</t>
  </si>
  <si>
    <t>Ernest_mtHarvest</t>
  </si>
  <si>
    <t>Tenakee_mtBiomass</t>
  </si>
  <si>
    <t>Tenakee_stHarvest</t>
  </si>
  <si>
    <t>Tenakee_mtHarvest</t>
  </si>
  <si>
    <t>Hoonah_mtBiomass</t>
  </si>
  <si>
    <t>Hoonah_stHarvest</t>
  </si>
  <si>
    <t>Hoonah_mtHarvest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</si>
</sst>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Miles of Spawn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'Miles of Spawn'!$B$1</c:f>
              <c:strCache>
                <c:ptCount val="1"/>
                <c:pt idx="0">
                  <c:v>Craig/Klawock miles spawn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Biomass_catch!$A$3:$A$48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'Miles of Spawn'!$B$2:$B$47</c:f>
              <c:numCache>
                <c:formatCode>General</c:formatCode>
                <c:ptCount val="46"/>
                <c:pt idx="17">
                  <c:v>27</c:v>
                </c:pt>
                <c:pt idx="18">
                  <c:v>31.7</c:v>
                </c:pt>
                <c:pt idx="19">
                  <c:v>30</c:v>
                </c:pt>
                <c:pt idx="20">
                  <c:v>22</c:v>
                </c:pt>
                <c:pt idx="21">
                  <c:v>23</c:v>
                </c:pt>
                <c:pt idx="22">
                  <c:v>8.4</c:v>
                </c:pt>
                <c:pt idx="23">
                  <c:v>8</c:v>
                </c:pt>
                <c:pt idx="24">
                  <c:v>5.5</c:v>
                </c:pt>
                <c:pt idx="25">
                  <c:v>9.9</c:v>
                </c:pt>
                <c:pt idx="26">
                  <c:v>13.2</c:v>
                </c:pt>
                <c:pt idx="27">
                  <c:v>11</c:v>
                </c:pt>
                <c:pt idx="28">
                  <c:v>15.4</c:v>
                </c:pt>
                <c:pt idx="29">
                  <c:v>12.9</c:v>
                </c:pt>
                <c:pt idx="30">
                  <c:v>16.7</c:v>
                </c:pt>
                <c:pt idx="31">
                  <c:v>18</c:v>
                </c:pt>
                <c:pt idx="32">
                  <c:v>11.2</c:v>
                </c:pt>
                <c:pt idx="33">
                  <c:v>12</c:v>
                </c:pt>
                <c:pt idx="34">
                  <c:v>18</c:v>
                </c:pt>
                <c:pt idx="35">
                  <c:v>8.1999999999999993</c:v>
                </c:pt>
                <c:pt idx="36">
                  <c:v>22.3</c:v>
                </c:pt>
                <c:pt idx="37">
                  <c:v>11</c:v>
                </c:pt>
                <c:pt idx="38">
                  <c:v>17</c:v>
                </c:pt>
                <c:pt idx="39">
                  <c:v>18.7</c:v>
                </c:pt>
                <c:pt idx="40">
                  <c:v>14.8</c:v>
                </c:pt>
                <c:pt idx="41">
                  <c:v>14.9</c:v>
                </c:pt>
                <c:pt idx="42">
                  <c:v>15.3</c:v>
                </c:pt>
                <c:pt idx="43">
                  <c:v>13.6</c:v>
                </c:pt>
                <c:pt idx="44">
                  <c:v>11.5</c:v>
                </c:pt>
                <c:pt idx="45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3-45AB-9B25-F96D51847F85}"/>
            </c:ext>
          </c:extLst>
        </c:ser>
        <c:ser>
          <c:idx val="4"/>
          <c:order val="1"/>
          <c:tx>
            <c:strRef>
              <c:f>'Miles of Spawn'!$C$1</c:f>
              <c:strCache>
                <c:ptCount val="1"/>
                <c:pt idx="0">
                  <c:v>Ernest Sound miles spawn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Biomass_catch!$A$3:$A$48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'Miles of Spawn'!$C$2:$C$47</c:f>
              <c:numCache>
                <c:formatCode>General</c:formatCode>
                <c:ptCount val="46"/>
                <c:pt idx="0">
                  <c:v>3</c:v>
                </c:pt>
                <c:pt idx="5">
                  <c:v>3</c:v>
                </c:pt>
                <c:pt idx="6">
                  <c:v>3</c:v>
                </c:pt>
                <c:pt idx="8">
                  <c:v>2.6</c:v>
                </c:pt>
                <c:pt idx="9">
                  <c:v>4</c:v>
                </c:pt>
                <c:pt idx="10">
                  <c:v>3.5</c:v>
                </c:pt>
                <c:pt idx="14">
                  <c:v>4.5</c:v>
                </c:pt>
                <c:pt idx="16">
                  <c:v>1</c:v>
                </c:pt>
                <c:pt idx="17">
                  <c:v>2</c:v>
                </c:pt>
                <c:pt idx="18">
                  <c:v>2.4</c:v>
                </c:pt>
                <c:pt idx="19">
                  <c:v>2.1</c:v>
                </c:pt>
                <c:pt idx="21">
                  <c:v>9.1</c:v>
                </c:pt>
                <c:pt idx="22">
                  <c:v>9</c:v>
                </c:pt>
                <c:pt idx="23">
                  <c:v>8.4</c:v>
                </c:pt>
                <c:pt idx="24">
                  <c:v>6.5</c:v>
                </c:pt>
                <c:pt idx="25">
                  <c:v>6.9</c:v>
                </c:pt>
                <c:pt idx="26">
                  <c:v>0</c:v>
                </c:pt>
                <c:pt idx="27">
                  <c:v>11.8</c:v>
                </c:pt>
                <c:pt idx="28">
                  <c:v>1.8</c:v>
                </c:pt>
                <c:pt idx="29">
                  <c:v>9.1</c:v>
                </c:pt>
                <c:pt idx="30">
                  <c:v>6.9</c:v>
                </c:pt>
                <c:pt idx="31">
                  <c:v>4.8</c:v>
                </c:pt>
                <c:pt idx="32">
                  <c:v>8.5</c:v>
                </c:pt>
                <c:pt idx="33">
                  <c:v>7.1</c:v>
                </c:pt>
                <c:pt idx="34">
                  <c:v>10.1</c:v>
                </c:pt>
                <c:pt idx="35">
                  <c:v>7.9</c:v>
                </c:pt>
                <c:pt idx="36">
                  <c:v>11.3</c:v>
                </c:pt>
                <c:pt idx="37">
                  <c:v>15.4</c:v>
                </c:pt>
                <c:pt idx="38">
                  <c:v>6.6</c:v>
                </c:pt>
                <c:pt idx="39">
                  <c:v>7.8</c:v>
                </c:pt>
                <c:pt idx="40">
                  <c:v>8.1</c:v>
                </c:pt>
                <c:pt idx="41">
                  <c:v>8.9</c:v>
                </c:pt>
                <c:pt idx="42">
                  <c:v>9.6999999999999993</c:v>
                </c:pt>
                <c:pt idx="43">
                  <c:v>3.7</c:v>
                </c:pt>
                <c:pt idx="44">
                  <c:v>5.5</c:v>
                </c:pt>
                <c:pt idx="45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3-45AB-9B25-F96D51847F85}"/>
            </c:ext>
          </c:extLst>
        </c:ser>
        <c:ser>
          <c:idx val="6"/>
          <c:order val="2"/>
          <c:tx>
            <c:strRef>
              <c:f>'Miles of Spawn'!$D$1</c:f>
              <c:strCache>
                <c:ptCount val="1"/>
                <c:pt idx="0">
                  <c:v>Tenakee Inlet miles spawn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Biomass_catch!$A$3:$A$48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'Miles of Spawn'!$D$2:$D$47</c:f>
              <c:numCache>
                <c:formatCode>General</c:formatCode>
                <c:ptCount val="46"/>
                <c:pt idx="8">
                  <c:v>3.3</c:v>
                </c:pt>
                <c:pt idx="9">
                  <c:v>3.9</c:v>
                </c:pt>
                <c:pt idx="10">
                  <c:v>9.3000000000000007</c:v>
                </c:pt>
                <c:pt idx="11">
                  <c:v>11.1</c:v>
                </c:pt>
                <c:pt idx="12">
                  <c:v>13.1</c:v>
                </c:pt>
                <c:pt idx="13">
                  <c:v>8.3000000000000007</c:v>
                </c:pt>
                <c:pt idx="14">
                  <c:v>9.9</c:v>
                </c:pt>
                <c:pt idx="15">
                  <c:v>8.3000000000000007</c:v>
                </c:pt>
                <c:pt idx="16">
                  <c:v>7.9</c:v>
                </c:pt>
                <c:pt idx="17">
                  <c:v>9.1</c:v>
                </c:pt>
                <c:pt idx="18">
                  <c:v>10.3</c:v>
                </c:pt>
                <c:pt idx="19">
                  <c:v>2.9</c:v>
                </c:pt>
                <c:pt idx="20">
                  <c:v>2.1</c:v>
                </c:pt>
                <c:pt idx="22">
                  <c:v>6.4</c:v>
                </c:pt>
                <c:pt idx="23">
                  <c:v>0.25</c:v>
                </c:pt>
                <c:pt idx="24">
                  <c:v>0.05</c:v>
                </c:pt>
                <c:pt idx="25">
                  <c:v>18.100000000000001</c:v>
                </c:pt>
                <c:pt idx="26">
                  <c:v>14.4</c:v>
                </c:pt>
                <c:pt idx="27">
                  <c:v>12.4</c:v>
                </c:pt>
                <c:pt idx="28">
                  <c:v>11</c:v>
                </c:pt>
                <c:pt idx="29">
                  <c:v>13.8</c:v>
                </c:pt>
                <c:pt idx="30">
                  <c:v>12.2</c:v>
                </c:pt>
                <c:pt idx="31">
                  <c:v>15.4</c:v>
                </c:pt>
                <c:pt idx="32">
                  <c:v>12.2</c:v>
                </c:pt>
                <c:pt idx="33">
                  <c:v>13</c:v>
                </c:pt>
                <c:pt idx="34">
                  <c:v>8.9</c:v>
                </c:pt>
                <c:pt idx="35">
                  <c:v>5.9</c:v>
                </c:pt>
                <c:pt idx="36">
                  <c:v>4.4000000000000004</c:v>
                </c:pt>
                <c:pt idx="37">
                  <c:v>11.4</c:v>
                </c:pt>
                <c:pt idx="38">
                  <c:v>6.9</c:v>
                </c:pt>
                <c:pt idx="39">
                  <c:v>2.7</c:v>
                </c:pt>
                <c:pt idx="40">
                  <c:v>1</c:v>
                </c:pt>
                <c:pt idx="41">
                  <c:v>4.5999999999999996</c:v>
                </c:pt>
                <c:pt idx="42">
                  <c:v>5.4</c:v>
                </c:pt>
                <c:pt idx="43">
                  <c:v>2</c:v>
                </c:pt>
                <c:pt idx="44">
                  <c:v>2.2999999999999998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3-45AB-9B25-F96D51847F85}"/>
            </c:ext>
          </c:extLst>
        </c:ser>
        <c:ser>
          <c:idx val="8"/>
          <c:order val="3"/>
          <c:tx>
            <c:strRef>
              <c:f>'Miles of Spawn'!$E$1</c:f>
              <c:strCache>
                <c:ptCount val="1"/>
                <c:pt idx="0">
                  <c:v>Hoonah Sound miles spawn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Biomass_catch!$A$3:$A$48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'Miles of Spawn'!$E$2:$E$47</c:f>
              <c:numCache>
                <c:formatCode>General</c:formatCode>
                <c:ptCount val="46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  <c:pt idx="3">
                  <c:v>3</c:v>
                </c:pt>
                <c:pt idx="5">
                  <c:v>1</c:v>
                </c:pt>
                <c:pt idx="6">
                  <c:v>3.5</c:v>
                </c:pt>
                <c:pt idx="7">
                  <c:v>5.3</c:v>
                </c:pt>
                <c:pt idx="8">
                  <c:v>0.5</c:v>
                </c:pt>
                <c:pt idx="10">
                  <c:v>2.2999999999999998</c:v>
                </c:pt>
                <c:pt idx="11">
                  <c:v>1.5</c:v>
                </c:pt>
                <c:pt idx="12">
                  <c:v>1</c:v>
                </c:pt>
                <c:pt idx="13">
                  <c:v>3</c:v>
                </c:pt>
                <c:pt idx="14">
                  <c:v>3.5</c:v>
                </c:pt>
                <c:pt idx="15">
                  <c:v>3.8</c:v>
                </c:pt>
                <c:pt idx="16">
                  <c:v>3.8</c:v>
                </c:pt>
                <c:pt idx="17">
                  <c:v>5</c:v>
                </c:pt>
                <c:pt idx="18">
                  <c:v>17</c:v>
                </c:pt>
                <c:pt idx="19">
                  <c:v>10</c:v>
                </c:pt>
                <c:pt idx="20">
                  <c:v>8.6999999999999993</c:v>
                </c:pt>
                <c:pt idx="21">
                  <c:v>10.8</c:v>
                </c:pt>
                <c:pt idx="22">
                  <c:v>5.7</c:v>
                </c:pt>
                <c:pt idx="23">
                  <c:v>9</c:v>
                </c:pt>
                <c:pt idx="24">
                  <c:v>4.5</c:v>
                </c:pt>
                <c:pt idx="25">
                  <c:v>10.1</c:v>
                </c:pt>
                <c:pt idx="26">
                  <c:v>14.5</c:v>
                </c:pt>
                <c:pt idx="27">
                  <c:v>14.5</c:v>
                </c:pt>
                <c:pt idx="28">
                  <c:v>13.8</c:v>
                </c:pt>
                <c:pt idx="29">
                  <c:v>13</c:v>
                </c:pt>
                <c:pt idx="30">
                  <c:v>13.7</c:v>
                </c:pt>
                <c:pt idx="31">
                  <c:v>11.9</c:v>
                </c:pt>
                <c:pt idx="32">
                  <c:v>16.7</c:v>
                </c:pt>
                <c:pt idx="33">
                  <c:v>11.1</c:v>
                </c:pt>
                <c:pt idx="34">
                  <c:v>10.3</c:v>
                </c:pt>
                <c:pt idx="35">
                  <c:v>9</c:v>
                </c:pt>
                <c:pt idx="36">
                  <c:v>16.5</c:v>
                </c:pt>
                <c:pt idx="37">
                  <c:v>14.5</c:v>
                </c:pt>
                <c:pt idx="38">
                  <c:v>10.3</c:v>
                </c:pt>
                <c:pt idx="39">
                  <c:v>12.4</c:v>
                </c:pt>
                <c:pt idx="40">
                  <c:v>12.6</c:v>
                </c:pt>
                <c:pt idx="41">
                  <c:v>4.2</c:v>
                </c:pt>
                <c:pt idx="42">
                  <c:v>2.4</c:v>
                </c:pt>
                <c:pt idx="43">
                  <c:v>3.2</c:v>
                </c:pt>
                <c:pt idx="4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C3-45AB-9B25-F96D51847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529336"/>
        <c:axId val="402529008"/>
      </c:lineChart>
      <c:catAx>
        <c:axId val="40252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9008"/>
        <c:crosses val="autoZero"/>
        <c:auto val="1"/>
        <c:lblAlgn val="ctr"/>
        <c:lblOffset val="100"/>
        <c:noMultiLvlLbl val="0"/>
      </c:catAx>
      <c:valAx>
        <c:axId val="4025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2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16</xdr:col>
      <xdr:colOff>495300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D87BE-9C0F-4AF0-BC60-636E787D1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D1" workbookViewId="0">
      <selection activeCell="A46" sqref="A4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16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2" x14ac:dyDescent="0.3">
      <c r="A17" t="s">
        <v>15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6" spans="1:2" x14ac:dyDescent="0.3">
      <c r="A26" t="s">
        <v>42</v>
      </c>
    </row>
    <row r="27" spans="1:2" x14ac:dyDescent="0.3">
      <c r="A27" t="s">
        <v>25</v>
      </c>
    </row>
    <row r="28" spans="1:2" x14ac:dyDescent="0.3">
      <c r="A28" t="s">
        <v>26</v>
      </c>
      <c r="B28">
        <v>1000</v>
      </c>
    </row>
    <row r="29" spans="1:2" x14ac:dyDescent="0.3">
      <c r="A29" t="s">
        <v>27</v>
      </c>
      <c r="B29">
        <v>1000</v>
      </c>
    </row>
    <row r="30" spans="1:2" x14ac:dyDescent="0.3">
      <c r="A30" t="s">
        <v>28</v>
      </c>
      <c r="B30">
        <v>2500</v>
      </c>
    </row>
    <row r="31" spans="1:2" x14ac:dyDescent="0.3">
      <c r="A31" t="s">
        <v>29</v>
      </c>
      <c r="B31">
        <v>2500</v>
      </c>
    </row>
    <row r="32" spans="1:2" x14ac:dyDescent="0.3">
      <c r="A32" t="s">
        <v>30</v>
      </c>
      <c r="B32">
        <v>2500</v>
      </c>
    </row>
    <row r="33" spans="1:2" x14ac:dyDescent="0.3">
      <c r="A33" t="s">
        <v>31</v>
      </c>
      <c r="B33">
        <v>2000</v>
      </c>
    </row>
    <row r="34" spans="1:2" x14ac:dyDescent="0.3">
      <c r="A34" t="s">
        <v>32</v>
      </c>
      <c r="B34">
        <v>2500</v>
      </c>
    </row>
    <row r="35" spans="1:2" x14ac:dyDescent="0.3">
      <c r="A35" t="s">
        <v>33</v>
      </c>
      <c r="B35">
        <v>3000</v>
      </c>
    </row>
    <row r="36" spans="1:2" x14ac:dyDescent="0.3">
      <c r="A36" t="s">
        <v>34</v>
      </c>
      <c r="B36">
        <v>3000</v>
      </c>
    </row>
    <row r="37" spans="1:2" x14ac:dyDescent="0.3">
      <c r="A37" t="s">
        <v>35</v>
      </c>
      <c r="B37">
        <v>3500</v>
      </c>
    </row>
    <row r="38" spans="1:2" x14ac:dyDescent="0.3">
      <c r="A38" t="s">
        <v>36</v>
      </c>
      <c r="B38">
        <v>5000</v>
      </c>
    </row>
    <row r="39" spans="1:2" x14ac:dyDescent="0.3">
      <c r="A39" t="s">
        <v>37</v>
      </c>
      <c r="B39">
        <v>6000</v>
      </c>
    </row>
    <row r="40" spans="1:2" x14ac:dyDescent="0.3">
      <c r="A40" t="s">
        <v>38</v>
      </c>
      <c r="B40">
        <v>5000</v>
      </c>
    </row>
    <row r="41" spans="1:2" x14ac:dyDescent="0.3">
      <c r="A41" t="s">
        <v>39</v>
      </c>
      <c r="B41">
        <v>25000</v>
      </c>
    </row>
    <row r="42" spans="1:2" x14ac:dyDescent="0.3">
      <c r="A42" t="s">
        <v>40</v>
      </c>
      <c r="B42">
        <v>6000</v>
      </c>
    </row>
    <row r="43" spans="1:2" x14ac:dyDescent="0.3">
      <c r="A43" t="s">
        <v>41</v>
      </c>
      <c r="B43">
        <v>2000</v>
      </c>
    </row>
    <row r="45" spans="1:2" x14ac:dyDescent="0.3">
      <c r="A4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topLeftCell="A25" workbookViewId="0">
      <pane xSplit="1" topLeftCell="W1" activePane="topRight" state="frozen"/>
      <selection pane="topRight" activeCell="Y11" sqref="Y11:Y48"/>
    </sheetView>
  </sheetViews>
  <sheetFormatPr defaultRowHeight="14.4" x14ac:dyDescent="0.3"/>
  <cols>
    <col min="2" max="2" width="9.33203125" customWidth="1"/>
    <col min="3" max="3" width="11.109375" customWidth="1"/>
    <col min="14" max="17" width="12.44140625" customWidth="1"/>
    <col min="18" max="18" width="11.5546875" bestFit="1" customWidth="1"/>
    <col min="19" max="21" width="11.5546875" customWidth="1"/>
    <col min="22" max="22" width="11.88671875" bestFit="1" customWidth="1"/>
    <col min="23" max="25" width="11.88671875" customWidth="1"/>
    <col min="26" max="26" width="12.88671875" bestFit="1" customWidth="1"/>
    <col min="27" max="27" width="9.5546875" bestFit="1" customWidth="1"/>
  </cols>
  <sheetData>
    <row r="1" spans="1:29" ht="28.8" customHeight="1" x14ac:dyDescent="0.3">
      <c r="A1" t="s">
        <v>44</v>
      </c>
      <c r="B1" s="1" t="s">
        <v>46</v>
      </c>
      <c r="C1" s="1" t="s">
        <v>45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58</v>
      </c>
      <c r="O1" s="1" t="s">
        <v>61</v>
      </c>
      <c r="P1" s="1" t="s">
        <v>62</v>
      </c>
      <c r="Q1" s="1" t="s">
        <v>63</v>
      </c>
      <c r="R1" s="1" t="s">
        <v>57</v>
      </c>
      <c r="S1" s="1" t="s">
        <v>64</v>
      </c>
      <c r="T1" s="1" t="s">
        <v>65</v>
      </c>
      <c r="U1" s="1" t="s">
        <v>66</v>
      </c>
      <c r="V1" s="1" t="s">
        <v>59</v>
      </c>
      <c r="W1" s="1" t="s">
        <v>67</v>
      </c>
      <c r="X1" s="1" t="s">
        <v>68</v>
      </c>
      <c r="Y1" s="1" t="s">
        <v>69</v>
      </c>
      <c r="Z1" s="1" t="s">
        <v>60</v>
      </c>
      <c r="AA1" s="1" t="s">
        <v>70</v>
      </c>
      <c r="AB1" s="1" t="s">
        <v>71</v>
      </c>
      <c r="AC1" s="1" t="s">
        <v>72</v>
      </c>
    </row>
    <row r="2" spans="1:29" x14ac:dyDescent="0.3">
      <c r="A2">
        <v>1970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17</v>
      </c>
      <c r="U2" s="1">
        <f>T2/1.10231</f>
        <v>15.422158920811752</v>
      </c>
      <c r="V2" s="1"/>
      <c r="W2" s="1"/>
      <c r="X2" s="1"/>
      <c r="Y2" s="1"/>
      <c r="Z2" s="1"/>
      <c r="AA2" s="1"/>
      <c r="AB2" s="1"/>
      <c r="AC2" s="1"/>
    </row>
    <row r="3" spans="1:29" x14ac:dyDescent="0.3">
      <c r="A3">
        <v>1971</v>
      </c>
      <c r="R3">
        <v>13100</v>
      </c>
      <c r="S3" s="2">
        <f>R3/1.10231</f>
        <v>11884.134227213761</v>
      </c>
      <c r="T3">
        <v>206</v>
      </c>
      <c r="U3" s="1">
        <f t="shared" ref="U3:U48" si="0">T3/1.10231</f>
        <v>186.88027868748358</v>
      </c>
      <c r="Z3">
        <v>833</v>
      </c>
      <c r="AA3" s="2">
        <f>Z3/1.10231</f>
        <v>755.6857871197758</v>
      </c>
    </row>
    <row r="4" spans="1:29" x14ac:dyDescent="0.3">
      <c r="A4">
        <v>1972</v>
      </c>
      <c r="R4">
        <v>3650</v>
      </c>
      <c r="S4" s="2">
        <f t="shared" ref="S4:S48" si="1">R4/1.10231</f>
        <v>3311.22823888017</v>
      </c>
      <c r="T4">
        <v>967</v>
      </c>
      <c r="U4" s="1">
        <f t="shared" si="0"/>
        <v>877.24868684852731</v>
      </c>
      <c r="Z4">
        <v>666</v>
      </c>
      <c r="AA4" s="2">
        <f t="shared" ref="AA4:AA47" si="2">Z4/1.10231</f>
        <v>604.18575536827211</v>
      </c>
    </row>
    <row r="5" spans="1:29" x14ac:dyDescent="0.3">
      <c r="A5">
        <v>1973</v>
      </c>
      <c r="R5">
        <v>450</v>
      </c>
      <c r="S5" s="2">
        <f t="shared" si="1"/>
        <v>408.23361849207578</v>
      </c>
      <c r="T5">
        <v>775</v>
      </c>
      <c r="U5" s="1">
        <f t="shared" si="0"/>
        <v>703.06900962524162</v>
      </c>
      <c r="Z5">
        <v>333</v>
      </c>
      <c r="AA5" s="2">
        <f t="shared" si="2"/>
        <v>302.09287768413606</v>
      </c>
    </row>
    <row r="6" spans="1:29" x14ac:dyDescent="0.3">
      <c r="A6">
        <v>1974</v>
      </c>
      <c r="R6">
        <v>400</v>
      </c>
      <c r="S6" s="2">
        <f t="shared" si="1"/>
        <v>362.87432754851181</v>
      </c>
      <c r="T6">
        <v>535</v>
      </c>
      <c r="U6" s="1">
        <f t="shared" si="0"/>
        <v>485.34441309613453</v>
      </c>
      <c r="Z6">
        <v>999</v>
      </c>
      <c r="AA6" s="2">
        <f t="shared" si="2"/>
        <v>906.27863305240817</v>
      </c>
    </row>
    <row r="7" spans="1:29" x14ac:dyDescent="0.3">
      <c r="A7">
        <v>1975</v>
      </c>
      <c r="R7">
        <v>2900</v>
      </c>
      <c r="S7" s="2">
        <f t="shared" si="1"/>
        <v>2630.8388747267104</v>
      </c>
      <c r="T7">
        <v>593</v>
      </c>
      <c r="U7" s="1">
        <f t="shared" si="0"/>
        <v>537.96119059066871</v>
      </c>
      <c r="AA7" s="2"/>
    </row>
    <row r="8" spans="1:29" x14ac:dyDescent="0.3">
      <c r="A8">
        <v>1976</v>
      </c>
      <c r="B8">
        <v>194</v>
      </c>
      <c r="C8" s="2">
        <f>B8/1.10231</f>
        <v>175.99404886102823</v>
      </c>
      <c r="D8">
        <v>494</v>
      </c>
      <c r="E8" s="2">
        <f>D8/1.10231</f>
        <v>448.14979452241209</v>
      </c>
      <c r="F8" s="2"/>
      <c r="G8" s="2"/>
      <c r="H8" s="2"/>
      <c r="I8" s="2"/>
      <c r="J8" s="2">
        <f>432+124</f>
        <v>556</v>
      </c>
      <c r="K8" s="2">
        <f>J8/1.10231</f>
        <v>504.39531529243141</v>
      </c>
      <c r="L8" s="2">
        <v>800</v>
      </c>
      <c r="M8" s="2">
        <f>L8/1.10231</f>
        <v>725.74865509702363</v>
      </c>
      <c r="R8">
        <v>4350</v>
      </c>
      <c r="S8" s="2">
        <f t="shared" si="1"/>
        <v>3946.2583120900658</v>
      </c>
      <c r="T8">
        <v>708</v>
      </c>
      <c r="U8" s="1">
        <f t="shared" si="0"/>
        <v>642.28755976086586</v>
      </c>
      <c r="Z8">
        <v>333</v>
      </c>
      <c r="AA8" s="2">
        <f t="shared" si="2"/>
        <v>302.09287768413606</v>
      </c>
    </row>
    <row r="9" spans="1:29" x14ac:dyDescent="0.3">
      <c r="A9">
        <v>1977</v>
      </c>
      <c r="B9">
        <v>485</v>
      </c>
      <c r="C9" s="2">
        <f>B9/1.10231</f>
        <v>439.98512215257057</v>
      </c>
      <c r="D9">
        <v>776</v>
      </c>
      <c r="E9" s="2">
        <f>D9/1.10231</f>
        <v>703.97619544411293</v>
      </c>
      <c r="F9" s="2">
        <v>40</v>
      </c>
      <c r="G9" s="2">
        <f>F9/1.10231</f>
        <v>36.287432754851181</v>
      </c>
      <c r="H9" s="2"/>
      <c r="I9" s="2"/>
      <c r="J9" s="2">
        <f>709+211</f>
        <v>920</v>
      </c>
      <c r="K9" s="2">
        <f>J9/1.10231</f>
        <v>834.61095336157712</v>
      </c>
      <c r="L9" s="2">
        <v>0</v>
      </c>
      <c r="M9" s="2">
        <f>L9/1.10231</f>
        <v>0</v>
      </c>
      <c r="R9">
        <v>3035</v>
      </c>
      <c r="S9" s="2">
        <f t="shared" si="1"/>
        <v>2753.3089602743335</v>
      </c>
      <c r="T9">
        <v>950</v>
      </c>
      <c r="U9" s="1">
        <f t="shared" si="0"/>
        <v>861.82652792771546</v>
      </c>
      <c r="Z9">
        <v>1166</v>
      </c>
      <c r="AA9" s="2">
        <f t="shared" si="2"/>
        <v>1057.7786648039119</v>
      </c>
    </row>
    <row r="10" spans="1:29" x14ac:dyDescent="0.3">
      <c r="A10">
        <v>1978</v>
      </c>
      <c r="B10">
        <v>729</v>
      </c>
      <c r="C10" s="2">
        <f>B10/1.10231</f>
        <v>661.33846195716274</v>
      </c>
      <c r="D10">
        <v>171</v>
      </c>
      <c r="E10" s="2">
        <f>D10/1.10231</f>
        <v>155.12877502698879</v>
      </c>
      <c r="F10" s="2">
        <v>0</v>
      </c>
      <c r="G10" s="2">
        <f>F10/1.10231</f>
        <v>0</v>
      </c>
      <c r="H10" s="2"/>
      <c r="I10" s="2"/>
      <c r="J10" s="2">
        <f>602+363</f>
        <v>965</v>
      </c>
      <c r="K10" s="2">
        <f>J10/1.10231</f>
        <v>875.43431521078469</v>
      </c>
      <c r="L10" s="2">
        <v>175</v>
      </c>
      <c r="M10" s="2">
        <f>L10/1.10231</f>
        <v>158.7575183024739</v>
      </c>
      <c r="R10">
        <v>1505</v>
      </c>
      <c r="S10" s="2">
        <f t="shared" si="1"/>
        <v>1365.3146574012756</v>
      </c>
      <c r="T10">
        <f>340+115</f>
        <v>455</v>
      </c>
      <c r="U10" s="1">
        <f t="shared" si="0"/>
        <v>412.76954758643217</v>
      </c>
      <c r="Z10">
        <v>1765</v>
      </c>
      <c r="AA10" s="2">
        <f t="shared" si="2"/>
        <v>1601.1829703078083</v>
      </c>
    </row>
    <row r="11" spans="1:29" x14ac:dyDescent="0.3">
      <c r="A11">
        <v>1979</v>
      </c>
      <c r="B11">
        <v>269</v>
      </c>
      <c r="C11" s="2">
        <f>B11/1.10231</f>
        <v>244.03298527637418</v>
      </c>
      <c r="D11">
        <v>524</v>
      </c>
      <c r="E11" s="2">
        <f>D11/1.10231</f>
        <v>475.36536908855044</v>
      </c>
      <c r="F11" s="2">
        <v>0</v>
      </c>
      <c r="G11" s="2">
        <f>F11/1.10231</f>
        <v>0</v>
      </c>
      <c r="H11" s="2"/>
      <c r="I11" s="2"/>
      <c r="J11" s="2">
        <v>0</v>
      </c>
      <c r="K11" s="2">
        <f>J11/1.10231</f>
        <v>0</v>
      </c>
      <c r="L11" s="2">
        <v>2559</v>
      </c>
      <c r="M11" s="2">
        <f>L11/1.10231</f>
        <v>2321.4885104916043</v>
      </c>
      <c r="R11">
        <v>255</v>
      </c>
      <c r="S11" s="2">
        <f t="shared" si="1"/>
        <v>231.33238381217626</v>
      </c>
      <c r="U11" s="1"/>
      <c r="V11">
        <v>2500</v>
      </c>
      <c r="W11" s="2">
        <f>V11/1.10231</f>
        <v>2267.9645471781987</v>
      </c>
      <c r="X11">
        <v>0</v>
      </c>
      <c r="Y11" s="2">
        <f>X11/1.10231</f>
        <v>0</v>
      </c>
      <c r="Z11">
        <v>167</v>
      </c>
      <c r="AA11" s="2">
        <f t="shared" si="2"/>
        <v>151.50003175150368</v>
      </c>
    </row>
    <row r="12" spans="1:29" x14ac:dyDescent="0.3">
      <c r="A12">
        <v>1980</v>
      </c>
      <c r="B12">
        <v>0</v>
      </c>
      <c r="C12" s="2">
        <f>B12/1.10231</f>
        <v>0</v>
      </c>
      <c r="D12">
        <v>1149</v>
      </c>
      <c r="E12" s="2">
        <f>D12/1.10231</f>
        <v>1042.3565058831002</v>
      </c>
      <c r="F12" s="2">
        <v>0</v>
      </c>
      <c r="G12" s="2">
        <f>F12/1.10231</f>
        <v>0</v>
      </c>
      <c r="H12" s="2"/>
      <c r="I12" s="2"/>
      <c r="J12" s="2">
        <v>975</v>
      </c>
      <c r="K12" s="2">
        <f>J12/1.10231</f>
        <v>884.50617339949747</v>
      </c>
      <c r="L12" s="2">
        <v>4385</v>
      </c>
      <c r="M12" s="2">
        <f>L12/1.10231</f>
        <v>3978.0098157505604</v>
      </c>
      <c r="R12">
        <v>500</v>
      </c>
      <c r="S12" s="2">
        <f t="shared" si="1"/>
        <v>453.59290943563974</v>
      </c>
      <c r="U12" s="1"/>
      <c r="V12">
        <v>4485</v>
      </c>
      <c r="W12" s="2">
        <f t="shared" ref="W12:W47" si="3">V12/1.10231</f>
        <v>4068.7283976376884</v>
      </c>
      <c r="X12">
        <v>504</v>
      </c>
      <c r="Y12" s="2">
        <f t="shared" ref="Y12:Y48" si="4">X12/1.10231</f>
        <v>457.22165271112488</v>
      </c>
      <c r="AA12" s="2"/>
    </row>
    <row r="13" spans="1:29" x14ac:dyDescent="0.3">
      <c r="A13">
        <v>1981</v>
      </c>
      <c r="B13">
        <v>615</v>
      </c>
      <c r="C13" s="2">
        <f>B13/1.10231</f>
        <v>557.91927860583689</v>
      </c>
      <c r="D13">
        <v>1871</v>
      </c>
      <c r="E13" s="2">
        <f>D13/1.10231</f>
        <v>1697.344667108164</v>
      </c>
      <c r="F13" s="2">
        <v>0</v>
      </c>
      <c r="G13" s="2">
        <f>F13/1.10231</f>
        <v>0</v>
      </c>
      <c r="H13" s="2"/>
      <c r="I13" s="2"/>
      <c r="J13" s="2">
        <v>775</v>
      </c>
      <c r="K13" s="2">
        <f>J13/1.10231</f>
        <v>703.06900962524162</v>
      </c>
      <c r="L13" s="2">
        <v>3506</v>
      </c>
      <c r="M13" s="2">
        <f>L13/1.10231</f>
        <v>3180.5934809627061</v>
      </c>
      <c r="R13">
        <v>410</v>
      </c>
      <c r="S13" s="2">
        <f t="shared" si="1"/>
        <v>371.9461857372246</v>
      </c>
      <c r="U13" s="1"/>
      <c r="V13">
        <v>7500</v>
      </c>
      <c r="W13" s="2">
        <f t="shared" si="3"/>
        <v>6803.8936415345961</v>
      </c>
      <c r="X13">
        <v>847</v>
      </c>
      <c r="Y13" s="2">
        <f t="shared" si="4"/>
        <v>768.38638858397371</v>
      </c>
      <c r="Z13">
        <v>750</v>
      </c>
      <c r="AA13" s="2">
        <f t="shared" si="2"/>
        <v>680.38936415345961</v>
      </c>
    </row>
    <row r="14" spans="1:29" x14ac:dyDescent="0.3">
      <c r="A14">
        <v>1982</v>
      </c>
      <c r="B14">
        <v>0</v>
      </c>
      <c r="C14" s="2">
        <f>B14/1.10231</f>
        <v>0</v>
      </c>
      <c r="D14">
        <v>2319</v>
      </c>
      <c r="E14" s="2">
        <f>D14/1.10231</f>
        <v>2103.7639139624971</v>
      </c>
      <c r="F14" s="2">
        <v>0</v>
      </c>
      <c r="G14" s="2">
        <f>F14/1.10231</f>
        <v>0</v>
      </c>
      <c r="H14" s="2"/>
      <c r="I14" s="2"/>
      <c r="J14" s="2">
        <v>551</v>
      </c>
      <c r="K14" s="2">
        <f>J14/1.10231</f>
        <v>499.85938619807501</v>
      </c>
      <c r="L14" s="2">
        <v>4445</v>
      </c>
      <c r="M14" s="2">
        <f>L14/1.10231</f>
        <v>4032.4409648828373</v>
      </c>
      <c r="R14">
        <v>160</v>
      </c>
      <c r="S14" s="2">
        <f t="shared" si="1"/>
        <v>145.14973101940473</v>
      </c>
      <c r="U14" s="1"/>
      <c r="V14">
        <v>6650</v>
      </c>
      <c r="W14" s="2">
        <f t="shared" si="3"/>
        <v>6032.7856954940089</v>
      </c>
      <c r="X14">
        <v>687</v>
      </c>
      <c r="Y14" s="2">
        <f t="shared" si="4"/>
        <v>623.23665756456899</v>
      </c>
      <c r="Z14">
        <v>500</v>
      </c>
      <c r="AA14" s="2">
        <f t="shared" si="2"/>
        <v>453.59290943563974</v>
      </c>
    </row>
    <row r="15" spans="1:29" x14ac:dyDescent="0.3">
      <c r="A15">
        <v>1983</v>
      </c>
      <c r="B15">
        <v>0</v>
      </c>
      <c r="C15" s="2">
        <f>B15/1.10231</f>
        <v>0</v>
      </c>
      <c r="D15">
        <v>3113</v>
      </c>
      <c r="E15" s="2">
        <f>D15/1.10231</f>
        <v>2824.0694541462931</v>
      </c>
      <c r="F15" s="2">
        <v>0</v>
      </c>
      <c r="G15" s="2">
        <f>F15/1.10231</f>
        <v>0</v>
      </c>
      <c r="H15" s="2"/>
      <c r="I15" s="2"/>
      <c r="J15" s="2">
        <v>0</v>
      </c>
      <c r="K15" s="2">
        <f>J15/1.10231</f>
        <v>0</v>
      </c>
      <c r="L15" s="2">
        <v>5449</v>
      </c>
      <c r="M15" s="2">
        <f>L15/1.10231</f>
        <v>4943.2555270296016</v>
      </c>
      <c r="R15">
        <v>1640</v>
      </c>
      <c r="S15" s="2">
        <f t="shared" si="1"/>
        <v>1487.7847429488984</v>
      </c>
      <c r="U15" s="1"/>
      <c r="V15">
        <v>8870</v>
      </c>
      <c r="W15" s="2">
        <f t="shared" si="3"/>
        <v>8046.7382133882493</v>
      </c>
      <c r="X15">
        <v>749</v>
      </c>
      <c r="Y15" s="2">
        <f t="shared" si="4"/>
        <v>679.4821783345883</v>
      </c>
      <c r="Z15">
        <v>333</v>
      </c>
      <c r="AA15" s="2">
        <f t="shared" si="2"/>
        <v>302.09287768413606</v>
      </c>
    </row>
    <row r="16" spans="1:29" x14ac:dyDescent="0.3">
      <c r="A16">
        <v>1984</v>
      </c>
      <c r="B16">
        <v>499</v>
      </c>
      <c r="C16" s="2">
        <f>B16/1.10231</f>
        <v>452.68572361676848</v>
      </c>
      <c r="D16">
        <v>2177</v>
      </c>
      <c r="E16" s="2">
        <f>D16/1.10231</f>
        <v>1974.9435276827755</v>
      </c>
      <c r="F16" s="2">
        <v>0</v>
      </c>
      <c r="G16" s="2">
        <f>F16/1.10231</f>
        <v>0</v>
      </c>
      <c r="H16" s="2"/>
      <c r="I16" s="2"/>
      <c r="J16" s="2">
        <v>0</v>
      </c>
      <c r="K16" s="2">
        <f>J16/1.10231</f>
        <v>0</v>
      </c>
      <c r="L16" s="2">
        <v>5771</v>
      </c>
      <c r="M16" s="2">
        <f>L16/1.10231</f>
        <v>5235.3693607061541</v>
      </c>
      <c r="R16">
        <v>1000</v>
      </c>
      <c r="S16" s="2">
        <f t="shared" si="1"/>
        <v>907.18581887127948</v>
      </c>
      <c r="U16" s="1"/>
      <c r="V16">
        <v>12100</v>
      </c>
      <c r="W16" s="2">
        <f t="shared" si="3"/>
        <v>10976.948408342481</v>
      </c>
      <c r="X16">
        <v>619</v>
      </c>
      <c r="Y16" s="2">
        <f t="shared" si="4"/>
        <v>561.54802188132203</v>
      </c>
      <c r="Z16">
        <v>540</v>
      </c>
      <c r="AA16" s="2">
        <f t="shared" si="2"/>
        <v>489.88034219049092</v>
      </c>
    </row>
    <row r="17" spans="1:29" x14ac:dyDescent="0.3">
      <c r="A17">
        <v>1985</v>
      </c>
      <c r="B17">
        <v>0</v>
      </c>
      <c r="C17" s="2">
        <f>B17/1.10231</f>
        <v>0</v>
      </c>
      <c r="D17">
        <v>2159</v>
      </c>
      <c r="E17" s="2">
        <f>D17/1.10231</f>
        <v>1958.6141829430924</v>
      </c>
      <c r="F17" s="2">
        <v>0</v>
      </c>
      <c r="G17" s="2">
        <f>F17/1.10231</f>
        <v>0</v>
      </c>
      <c r="H17" s="2"/>
      <c r="I17" s="2"/>
      <c r="J17" s="2">
        <v>0</v>
      </c>
      <c r="K17" s="2">
        <f>J17/1.10231</f>
        <v>0</v>
      </c>
      <c r="L17" s="2">
        <v>7475</v>
      </c>
      <c r="M17" s="2">
        <f>L17/1.10231</f>
        <v>6781.2139960628137</v>
      </c>
      <c r="R17">
        <v>1000</v>
      </c>
      <c r="S17" s="2">
        <f t="shared" si="1"/>
        <v>907.18581887127948</v>
      </c>
      <c r="U17" s="1"/>
      <c r="V17">
        <v>11000</v>
      </c>
      <c r="W17" s="2">
        <f t="shared" si="3"/>
        <v>9979.0440075840743</v>
      </c>
      <c r="X17">
        <v>1406</v>
      </c>
      <c r="Y17" s="2">
        <f t="shared" si="4"/>
        <v>1275.5032613330191</v>
      </c>
      <c r="Z17">
        <v>1166</v>
      </c>
      <c r="AA17" s="2">
        <f t="shared" si="2"/>
        <v>1057.7786648039119</v>
      </c>
    </row>
    <row r="18" spans="1:29" x14ac:dyDescent="0.3">
      <c r="A18">
        <v>1986</v>
      </c>
      <c r="B18">
        <v>392</v>
      </c>
      <c r="C18" s="2">
        <f>B18/1.10231</f>
        <v>355.61684099754154</v>
      </c>
      <c r="D18">
        <v>1530</v>
      </c>
      <c r="E18" s="2">
        <f>D18/1.10231</f>
        <v>1387.9943028730577</v>
      </c>
      <c r="F18" s="2">
        <v>0</v>
      </c>
      <c r="G18" s="2">
        <f>F18/1.10231</f>
        <v>0</v>
      </c>
      <c r="H18" s="2"/>
      <c r="I18" s="2"/>
      <c r="J18" s="2">
        <v>0</v>
      </c>
      <c r="K18" s="2">
        <f>J18/1.10231</f>
        <v>0</v>
      </c>
      <c r="L18" s="2">
        <v>5443</v>
      </c>
      <c r="M18" s="2">
        <f>L18/1.10231</f>
        <v>4937.8124121163746</v>
      </c>
      <c r="R18">
        <v>1000</v>
      </c>
      <c r="S18" s="2">
        <f t="shared" si="1"/>
        <v>907.18581887127948</v>
      </c>
      <c r="U18" s="1"/>
      <c r="V18">
        <v>12500</v>
      </c>
      <c r="W18" s="2">
        <f t="shared" si="3"/>
        <v>11339.822735890993</v>
      </c>
      <c r="X18">
        <v>2040</v>
      </c>
      <c r="Y18" s="2">
        <f t="shared" si="4"/>
        <v>1850.6590704974101</v>
      </c>
      <c r="Z18">
        <v>1249</v>
      </c>
      <c r="AA18" s="2">
        <f t="shared" si="2"/>
        <v>1133.075087770228</v>
      </c>
    </row>
    <row r="19" spans="1:29" x14ac:dyDescent="0.3">
      <c r="A19">
        <v>1987</v>
      </c>
      <c r="B19">
        <v>302</v>
      </c>
      <c r="C19" s="2">
        <f>B19/1.10231</f>
        <v>273.9701172991264</v>
      </c>
      <c r="D19">
        <v>1452</v>
      </c>
      <c r="E19" s="2">
        <f>D19/1.10231</f>
        <v>1317.2338090010978</v>
      </c>
      <c r="F19" s="2">
        <v>0</v>
      </c>
      <c r="G19" s="2">
        <f>F19/1.10231</f>
        <v>0</v>
      </c>
      <c r="H19" s="2"/>
      <c r="I19" s="2"/>
      <c r="J19" s="2">
        <v>0</v>
      </c>
      <c r="K19" s="2">
        <f>J19/1.10231</f>
        <v>0</v>
      </c>
      <c r="L19" s="2">
        <v>4216</v>
      </c>
      <c r="M19" s="2">
        <f>L19/1.10231</f>
        <v>3824.6954123613145</v>
      </c>
      <c r="S19" s="2"/>
      <c r="U19" s="1"/>
      <c r="V19">
        <v>6600</v>
      </c>
      <c r="W19" s="2">
        <f t="shared" si="3"/>
        <v>5987.4264045504442</v>
      </c>
      <c r="X19">
        <v>1275</v>
      </c>
      <c r="Y19" s="2">
        <f t="shared" si="4"/>
        <v>1156.6619190608812</v>
      </c>
      <c r="Z19">
        <v>740</v>
      </c>
      <c r="AA19" s="2">
        <f t="shared" si="2"/>
        <v>671.31750596474683</v>
      </c>
    </row>
    <row r="20" spans="1:29" x14ac:dyDescent="0.3">
      <c r="A20">
        <v>1988</v>
      </c>
      <c r="B20">
        <v>586</v>
      </c>
      <c r="C20" s="2">
        <f>B20/1.10231</f>
        <v>531.61088985856975</v>
      </c>
      <c r="D20">
        <v>1146</v>
      </c>
      <c r="E20" s="2">
        <f>D20/1.10231</f>
        <v>1039.6349484264863</v>
      </c>
      <c r="F20" s="2">
        <v>0</v>
      </c>
      <c r="G20" s="2">
        <f>F20/1.10231</f>
        <v>0</v>
      </c>
      <c r="H20" s="2"/>
      <c r="I20" s="2"/>
      <c r="J20" s="2">
        <v>0</v>
      </c>
      <c r="K20" s="2">
        <f>J20/1.10231</f>
        <v>0</v>
      </c>
      <c r="L20" s="2">
        <v>9390</v>
      </c>
      <c r="M20" s="2">
        <f>L20/1.10231</f>
        <v>8518.4748392013153</v>
      </c>
      <c r="N20">
        <v>16550</v>
      </c>
      <c r="O20" s="2">
        <f>N20/1.10231</f>
        <v>15013.925302319676</v>
      </c>
      <c r="P20">
        <v>2014</v>
      </c>
      <c r="Q20" s="2">
        <f>P20/1.10231</f>
        <v>1827.0722392067569</v>
      </c>
      <c r="S20" s="2"/>
      <c r="U20" s="1"/>
      <c r="V20">
        <v>6000</v>
      </c>
      <c r="W20" s="2">
        <f t="shared" si="3"/>
        <v>5443.1149132276769</v>
      </c>
      <c r="X20">
        <v>1577</v>
      </c>
      <c r="Y20" s="2">
        <f t="shared" si="4"/>
        <v>1430.6320363600078</v>
      </c>
      <c r="Z20">
        <v>1665</v>
      </c>
      <c r="AA20" s="2">
        <f t="shared" si="2"/>
        <v>1510.4643884206803</v>
      </c>
    </row>
    <row r="21" spans="1:29" x14ac:dyDescent="0.3">
      <c r="A21">
        <v>1989</v>
      </c>
      <c r="B21">
        <v>541</v>
      </c>
      <c r="C21" s="2">
        <f>B21/1.10231</f>
        <v>490.78752800936218</v>
      </c>
      <c r="D21">
        <v>595</v>
      </c>
      <c r="E21" s="2">
        <f>D21/1.10231</f>
        <v>539.77556222841133</v>
      </c>
      <c r="F21" s="2">
        <v>0</v>
      </c>
      <c r="G21" s="2">
        <f>F21/1.10231</f>
        <v>0</v>
      </c>
      <c r="H21" s="2"/>
      <c r="I21" s="2"/>
      <c r="J21" s="2">
        <v>0</v>
      </c>
      <c r="K21" s="2">
        <f>J21/1.10231</f>
        <v>0</v>
      </c>
      <c r="L21" s="2">
        <v>11714</v>
      </c>
      <c r="M21" s="2">
        <f>L21/1.10231</f>
        <v>10626.774682258168</v>
      </c>
      <c r="N21">
        <v>16350</v>
      </c>
      <c r="O21" s="2">
        <f t="shared" ref="O21:O48" si="5">N21/1.10231</f>
        <v>14832.488138545419</v>
      </c>
      <c r="P21">
        <v>1730</v>
      </c>
      <c r="Q21" s="2">
        <f t="shared" ref="Q21:Q48" si="6">P21/1.10231</f>
        <v>1569.4314666473135</v>
      </c>
      <c r="R21">
        <v>500</v>
      </c>
      <c r="S21" s="2">
        <f t="shared" si="1"/>
        <v>453.59290943563974</v>
      </c>
      <c r="U21" s="1"/>
      <c r="V21">
        <v>5360</v>
      </c>
      <c r="W21" s="2">
        <f t="shared" si="3"/>
        <v>4862.515989150058</v>
      </c>
      <c r="X21">
        <v>655</v>
      </c>
      <c r="Y21" s="2">
        <f t="shared" si="4"/>
        <v>594.20671136068802</v>
      </c>
      <c r="Z21">
        <v>4000</v>
      </c>
      <c r="AA21" s="2">
        <f t="shared" si="2"/>
        <v>3628.7432754851179</v>
      </c>
    </row>
    <row r="22" spans="1:29" x14ac:dyDescent="0.3">
      <c r="A22">
        <v>1990</v>
      </c>
      <c r="B22">
        <v>359</v>
      </c>
      <c r="C22" s="2">
        <f>B22/1.10231</f>
        <v>325.67970897478932</v>
      </c>
      <c r="E22" s="2"/>
      <c r="F22" s="2">
        <v>0</v>
      </c>
      <c r="G22" s="2">
        <f>F22/1.10231</f>
        <v>0</v>
      </c>
      <c r="H22" s="2"/>
      <c r="I22" s="2"/>
      <c r="J22" s="2">
        <v>0</v>
      </c>
      <c r="K22" s="2">
        <f>J22/1.10231</f>
        <v>0</v>
      </c>
      <c r="L22" s="2">
        <v>3804</v>
      </c>
      <c r="M22" s="2">
        <f>L22/1.10231</f>
        <v>3450.9348549863471</v>
      </c>
      <c r="N22">
        <v>19800</v>
      </c>
      <c r="O22" s="2">
        <f t="shared" si="5"/>
        <v>17962.279213651334</v>
      </c>
      <c r="P22">
        <v>3221</v>
      </c>
      <c r="Q22" s="2">
        <f t="shared" si="6"/>
        <v>2922.0455225843912</v>
      </c>
      <c r="R22">
        <v>1000</v>
      </c>
      <c r="S22" s="2">
        <f t="shared" si="1"/>
        <v>907.18581887127948</v>
      </c>
      <c r="U22" s="1"/>
      <c r="V22">
        <v>2000</v>
      </c>
      <c r="W22" s="2">
        <f t="shared" si="3"/>
        <v>1814.371637742559</v>
      </c>
      <c r="X22">
        <v>595</v>
      </c>
      <c r="Y22" s="2">
        <f t="shared" si="4"/>
        <v>539.77556222841133</v>
      </c>
      <c r="Z22">
        <v>2350</v>
      </c>
      <c r="AA22" s="2">
        <f t="shared" si="2"/>
        <v>2131.8866743475069</v>
      </c>
      <c r="AB22">
        <v>11.9</v>
      </c>
      <c r="AC22" s="2">
        <f>AB22/1.10231</f>
        <v>10.795511244568226</v>
      </c>
    </row>
    <row r="23" spans="1:29" x14ac:dyDescent="0.3">
      <c r="A23">
        <v>1991</v>
      </c>
      <c r="B23">
        <v>0</v>
      </c>
      <c r="C23" s="2">
        <f>B23/1.10231</f>
        <v>0</v>
      </c>
      <c r="D23">
        <v>660</v>
      </c>
      <c r="E23" s="2">
        <f>D23/1.10231</f>
        <v>598.74264045504447</v>
      </c>
      <c r="F23" s="2">
        <v>0</v>
      </c>
      <c r="G23" s="2">
        <f>F23/1.10231</f>
        <v>0</v>
      </c>
      <c r="H23" s="2"/>
      <c r="I23" s="2"/>
      <c r="J23" s="2">
        <v>0</v>
      </c>
      <c r="K23" s="2">
        <f>J23/1.10231</f>
        <v>0</v>
      </c>
      <c r="L23" s="2">
        <v>1838</v>
      </c>
      <c r="M23" s="2">
        <f>L23/1.10231</f>
        <v>1667.4075350854116</v>
      </c>
      <c r="N23">
        <v>18350</v>
      </c>
      <c r="O23" s="2">
        <f t="shared" si="5"/>
        <v>16646.85977628798</v>
      </c>
      <c r="P23">
        <v>3272</v>
      </c>
      <c r="Q23" s="2">
        <f t="shared" si="6"/>
        <v>2968.3119993468263</v>
      </c>
      <c r="R23">
        <v>3000</v>
      </c>
      <c r="S23" s="2">
        <f t="shared" si="1"/>
        <v>2721.5574566138384</v>
      </c>
      <c r="U23" s="1"/>
      <c r="V23">
        <v>400</v>
      </c>
      <c r="W23" s="2">
        <f t="shared" si="3"/>
        <v>362.87432754851181</v>
      </c>
      <c r="X23">
        <v>0</v>
      </c>
      <c r="Y23" s="2">
        <f t="shared" si="4"/>
        <v>0</v>
      </c>
      <c r="Z23">
        <v>2175</v>
      </c>
      <c r="AA23" s="2">
        <f t="shared" si="2"/>
        <v>1973.1291560450329</v>
      </c>
      <c r="AB23">
        <v>13.3</v>
      </c>
      <c r="AC23" s="2">
        <f t="shared" ref="AC23:AC48" si="7">AB23/1.10231</f>
        <v>12.065571390988017</v>
      </c>
    </row>
    <row r="24" spans="1:29" x14ac:dyDescent="0.3">
      <c r="A24">
        <v>1992</v>
      </c>
      <c r="B24">
        <v>0</v>
      </c>
      <c r="C24" s="2">
        <f>B24/1.10231</f>
        <v>0</v>
      </c>
      <c r="D24">
        <v>1246</v>
      </c>
      <c r="E24" s="2">
        <f>D24/1.10231</f>
        <v>1130.3535303136143</v>
      </c>
      <c r="F24" s="2">
        <v>0</v>
      </c>
      <c r="G24" s="2">
        <f>F24/1.10231</f>
        <v>0</v>
      </c>
      <c r="H24" s="2"/>
      <c r="I24" s="2"/>
      <c r="J24" s="2">
        <v>0</v>
      </c>
      <c r="K24" s="2">
        <f>J24/1.10231</f>
        <v>0</v>
      </c>
      <c r="L24" s="2">
        <v>5368</v>
      </c>
      <c r="M24" s="2">
        <f>L24/1.10231</f>
        <v>4869.7734757010285</v>
      </c>
      <c r="N24">
        <v>17800</v>
      </c>
      <c r="O24" s="2">
        <f t="shared" si="5"/>
        <v>16147.907575908775</v>
      </c>
      <c r="P24">
        <v>2295</v>
      </c>
      <c r="Q24" s="2">
        <f t="shared" si="6"/>
        <v>2081.9914543095865</v>
      </c>
      <c r="R24">
        <v>2650</v>
      </c>
      <c r="S24" s="2">
        <f t="shared" si="1"/>
        <v>2404.0424200088905</v>
      </c>
      <c r="U24" s="1"/>
      <c r="V24">
        <v>200</v>
      </c>
      <c r="W24" s="2">
        <f t="shared" si="3"/>
        <v>181.43716377425591</v>
      </c>
      <c r="X24">
        <v>0</v>
      </c>
      <c r="Y24" s="2">
        <f t="shared" si="4"/>
        <v>0</v>
      </c>
      <c r="Z24">
        <v>5714</v>
      </c>
      <c r="AA24" s="2">
        <f t="shared" si="2"/>
        <v>5183.6597690304907</v>
      </c>
      <c r="AB24">
        <v>23.1</v>
      </c>
      <c r="AC24" s="2">
        <f t="shared" si="7"/>
        <v>20.955992415926559</v>
      </c>
    </row>
    <row r="25" spans="1:29" x14ac:dyDescent="0.3">
      <c r="A25">
        <v>1993</v>
      </c>
      <c r="B25">
        <v>0</v>
      </c>
      <c r="C25" s="2">
        <f>B25/1.10231</f>
        <v>0</v>
      </c>
      <c r="D25">
        <v>737</v>
      </c>
      <c r="E25" s="2">
        <f>D25/1.10231</f>
        <v>668.59594850813301</v>
      </c>
      <c r="F25" s="2">
        <v>0</v>
      </c>
      <c r="G25" s="2">
        <f>F25/1.10231</f>
        <v>0</v>
      </c>
      <c r="H25" s="2"/>
      <c r="I25" s="2"/>
      <c r="J25" s="2">
        <v>0</v>
      </c>
      <c r="K25" s="2">
        <f>J25/1.10231</f>
        <v>0</v>
      </c>
      <c r="L25" s="2">
        <v>10186</v>
      </c>
      <c r="M25" s="2">
        <f>L25/1.10231</f>
        <v>9240.5947510228525</v>
      </c>
      <c r="N25">
        <v>12350</v>
      </c>
      <c r="O25" s="2">
        <f t="shared" si="5"/>
        <v>11203.744863060301</v>
      </c>
      <c r="P25">
        <v>623</v>
      </c>
      <c r="Q25" s="2">
        <f t="shared" si="6"/>
        <v>565.17676515680716</v>
      </c>
      <c r="R25">
        <v>684</v>
      </c>
      <c r="S25" s="2">
        <f t="shared" si="1"/>
        <v>620.51510010795516</v>
      </c>
      <c r="T25">
        <v>200</v>
      </c>
      <c r="U25" s="1">
        <f t="shared" si="0"/>
        <v>181.43716377425591</v>
      </c>
      <c r="V25">
        <v>904</v>
      </c>
      <c r="W25" s="2">
        <f t="shared" si="3"/>
        <v>820.09598025963669</v>
      </c>
      <c r="X25">
        <v>0</v>
      </c>
      <c r="Y25" s="2">
        <f t="shared" si="4"/>
        <v>0</v>
      </c>
      <c r="Z25">
        <v>1099</v>
      </c>
      <c r="AA25" s="2">
        <f t="shared" si="2"/>
        <v>996.99721493953621</v>
      </c>
      <c r="AB25">
        <v>14</v>
      </c>
      <c r="AC25" s="2">
        <f t="shared" si="7"/>
        <v>12.700601464197913</v>
      </c>
    </row>
    <row r="26" spans="1:29" x14ac:dyDescent="0.3">
      <c r="A26">
        <v>1994</v>
      </c>
      <c r="B26">
        <v>374</v>
      </c>
      <c r="C26" s="2">
        <f>B26/1.10231</f>
        <v>339.28749625785855</v>
      </c>
      <c r="D26">
        <v>730</v>
      </c>
      <c r="E26" s="2">
        <f>D26/1.10231</f>
        <v>662.24564777603405</v>
      </c>
      <c r="F26" s="2">
        <v>140</v>
      </c>
      <c r="G26" s="2">
        <f>F26/1.10231</f>
        <v>127.00601464197912</v>
      </c>
      <c r="H26" s="2"/>
      <c r="I26" s="2"/>
      <c r="J26" s="2">
        <v>0</v>
      </c>
      <c r="K26" s="2">
        <f>J26/1.10231</f>
        <v>0</v>
      </c>
      <c r="L26" s="2">
        <v>4758</v>
      </c>
      <c r="M26" s="2">
        <f>L26/1.10231</f>
        <v>4316.390126189548</v>
      </c>
      <c r="N26">
        <v>7996</v>
      </c>
      <c r="O26" s="2">
        <f t="shared" si="5"/>
        <v>7253.8578076947506</v>
      </c>
      <c r="P26">
        <v>636</v>
      </c>
      <c r="Q26" s="2">
        <f t="shared" si="6"/>
        <v>576.97018080213377</v>
      </c>
      <c r="R26">
        <v>2544</v>
      </c>
      <c r="S26" s="2">
        <f t="shared" si="1"/>
        <v>2307.8807232085351</v>
      </c>
      <c r="T26">
        <v>0</v>
      </c>
      <c r="U26" s="1">
        <f t="shared" si="0"/>
        <v>0</v>
      </c>
      <c r="V26">
        <v>400</v>
      </c>
      <c r="W26" s="2">
        <f t="shared" si="3"/>
        <v>362.87432754851181</v>
      </c>
      <c r="X26">
        <v>0</v>
      </c>
      <c r="Y26" s="2">
        <f t="shared" si="4"/>
        <v>0</v>
      </c>
      <c r="Z26">
        <v>2450</v>
      </c>
      <c r="AA26" s="2">
        <f t="shared" si="2"/>
        <v>2222.6052562346349</v>
      </c>
      <c r="AB26">
        <v>32.700000000000003</v>
      </c>
      <c r="AC26" s="2">
        <f t="shared" si="7"/>
        <v>29.66497627709084</v>
      </c>
    </row>
    <row r="27" spans="1:29" x14ac:dyDescent="0.3">
      <c r="A27">
        <v>1995</v>
      </c>
      <c r="B27">
        <v>319</v>
      </c>
      <c r="C27" s="2">
        <f>B27/1.10231</f>
        <v>289.39227621993814</v>
      </c>
      <c r="D27">
        <v>610</v>
      </c>
      <c r="E27" s="2">
        <f>D27/1.10231</f>
        <v>553.38334951148045</v>
      </c>
      <c r="F27" s="2">
        <v>229</v>
      </c>
      <c r="G27" s="2">
        <f>F27/1.10231</f>
        <v>207.745552521523</v>
      </c>
      <c r="H27" s="2"/>
      <c r="I27" s="2"/>
      <c r="J27" s="2">
        <v>0</v>
      </c>
      <c r="K27" s="2">
        <f>J27/1.10231</f>
        <v>0</v>
      </c>
      <c r="L27" s="2">
        <v>2908</v>
      </c>
      <c r="M27" s="2">
        <f>L27/1.10231</f>
        <v>2638.0963612776809</v>
      </c>
      <c r="N27">
        <v>6778</v>
      </c>
      <c r="O27" s="2">
        <f t="shared" si="5"/>
        <v>6148.9054803095323</v>
      </c>
      <c r="P27">
        <v>124</v>
      </c>
      <c r="Q27" s="2">
        <f t="shared" si="6"/>
        <v>112.49104154003865</v>
      </c>
      <c r="R27">
        <v>2470</v>
      </c>
      <c r="S27" s="2">
        <f t="shared" si="1"/>
        <v>2240.7489726120602</v>
      </c>
      <c r="T27">
        <f>111+144</f>
        <v>255</v>
      </c>
      <c r="U27" s="1">
        <f t="shared" si="0"/>
        <v>231.33238381217626</v>
      </c>
      <c r="V27">
        <v>200</v>
      </c>
      <c r="W27" s="2">
        <f t="shared" si="3"/>
        <v>181.43716377425591</v>
      </c>
      <c r="X27">
        <v>0</v>
      </c>
      <c r="Y27" s="2">
        <f t="shared" si="4"/>
        <v>0</v>
      </c>
      <c r="Z27">
        <v>274</v>
      </c>
      <c r="AA27" s="2">
        <f t="shared" si="2"/>
        <v>248.56891437073057</v>
      </c>
      <c r="AB27">
        <v>27.4</v>
      </c>
      <c r="AC27" s="2">
        <f t="shared" si="7"/>
        <v>24.856891437073056</v>
      </c>
    </row>
    <row r="28" spans="1:29" x14ac:dyDescent="0.3">
      <c r="A28">
        <v>1996</v>
      </c>
      <c r="B28">
        <v>0</v>
      </c>
      <c r="C28" s="2">
        <f>B28/1.10231</f>
        <v>0</v>
      </c>
      <c r="D28">
        <v>601</v>
      </c>
      <c r="E28" s="2">
        <f>D28/1.10231</f>
        <v>545.21867714163898</v>
      </c>
      <c r="F28" s="2">
        <v>230</v>
      </c>
      <c r="G28" s="2">
        <f>F28/1.10231</f>
        <v>208.65273834039428</v>
      </c>
      <c r="H28" s="2"/>
      <c r="I28" s="2"/>
      <c r="J28" s="2">
        <v>0</v>
      </c>
      <c r="K28" s="2">
        <f>J28/1.10231</f>
        <v>0</v>
      </c>
      <c r="L28" s="2">
        <v>8144</v>
      </c>
      <c r="M28" s="2">
        <f>L28/1.10231</f>
        <v>7388.1213088877003</v>
      </c>
      <c r="N28">
        <v>6262</v>
      </c>
      <c r="O28" s="2">
        <f t="shared" si="5"/>
        <v>5680.7975977719525</v>
      </c>
      <c r="P28">
        <v>4</v>
      </c>
      <c r="Q28" s="2">
        <f t="shared" si="6"/>
        <v>3.6287432754851179</v>
      </c>
      <c r="R28">
        <v>2665</v>
      </c>
      <c r="S28" s="2">
        <f t="shared" si="1"/>
        <v>2417.6502072919598</v>
      </c>
      <c r="T28">
        <v>280</v>
      </c>
      <c r="U28" s="1">
        <f t="shared" si="0"/>
        <v>254.01202928395824</v>
      </c>
      <c r="V28">
        <v>4560</v>
      </c>
      <c r="W28" s="2">
        <f t="shared" si="3"/>
        <v>4136.7673340530346</v>
      </c>
      <c r="X28">
        <v>0</v>
      </c>
      <c r="Y28" s="2">
        <f t="shared" si="4"/>
        <v>0</v>
      </c>
      <c r="Z28">
        <v>4023</v>
      </c>
      <c r="AA28" s="2">
        <f t="shared" si="2"/>
        <v>3649.6085493191572</v>
      </c>
      <c r="AC28" s="2">
        <f t="shared" si="7"/>
        <v>0</v>
      </c>
    </row>
    <row r="29" spans="1:29" x14ac:dyDescent="0.3">
      <c r="A29">
        <v>1997</v>
      </c>
      <c r="B29">
        <v>0</v>
      </c>
      <c r="C29" s="2">
        <f>B29/1.10231</f>
        <v>0</v>
      </c>
      <c r="D29">
        <v>1159</v>
      </c>
      <c r="E29" s="2">
        <f>D29/1.10231</f>
        <v>1051.4283640718129</v>
      </c>
      <c r="F29" s="2">
        <f>104+442</f>
        <v>546</v>
      </c>
      <c r="G29" s="2">
        <f>F29/1.10231</f>
        <v>495.32345710371862</v>
      </c>
      <c r="H29" s="2"/>
      <c r="I29" s="2"/>
      <c r="J29" s="2">
        <v>0</v>
      </c>
      <c r="K29" s="2">
        <f>J29/1.10231</f>
        <v>0</v>
      </c>
      <c r="L29" s="2">
        <v>11147</v>
      </c>
      <c r="M29" s="2">
        <f>L29/1.10231</f>
        <v>10112.400322958152</v>
      </c>
      <c r="N29">
        <v>6755</v>
      </c>
      <c r="O29" s="2">
        <f t="shared" si="5"/>
        <v>6128.0402064754926</v>
      </c>
      <c r="P29">
        <v>517</v>
      </c>
      <c r="Q29" s="2">
        <f t="shared" si="6"/>
        <v>469.01506835645148</v>
      </c>
      <c r="R29">
        <v>0</v>
      </c>
      <c r="S29" s="2">
        <f t="shared" si="1"/>
        <v>0</v>
      </c>
      <c r="T29">
        <f>371+6</f>
        <v>377</v>
      </c>
      <c r="U29" s="1">
        <f t="shared" si="0"/>
        <v>342.00905371447237</v>
      </c>
      <c r="V29">
        <v>9926</v>
      </c>
      <c r="W29" s="2">
        <f t="shared" si="3"/>
        <v>9004.7264381163204</v>
      </c>
      <c r="X29">
        <v>98</v>
      </c>
      <c r="Y29" s="2">
        <f t="shared" si="4"/>
        <v>88.904210249385386</v>
      </c>
      <c r="Z29">
        <v>5884</v>
      </c>
      <c r="AA29" s="2">
        <f t="shared" si="2"/>
        <v>5337.8813582386083</v>
      </c>
      <c r="AB29">
        <v>65.2</v>
      </c>
      <c r="AC29" s="2">
        <f t="shared" si="7"/>
        <v>59.148515390407425</v>
      </c>
    </row>
    <row r="30" spans="1:29" x14ac:dyDescent="0.3">
      <c r="A30">
        <v>1998</v>
      </c>
      <c r="B30">
        <v>585</v>
      </c>
      <c r="C30" s="2">
        <f>B30/1.10231</f>
        <v>530.70370403969855</v>
      </c>
      <c r="D30">
        <v>616</v>
      </c>
      <c r="E30" s="2">
        <f>D30/1.10231</f>
        <v>558.82646442470821</v>
      </c>
      <c r="F30" s="2">
        <v>351</v>
      </c>
      <c r="G30" s="2">
        <f>F30/1.10231</f>
        <v>318.42222242381911</v>
      </c>
      <c r="H30" s="2"/>
      <c r="I30" s="2"/>
      <c r="J30" s="2">
        <v>0</v>
      </c>
      <c r="K30" s="2">
        <f>J30/1.10231</f>
        <v>0</v>
      </c>
      <c r="L30" s="2">
        <v>6638</v>
      </c>
      <c r="M30" s="2">
        <f>L30/1.10231</f>
        <v>6021.8994656675532</v>
      </c>
      <c r="N30">
        <v>7018</v>
      </c>
      <c r="O30" s="2">
        <f t="shared" si="5"/>
        <v>6366.6300768386391</v>
      </c>
      <c r="P30">
        <v>254</v>
      </c>
      <c r="Q30" s="2">
        <f t="shared" si="6"/>
        <v>230.42519799330498</v>
      </c>
      <c r="R30">
        <v>5998</v>
      </c>
      <c r="S30" s="2">
        <f t="shared" si="1"/>
        <v>5441.3005415899343</v>
      </c>
      <c r="T30">
        <v>0</v>
      </c>
      <c r="U30" s="1">
        <f t="shared" si="0"/>
        <v>0</v>
      </c>
      <c r="V30">
        <v>10419</v>
      </c>
      <c r="W30" s="2">
        <f t="shared" si="3"/>
        <v>9451.9690468198605</v>
      </c>
      <c r="X30">
        <v>586</v>
      </c>
      <c r="Y30" s="2">
        <f t="shared" si="4"/>
        <v>531.61088985856975</v>
      </c>
      <c r="Z30">
        <v>6472</v>
      </c>
      <c r="AA30" s="2">
        <f t="shared" si="2"/>
        <v>5871.3066197349208</v>
      </c>
      <c r="AB30">
        <v>85.6</v>
      </c>
      <c r="AC30" s="2">
        <f t="shared" si="7"/>
        <v>77.655106095381512</v>
      </c>
    </row>
    <row r="31" spans="1:29" x14ac:dyDescent="0.3">
      <c r="A31">
        <v>1999</v>
      </c>
      <c r="B31">
        <v>706</v>
      </c>
      <c r="C31" s="2">
        <f>B31/1.10231</f>
        <v>640.47318812312335</v>
      </c>
      <c r="D31">
        <v>0</v>
      </c>
      <c r="E31" s="2">
        <f>D31/1.10231</f>
        <v>0</v>
      </c>
      <c r="F31" s="2">
        <v>506</v>
      </c>
      <c r="G31" s="2">
        <f>F31/1.10231</f>
        <v>459.03602434886744</v>
      </c>
      <c r="H31" s="2"/>
      <c r="I31" s="2"/>
      <c r="J31" s="2">
        <v>0</v>
      </c>
      <c r="K31" s="2">
        <f>J31/1.10231</f>
        <v>0</v>
      </c>
      <c r="L31" s="2">
        <v>9218</v>
      </c>
      <c r="M31" s="2">
        <f>L31/1.10231</f>
        <v>8362.438878355455</v>
      </c>
      <c r="N31">
        <v>6951</v>
      </c>
      <c r="O31" s="2">
        <f t="shared" si="5"/>
        <v>6305.8486269742634</v>
      </c>
      <c r="P31">
        <v>102</v>
      </c>
      <c r="Q31" s="2">
        <f t="shared" si="6"/>
        <v>92.532953524870507</v>
      </c>
      <c r="R31">
        <v>5381</v>
      </c>
      <c r="S31" s="2">
        <f t="shared" si="1"/>
        <v>4881.5668913463551</v>
      </c>
      <c r="T31">
        <f>96+566</f>
        <v>662</v>
      </c>
      <c r="U31" s="1">
        <f t="shared" si="0"/>
        <v>600.55701209278698</v>
      </c>
      <c r="V31">
        <v>11049</v>
      </c>
      <c r="W31" s="2">
        <f t="shared" si="3"/>
        <v>10023.496112708766</v>
      </c>
      <c r="X31">
        <v>835</v>
      </c>
      <c r="Y31" s="2">
        <f t="shared" si="4"/>
        <v>757.50015875751842</v>
      </c>
      <c r="Z31">
        <v>4426</v>
      </c>
      <c r="AA31" s="2">
        <f t="shared" si="2"/>
        <v>4015.2044343242828</v>
      </c>
      <c r="AB31">
        <v>71.599999999999994</v>
      </c>
      <c r="AC31" s="2">
        <f t="shared" si="7"/>
        <v>64.95450463118361</v>
      </c>
    </row>
    <row r="32" spans="1:29" x14ac:dyDescent="0.3">
      <c r="A32">
        <v>2000</v>
      </c>
      <c r="B32">
        <v>389</v>
      </c>
      <c r="C32" s="2">
        <f>B32/1.10231</f>
        <v>352.89528354092772</v>
      </c>
      <c r="D32">
        <v>0</v>
      </c>
      <c r="E32" s="2">
        <f>D32/1.10231</f>
        <v>0</v>
      </c>
      <c r="F32" s="2">
        <v>432</v>
      </c>
      <c r="G32" s="2">
        <f>F32/1.10231</f>
        <v>391.90427375239273</v>
      </c>
      <c r="H32" s="2"/>
      <c r="I32" s="2"/>
      <c r="J32" s="2">
        <v>0</v>
      </c>
      <c r="K32" s="2">
        <f>J32/1.10231</f>
        <v>0</v>
      </c>
      <c r="L32" s="2">
        <v>4675</v>
      </c>
      <c r="M32" s="2">
        <f>L32/1.10231</f>
        <v>4241.0937032232314</v>
      </c>
      <c r="N32">
        <v>6013</v>
      </c>
      <c r="O32" s="2">
        <f t="shared" si="5"/>
        <v>5454.9083288730035</v>
      </c>
      <c r="P32">
        <v>346</v>
      </c>
      <c r="Q32" s="2">
        <f t="shared" si="6"/>
        <v>313.88629332946272</v>
      </c>
      <c r="R32">
        <v>920</v>
      </c>
      <c r="S32" s="2">
        <f t="shared" si="1"/>
        <v>834.61095336157712</v>
      </c>
      <c r="T32">
        <v>0</v>
      </c>
      <c r="U32" s="1">
        <f t="shared" si="0"/>
        <v>0</v>
      </c>
      <c r="V32">
        <v>9425</v>
      </c>
      <c r="W32" s="2">
        <f t="shared" si="3"/>
        <v>8550.2263428618098</v>
      </c>
      <c r="X32">
        <v>494</v>
      </c>
      <c r="Y32" s="2">
        <f t="shared" si="4"/>
        <v>448.14979452241209</v>
      </c>
      <c r="Z32">
        <v>3635</v>
      </c>
      <c r="AA32" s="2">
        <f t="shared" si="2"/>
        <v>3297.6204515971008</v>
      </c>
      <c r="AB32">
        <v>35.700000000000003</v>
      </c>
      <c r="AC32" s="2">
        <f t="shared" si="7"/>
        <v>32.386533733704681</v>
      </c>
    </row>
    <row r="33" spans="1:29" x14ac:dyDescent="0.3">
      <c r="A33">
        <v>2001</v>
      </c>
      <c r="B33">
        <v>620</v>
      </c>
      <c r="C33" s="2">
        <f>B33/1.10231</f>
        <v>562.45520770019323</v>
      </c>
      <c r="D33">
        <v>0</v>
      </c>
      <c r="E33" s="2">
        <f>D33/1.10231</f>
        <v>0</v>
      </c>
      <c r="F33" s="2">
        <v>0</v>
      </c>
      <c r="G33" s="2">
        <f>F33/1.10231</f>
        <v>0</v>
      </c>
      <c r="H33" s="2"/>
      <c r="I33" s="2"/>
      <c r="J33" s="2">
        <v>0</v>
      </c>
      <c r="K33" s="2">
        <f>J33/1.10231</f>
        <v>0</v>
      </c>
      <c r="L33" s="2">
        <v>12034</v>
      </c>
      <c r="M33" s="2">
        <f>L33/1.10231</f>
        <v>10917.074144296977</v>
      </c>
      <c r="N33">
        <v>9091</v>
      </c>
      <c r="O33" s="2">
        <f t="shared" si="5"/>
        <v>8247.2262793588015</v>
      </c>
      <c r="P33">
        <v>142</v>
      </c>
      <c r="Q33" s="2">
        <f t="shared" si="6"/>
        <v>128.82038627972167</v>
      </c>
      <c r="R33">
        <v>2052</v>
      </c>
      <c r="S33" s="2">
        <f t="shared" si="1"/>
        <v>1861.5453003238656</v>
      </c>
      <c r="T33">
        <v>0</v>
      </c>
      <c r="U33" s="1">
        <f t="shared" si="0"/>
        <v>0</v>
      </c>
      <c r="V33">
        <v>7576</v>
      </c>
      <c r="W33" s="2">
        <f t="shared" si="3"/>
        <v>6872.8397637688131</v>
      </c>
      <c r="X33">
        <v>775</v>
      </c>
      <c r="Y33" s="2">
        <f t="shared" si="4"/>
        <v>703.06900962524162</v>
      </c>
      <c r="Z33">
        <v>8538</v>
      </c>
      <c r="AA33" s="2">
        <f t="shared" si="2"/>
        <v>7745.5525215229845</v>
      </c>
      <c r="AB33">
        <v>66.2</v>
      </c>
      <c r="AC33" s="2">
        <f t="shared" si="7"/>
        <v>60.055701209278702</v>
      </c>
    </row>
    <row r="34" spans="1:29" x14ac:dyDescent="0.3">
      <c r="A34">
        <v>2002</v>
      </c>
      <c r="B34">
        <v>1066</v>
      </c>
      <c r="C34" s="2">
        <f>B34/1.10231</f>
        <v>967.06008291678393</v>
      </c>
      <c r="D34">
        <v>0</v>
      </c>
      <c r="E34" s="2">
        <f>D34/1.10231</f>
        <v>0</v>
      </c>
      <c r="F34" s="2">
        <v>0</v>
      </c>
      <c r="G34" s="2">
        <f>F34/1.10231</f>
        <v>0</v>
      </c>
      <c r="H34" s="2"/>
      <c r="I34" s="2"/>
      <c r="J34" s="2">
        <v>0</v>
      </c>
      <c r="K34" s="2">
        <f>J34/1.10231</f>
        <v>0</v>
      </c>
      <c r="L34" s="2">
        <v>9885</v>
      </c>
      <c r="M34" s="2">
        <f>L34/1.10231</f>
        <v>8967.5318195425971</v>
      </c>
      <c r="N34">
        <v>8387</v>
      </c>
      <c r="O34" s="2">
        <f t="shared" si="5"/>
        <v>7608.5674628734214</v>
      </c>
      <c r="P34">
        <v>92</v>
      </c>
      <c r="Q34" s="2">
        <f t="shared" si="6"/>
        <v>83.461095336157712</v>
      </c>
      <c r="R34">
        <v>2406</v>
      </c>
      <c r="S34" s="2">
        <f t="shared" si="1"/>
        <v>2182.6890802042985</v>
      </c>
      <c r="T34">
        <v>0</v>
      </c>
      <c r="U34" s="1">
        <f t="shared" si="0"/>
        <v>0</v>
      </c>
      <c r="V34">
        <v>4084</v>
      </c>
      <c r="W34" s="2">
        <f t="shared" si="3"/>
        <v>3704.9468842703054</v>
      </c>
      <c r="X34">
        <v>355</v>
      </c>
      <c r="Y34" s="2">
        <f t="shared" si="4"/>
        <v>322.05096569930424</v>
      </c>
      <c r="Z34">
        <v>4936</v>
      </c>
      <c r="AA34" s="2">
        <f t="shared" si="2"/>
        <v>4477.8692019486352</v>
      </c>
      <c r="AB34">
        <v>136.6</v>
      </c>
      <c r="AC34" s="2">
        <f t="shared" si="7"/>
        <v>123.92158285781677</v>
      </c>
    </row>
    <row r="35" spans="1:29" x14ac:dyDescent="0.3">
      <c r="A35">
        <v>2003</v>
      </c>
      <c r="B35">
        <v>1519</v>
      </c>
      <c r="C35" s="2">
        <f>B35/1.10231</f>
        <v>1378.0152588654735</v>
      </c>
      <c r="D35">
        <v>0</v>
      </c>
      <c r="E35" s="2">
        <f>D35/1.10231</f>
        <v>0</v>
      </c>
      <c r="F35" s="2">
        <v>0</v>
      </c>
      <c r="G35" s="2">
        <f>F35/1.10231</f>
        <v>0</v>
      </c>
      <c r="H35" s="2"/>
      <c r="I35" s="2"/>
      <c r="J35" s="2">
        <v>0</v>
      </c>
      <c r="K35" s="2">
        <f>J35/1.10231</f>
        <v>0</v>
      </c>
      <c r="L35" s="2">
        <v>7069</v>
      </c>
      <c r="M35" s="2">
        <f>L35/1.10231</f>
        <v>6412.8965536010746</v>
      </c>
      <c r="N35">
        <v>6045</v>
      </c>
      <c r="O35" s="2">
        <f t="shared" si="5"/>
        <v>5483.9382750768846</v>
      </c>
      <c r="P35">
        <v>145</v>
      </c>
      <c r="Q35" s="2">
        <f t="shared" si="6"/>
        <v>131.54194373633553</v>
      </c>
      <c r="R35">
        <v>5509</v>
      </c>
      <c r="S35" s="2">
        <f t="shared" si="1"/>
        <v>4997.6866761618785</v>
      </c>
      <c r="T35">
        <v>0</v>
      </c>
      <c r="U35" s="1">
        <f t="shared" si="0"/>
        <v>0</v>
      </c>
      <c r="V35">
        <v>3529</v>
      </c>
      <c r="W35" s="2">
        <f t="shared" si="3"/>
        <v>3201.4587547967453</v>
      </c>
      <c r="X35">
        <v>328</v>
      </c>
      <c r="Y35" s="2">
        <f t="shared" si="4"/>
        <v>297.55694858977967</v>
      </c>
      <c r="Z35">
        <v>9423</v>
      </c>
      <c r="AA35" s="2">
        <f t="shared" si="2"/>
        <v>8548.4119712240663</v>
      </c>
      <c r="AB35">
        <v>141.5</v>
      </c>
      <c r="AC35" s="2">
        <f t="shared" si="7"/>
        <v>128.36679337028605</v>
      </c>
    </row>
    <row r="36" spans="1:29" x14ac:dyDescent="0.3">
      <c r="A36">
        <v>2004</v>
      </c>
      <c r="B36">
        <v>804</v>
      </c>
      <c r="C36" s="2">
        <f>B36/1.10231</f>
        <v>729.37739837250865</v>
      </c>
      <c r="D36">
        <v>0</v>
      </c>
      <c r="E36" s="2">
        <f>D36/1.10231</f>
        <v>0</v>
      </c>
      <c r="F36" s="2">
        <v>0</v>
      </c>
      <c r="G36" s="2">
        <f>F36/1.10231</f>
        <v>0</v>
      </c>
      <c r="H36" s="2">
        <v>0</v>
      </c>
      <c r="I36" s="2">
        <v>0</v>
      </c>
      <c r="J36" s="2">
        <v>0</v>
      </c>
      <c r="K36" s="2">
        <f>J36/1.10231</f>
        <v>0</v>
      </c>
      <c r="L36" s="2">
        <v>10569</v>
      </c>
      <c r="M36" s="2">
        <f>L36/1.10231</f>
        <v>9588.0469196505528</v>
      </c>
      <c r="N36">
        <v>13204</v>
      </c>
      <c r="O36" s="2">
        <f t="shared" si="5"/>
        <v>11978.481552376374</v>
      </c>
      <c r="P36">
        <v>157</v>
      </c>
      <c r="Q36" s="2">
        <f t="shared" si="6"/>
        <v>142.42817356279087</v>
      </c>
      <c r="R36">
        <v>2413</v>
      </c>
      <c r="S36" s="2">
        <f t="shared" si="1"/>
        <v>2189.0393809363973</v>
      </c>
      <c r="T36">
        <f>44+(112286/2000)+831</f>
        <v>931.14300000000003</v>
      </c>
      <c r="U36" s="1">
        <f t="shared" si="0"/>
        <v>844.71972494125987</v>
      </c>
      <c r="V36">
        <v>4728</v>
      </c>
      <c r="W36" s="2">
        <f t="shared" si="3"/>
        <v>4289.1745516234096</v>
      </c>
      <c r="Y36" s="2">
        <f t="shared" si="4"/>
        <v>0</v>
      </c>
      <c r="Z36">
        <v>7502</v>
      </c>
      <c r="AA36" s="2">
        <f t="shared" si="2"/>
        <v>6805.7080131723387</v>
      </c>
      <c r="AB36">
        <v>237.4</v>
      </c>
      <c r="AC36" s="2">
        <f t="shared" si="7"/>
        <v>215.36591340004176</v>
      </c>
    </row>
    <row r="37" spans="1:29" x14ac:dyDescent="0.3">
      <c r="A37">
        <v>2005</v>
      </c>
      <c r="B37">
        <v>945</v>
      </c>
      <c r="C37" s="2">
        <f>B37/1.10231</f>
        <v>857.29059883335913</v>
      </c>
      <c r="D37">
        <v>0</v>
      </c>
      <c r="E37" s="2">
        <f>D37/1.10231</f>
        <v>0</v>
      </c>
      <c r="F37" s="2">
        <v>204</v>
      </c>
      <c r="G37" s="2">
        <f>F37/1.10231</f>
        <v>185.06590704974101</v>
      </c>
      <c r="H37" s="2">
        <v>0</v>
      </c>
      <c r="I37" s="2">
        <v>0</v>
      </c>
      <c r="J37" s="2">
        <v>0</v>
      </c>
      <c r="K37" s="2">
        <f>J37/1.10231</f>
        <v>0</v>
      </c>
      <c r="L37" s="2">
        <v>11425</v>
      </c>
      <c r="M37" s="2">
        <f>L37/1.10231</f>
        <v>10364.597980604369</v>
      </c>
      <c r="N37">
        <v>15577</v>
      </c>
      <c r="O37" s="2">
        <f t="shared" si="5"/>
        <v>14131.233500557921</v>
      </c>
      <c r="P37">
        <v>553</v>
      </c>
      <c r="Q37" s="2">
        <f t="shared" si="6"/>
        <v>501.67375783581758</v>
      </c>
      <c r="R37">
        <v>3268</v>
      </c>
      <c r="S37" s="2">
        <f t="shared" si="1"/>
        <v>2964.6832560713415</v>
      </c>
      <c r="T37">
        <v>0</v>
      </c>
      <c r="U37" s="1">
        <f t="shared" si="0"/>
        <v>0</v>
      </c>
      <c r="V37">
        <v>3036</v>
      </c>
      <c r="W37" s="2">
        <f t="shared" si="3"/>
        <v>2754.2161460932043</v>
      </c>
      <c r="X37">
        <v>0</v>
      </c>
      <c r="Y37" s="2">
        <f t="shared" si="4"/>
        <v>0</v>
      </c>
      <c r="Z37">
        <v>6924</v>
      </c>
      <c r="AA37" s="2">
        <f t="shared" si="2"/>
        <v>6281.3546098647394</v>
      </c>
      <c r="AB37">
        <v>190.6</v>
      </c>
      <c r="AC37" s="2">
        <f t="shared" si="7"/>
        <v>172.90961707686586</v>
      </c>
    </row>
    <row r="38" spans="1:29" x14ac:dyDescent="0.3">
      <c r="A38">
        <v>2006</v>
      </c>
      <c r="B38">
        <v>1187</v>
      </c>
      <c r="C38" s="2">
        <f>B38/1.10231</f>
        <v>1076.8295670002087</v>
      </c>
      <c r="D38">
        <v>0</v>
      </c>
      <c r="E38" s="2">
        <f>D38/1.10231</f>
        <v>0</v>
      </c>
      <c r="F38" s="2">
        <v>0</v>
      </c>
      <c r="G38" s="2">
        <f>F38/1.10231</f>
        <v>0</v>
      </c>
      <c r="H38" s="2">
        <v>0</v>
      </c>
      <c r="I38" s="2">
        <v>0</v>
      </c>
      <c r="J38" s="2">
        <v>0</v>
      </c>
      <c r="K38" s="2">
        <f>J38/1.10231</f>
        <v>0</v>
      </c>
      <c r="L38" s="2">
        <v>9967</v>
      </c>
      <c r="M38" s="2">
        <f>L38/1.10231</f>
        <v>9041.921056690042</v>
      </c>
      <c r="N38">
        <v>14262</v>
      </c>
      <c r="O38" s="2">
        <f t="shared" si="5"/>
        <v>12938.284148742188</v>
      </c>
      <c r="P38">
        <v>6898</v>
      </c>
      <c r="Q38" s="2">
        <f t="shared" si="6"/>
        <v>6257.7677785740862</v>
      </c>
      <c r="R38">
        <v>2538</v>
      </c>
      <c r="S38" s="2">
        <f t="shared" si="1"/>
        <v>2302.4376082953072</v>
      </c>
      <c r="T38">
        <v>0</v>
      </c>
      <c r="U38" s="1">
        <f t="shared" si="0"/>
        <v>0</v>
      </c>
      <c r="V38">
        <v>5110</v>
      </c>
      <c r="W38" s="2">
        <f t="shared" si="3"/>
        <v>4635.7195344322381</v>
      </c>
      <c r="X38">
        <v>0</v>
      </c>
      <c r="Y38" s="2">
        <f t="shared" si="4"/>
        <v>0</v>
      </c>
      <c r="Z38">
        <v>6028</v>
      </c>
      <c r="AA38" s="2">
        <f t="shared" si="2"/>
        <v>5468.5161161560727</v>
      </c>
      <c r="AB38">
        <v>162.1</v>
      </c>
      <c r="AC38" s="2">
        <f t="shared" si="7"/>
        <v>147.0548212390344</v>
      </c>
    </row>
    <row r="39" spans="1:29" x14ac:dyDescent="0.3">
      <c r="A39">
        <v>2007</v>
      </c>
      <c r="B39">
        <v>1219</v>
      </c>
      <c r="C39" s="2">
        <f>B39/1.10231</f>
        <v>1105.8595132040896</v>
      </c>
      <c r="D39">
        <v>0</v>
      </c>
      <c r="E39" s="2">
        <f>D39/1.10231</f>
        <v>0</v>
      </c>
      <c r="F39" s="2">
        <v>0</v>
      </c>
      <c r="G39" s="2">
        <f>F39/1.10231</f>
        <v>0</v>
      </c>
      <c r="H39" s="2">
        <v>0</v>
      </c>
      <c r="I39" s="2">
        <v>0</v>
      </c>
      <c r="J39" s="2">
        <v>0</v>
      </c>
      <c r="K39" s="2">
        <f>J39/1.10231</f>
        <v>0</v>
      </c>
      <c r="L39" s="2">
        <v>11571</v>
      </c>
      <c r="M39" s="2">
        <f>L39/1.10231</f>
        <v>10497.047110159576</v>
      </c>
      <c r="N39">
        <v>13768</v>
      </c>
      <c r="O39" s="2">
        <f t="shared" si="5"/>
        <v>12490.134354219776</v>
      </c>
      <c r="P39">
        <v>576</v>
      </c>
      <c r="Q39" s="2">
        <f t="shared" si="6"/>
        <v>522.53903166985697</v>
      </c>
      <c r="R39">
        <v>7353</v>
      </c>
      <c r="S39" s="2">
        <f t="shared" si="1"/>
        <v>6670.5373261605182</v>
      </c>
      <c r="T39">
        <v>0</v>
      </c>
      <c r="U39" s="1">
        <f t="shared" si="0"/>
        <v>0</v>
      </c>
      <c r="V39">
        <v>3346</v>
      </c>
      <c r="W39" s="2">
        <f t="shared" si="3"/>
        <v>3035.4437499433011</v>
      </c>
      <c r="X39">
        <v>0</v>
      </c>
      <c r="Y39" s="2">
        <f t="shared" si="4"/>
        <v>0</v>
      </c>
      <c r="Z39">
        <v>10946</v>
      </c>
      <c r="AA39" s="2">
        <f t="shared" si="2"/>
        <v>9930.0559733650261</v>
      </c>
      <c r="AB39">
        <v>159.4</v>
      </c>
      <c r="AC39" s="2">
        <f t="shared" si="7"/>
        <v>144.60541952808197</v>
      </c>
    </row>
    <row r="40" spans="1:29" x14ac:dyDescent="0.3">
      <c r="A40">
        <v>2008</v>
      </c>
      <c r="B40">
        <v>1208</v>
      </c>
      <c r="C40" s="2">
        <f>B40/1.10231</f>
        <v>1095.8804691965056</v>
      </c>
      <c r="D40">
        <v>0</v>
      </c>
      <c r="E40" s="2">
        <f>D40/1.10231</f>
        <v>0</v>
      </c>
      <c r="F40" s="2">
        <v>302</v>
      </c>
      <c r="G40" s="2">
        <f>F40/1.10231</f>
        <v>273.9701172991264</v>
      </c>
      <c r="H40" s="2">
        <v>0</v>
      </c>
      <c r="I40" s="2">
        <v>0</v>
      </c>
      <c r="J40" s="2">
        <v>0</v>
      </c>
      <c r="K40" s="2">
        <f>J40/1.10231</f>
        <v>0</v>
      </c>
      <c r="L40" s="2">
        <v>14412</v>
      </c>
      <c r="M40" s="2">
        <f>L40/1.10231</f>
        <v>13074.362021572881</v>
      </c>
      <c r="N40">
        <v>14213</v>
      </c>
      <c r="O40" s="2">
        <f t="shared" si="5"/>
        <v>12893.832043617494</v>
      </c>
      <c r="P40">
        <v>565</v>
      </c>
      <c r="Q40" s="2">
        <f t="shared" si="6"/>
        <v>512.55998766227287</v>
      </c>
      <c r="R40">
        <v>4846</v>
      </c>
      <c r="S40" s="2">
        <f t="shared" si="1"/>
        <v>4396.2224782502208</v>
      </c>
      <c r="T40">
        <f>(19650/2000)+700</f>
        <v>709.82500000000005</v>
      </c>
      <c r="U40" s="1">
        <f t="shared" si="0"/>
        <v>643.94317388030595</v>
      </c>
      <c r="V40">
        <v>11252</v>
      </c>
      <c r="W40" s="2">
        <f t="shared" si="3"/>
        <v>10207.654833939636</v>
      </c>
      <c r="X40">
        <v>0</v>
      </c>
      <c r="Y40" s="2">
        <f t="shared" si="4"/>
        <v>0</v>
      </c>
      <c r="Z40">
        <v>19975</v>
      </c>
      <c r="AA40" s="2">
        <f t="shared" si="2"/>
        <v>18121.036731953809</v>
      </c>
      <c r="AB40">
        <v>202.3</v>
      </c>
      <c r="AC40" s="2">
        <f t="shared" si="7"/>
        <v>183.52369115765984</v>
      </c>
    </row>
    <row r="41" spans="1:29" x14ac:dyDescent="0.3">
      <c r="A41">
        <v>2009</v>
      </c>
      <c r="B41">
        <v>866</v>
      </c>
      <c r="C41" s="2">
        <f>B41/1.10231</f>
        <v>785.62291914252808</v>
      </c>
      <c r="D41">
        <v>0</v>
      </c>
      <c r="E41" s="2">
        <f>D41/1.10231</f>
        <v>0</v>
      </c>
      <c r="F41" s="2">
        <v>341</v>
      </c>
      <c r="G41" s="2">
        <f>F41/1.10231</f>
        <v>309.35036423510633</v>
      </c>
      <c r="H41" s="2">
        <v>0</v>
      </c>
      <c r="I41" s="2">
        <v>0</v>
      </c>
      <c r="J41" s="2">
        <v>0</v>
      </c>
      <c r="K41" s="2">
        <f>J41/1.10231</f>
        <v>0</v>
      </c>
      <c r="L41" s="2">
        <v>14776</v>
      </c>
      <c r="M41" s="2">
        <f>L41/1.10231</f>
        <v>13404.577659642026</v>
      </c>
      <c r="N41">
        <v>14213</v>
      </c>
      <c r="O41" s="2">
        <f t="shared" si="5"/>
        <v>12893.832043617494</v>
      </c>
      <c r="P41">
        <v>142</v>
      </c>
      <c r="Q41" s="2">
        <f t="shared" si="6"/>
        <v>128.82038627972167</v>
      </c>
      <c r="R41">
        <v>2862</v>
      </c>
      <c r="S41" s="2">
        <f t="shared" si="1"/>
        <v>2596.3658136096019</v>
      </c>
      <c r="T41">
        <f>(4911/2000)+200</f>
        <v>202.4555</v>
      </c>
      <c r="U41" s="1">
        <f t="shared" si="0"/>
        <v>183.66475855249433</v>
      </c>
      <c r="V41">
        <v>5283</v>
      </c>
      <c r="W41" s="2">
        <f t="shared" si="3"/>
        <v>4792.6626810969692</v>
      </c>
      <c r="X41">
        <v>254</v>
      </c>
      <c r="Y41" s="2">
        <f t="shared" si="4"/>
        <v>230.42519799330498</v>
      </c>
      <c r="Z41">
        <v>15829</v>
      </c>
      <c r="AA41" s="2">
        <f t="shared" si="2"/>
        <v>14359.844326913482</v>
      </c>
      <c r="AB41">
        <v>234.7</v>
      </c>
      <c r="AC41" s="2">
        <f t="shared" si="7"/>
        <v>212.91651168908928</v>
      </c>
    </row>
    <row r="42" spans="1:29" x14ac:dyDescent="0.3">
      <c r="A42">
        <v>2010</v>
      </c>
      <c r="B42">
        <v>710</v>
      </c>
      <c r="C42" s="2">
        <f>B42/1.10231</f>
        <v>644.10193139860849</v>
      </c>
      <c r="D42">
        <v>0</v>
      </c>
      <c r="E42" s="2">
        <f>D42/1.10231</f>
        <v>0</v>
      </c>
      <c r="F42" s="2">
        <v>302</v>
      </c>
      <c r="G42" s="2">
        <f>F42/1.10231</f>
        <v>273.9701172991264</v>
      </c>
      <c r="H42" s="2">
        <v>0</v>
      </c>
      <c r="I42" s="2">
        <v>0</v>
      </c>
      <c r="J42" s="2">
        <v>0</v>
      </c>
      <c r="K42" s="2">
        <f>J42/1.10231</f>
        <v>0</v>
      </c>
      <c r="L42" s="2">
        <v>17602</v>
      </c>
      <c r="M42" s="2">
        <f>L42/1.10231</f>
        <v>15968.284783772262</v>
      </c>
      <c r="N42">
        <v>14870</v>
      </c>
      <c r="O42" s="2">
        <f t="shared" si="5"/>
        <v>13489.853126615926</v>
      </c>
      <c r="Q42" s="2"/>
      <c r="R42">
        <v>3523</v>
      </c>
      <c r="S42" s="2">
        <f t="shared" si="1"/>
        <v>3196.0156398835175</v>
      </c>
      <c r="T42">
        <f>50</f>
        <v>50</v>
      </c>
      <c r="U42" s="1">
        <f t="shared" si="0"/>
        <v>45.359290943563977</v>
      </c>
      <c r="V42">
        <v>1437</v>
      </c>
      <c r="W42" s="2">
        <f t="shared" si="3"/>
        <v>1303.6260217180286</v>
      </c>
      <c r="Y42" s="2">
        <f t="shared" si="4"/>
        <v>0</v>
      </c>
      <c r="Z42">
        <v>15264</v>
      </c>
      <c r="AA42" s="2">
        <f t="shared" si="2"/>
        <v>13847.28433925121</v>
      </c>
      <c r="AB42">
        <v>290.39999999999998</v>
      </c>
      <c r="AC42" s="2">
        <f t="shared" si="7"/>
        <v>263.44676180021952</v>
      </c>
    </row>
    <row r="43" spans="1:29" x14ac:dyDescent="0.3">
      <c r="A43">
        <v>2011</v>
      </c>
      <c r="C43" s="2"/>
      <c r="D43">
        <v>0</v>
      </c>
      <c r="E43" s="2">
        <f>D43/1.10231</f>
        <v>0</v>
      </c>
      <c r="F43" s="2">
        <v>0</v>
      </c>
      <c r="G43" s="2">
        <f>F43/1.10231</f>
        <v>0</v>
      </c>
      <c r="H43" s="2"/>
      <c r="I43" s="2"/>
      <c r="J43" s="2">
        <v>0</v>
      </c>
      <c r="K43" s="2">
        <f>J43/1.10231</f>
        <v>0</v>
      </c>
      <c r="L43" s="2">
        <v>19419</v>
      </c>
      <c r="M43" s="2">
        <f>L43/1.10231</f>
        <v>17616.641416661376</v>
      </c>
      <c r="N43">
        <v>17886</v>
      </c>
      <c r="O43" s="2">
        <f t="shared" si="5"/>
        <v>16225.925556331706</v>
      </c>
      <c r="Q43" s="2"/>
      <c r="R43">
        <v>2559</v>
      </c>
      <c r="S43" s="2">
        <f t="shared" si="1"/>
        <v>2321.4885104916043</v>
      </c>
      <c r="T43">
        <v>200</v>
      </c>
      <c r="U43" s="1">
        <f t="shared" si="0"/>
        <v>181.43716377425591</v>
      </c>
      <c r="W43" s="2"/>
      <c r="X43">
        <v>0</v>
      </c>
      <c r="Y43" s="2">
        <f t="shared" si="4"/>
        <v>0</v>
      </c>
      <c r="Z43">
        <v>14215</v>
      </c>
      <c r="AA43" s="2">
        <f t="shared" si="2"/>
        <v>12895.646415255238</v>
      </c>
      <c r="AB43">
        <v>193.7</v>
      </c>
      <c r="AC43" s="2">
        <f t="shared" si="7"/>
        <v>175.72189311536684</v>
      </c>
    </row>
    <row r="44" spans="1:29" x14ac:dyDescent="0.3">
      <c r="A44">
        <v>2012</v>
      </c>
      <c r="B44">
        <v>0</v>
      </c>
      <c r="C44" s="2">
        <f>B44/1.10231</f>
        <v>0</v>
      </c>
      <c r="D44">
        <v>0</v>
      </c>
      <c r="E44" s="2">
        <f>D44/1.10231</f>
        <v>0</v>
      </c>
      <c r="F44" s="2">
        <v>0</v>
      </c>
      <c r="G44" s="2">
        <f>F44/1.10231</f>
        <v>0</v>
      </c>
      <c r="H44" s="2">
        <v>0</v>
      </c>
      <c r="I44" s="2">
        <v>0</v>
      </c>
      <c r="J44" s="2">
        <v>0</v>
      </c>
      <c r="K44" s="2">
        <f>J44/1.10231</f>
        <v>0</v>
      </c>
      <c r="L44" s="2">
        <v>13231</v>
      </c>
      <c r="M44" s="2">
        <f>L44/1.10231</f>
        <v>12002.9755694859</v>
      </c>
      <c r="N44">
        <v>34235</v>
      </c>
      <c r="O44" s="2">
        <f t="shared" si="5"/>
        <v>31057.506509058254</v>
      </c>
      <c r="Q44" s="2"/>
      <c r="R44">
        <v>3193</v>
      </c>
      <c r="S44" s="2">
        <f t="shared" si="1"/>
        <v>2896.6443196559953</v>
      </c>
      <c r="T44">
        <v>50</v>
      </c>
      <c r="U44" s="1">
        <f t="shared" si="0"/>
        <v>45.359290943563977</v>
      </c>
      <c r="V44">
        <v>5119</v>
      </c>
      <c r="W44" s="2">
        <f t="shared" si="3"/>
        <v>4643.8842068020795</v>
      </c>
      <c r="X44">
        <v>0</v>
      </c>
      <c r="Y44" s="2">
        <f t="shared" si="4"/>
        <v>0</v>
      </c>
      <c r="Z44">
        <v>923</v>
      </c>
      <c r="AA44" s="2">
        <f t="shared" si="2"/>
        <v>837.33251081819094</v>
      </c>
      <c r="AB44">
        <v>186</v>
      </c>
      <c r="AC44" s="2">
        <f t="shared" si="7"/>
        <v>168.73656231005799</v>
      </c>
    </row>
    <row r="45" spans="1:29" x14ac:dyDescent="0.3">
      <c r="A45">
        <v>2013</v>
      </c>
      <c r="B45">
        <v>649</v>
      </c>
      <c r="C45" s="2">
        <f>B45/1.10231</f>
        <v>588.76359644746037</v>
      </c>
      <c r="D45">
        <v>0</v>
      </c>
      <c r="E45" s="2">
        <f>D45/1.10231</f>
        <v>0</v>
      </c>
      <c r="F45" s="2">
        <v>0</v>
      </c>
      <c r="G45" s="2">
        <f>F45/1.10231</f>
        <v>0</v>
      </c>
      <c r="H45" s="2">
        <v>0</v>
      </c>
      <c r="I45" s="2">
        <v>0</v>
      </c>
      <c r="J45" s="2">
        <v>0</v>
      </c>
      <c r="K45" s="2">
        <f>J45/1.10231</f>
        <v>0</v>
      </c>
      <c r="L45" s="2">
        <v>5688</v>
      </c>
      <c r="M45" s="2">
        <f>L45/1.10231</f>
        <v>5160.0729377398375</v>
      </c>
      <c r="N45">
        <v>23391</v>
      </c>
      <c r="O45" s="2">
        <f t="shared" si="5"/>
        <v>21219.983489218099</v>
      </c>
      <c r="Q45" s="2"/>
      <c r="R45">
        <v>7556</v>
      </c>
      <c r="S45" s="2">
        <f t="shared" si="1"/>
        <v>6854.6960473913878</v>
      </c>
      <c r="T45">
        <f>(129265/2000)+200</f>
        <v>264.63249999999999</v>
      </c>
      <c r="U45" s="1">
        <f t="shared" si="0"/>
        <v>240.07085121245387</v>
      </c>
      <c r="V45">
        <v>4936</v>
      </c>
      <c r="W45" s="2">
        <f t="shared" si="3"/>
        <v>4477.8692019486352</v>
      </c>
      <c r="X45">
        <v>0</v>
      </c>
      <c r="Y45" s="2">
        <f t="shared" si="4"/>
        <v>0</v>
      </c>
      <c r="Z45">
        <v>412</v>
      </c>
      <c r="AA45" s="2">
        <f t="shared" si="2"/>
        <v>373.76055737496716</v>
      </c>
      <c r="AB45">
        <v>0</v>
      </c>
      <c r="AC45" s="2">
        <f t="shared" si="7"/>
        <v>0</v>
      </c>
    </row>
    <row r="46" spans="1:29" x14ac:dyDescent="0.3">
      <c r="A46">
        <v>2014</v>
      </c>
      <c r="C46" s="2"/>
      <c r="D46">
        <v>0</v>
      </c>
      <c r="E46" s="2">
        <f>D46/1.10231</f>
        <v>0</v>
      </c>
      <c r="F46" s="2">
        <v>0</v>
      </c>
      <c r="G46" s="2">
        <f>F46/1.10231</f>
        <v>0</v>
      </c>
      <c r="H46" s="2">
        <v>0</v>
      </c>
      <c r="I46" s="2">
        <v>0</v>
      </c>
      <c r="J46" s="2">
        <v>0</v>
      </c>
      <c r="K46" s="2">
        <f>J46/1.10231</f>
        <v>0</v>
      </c>
      <c r="L46" s="2">
        <v>16957</v>
      </c>
      <c r="M46" s="2">
        <f>L46/1.10231</f>
        <v>15383.149930600286</v>
      </c>
      <c r="N46">
        <v>26085</v>
      </c>
      <c r="O46" s="2">
        <f t="shared" si="5"/>
        <v>23663.942085257324</v>
      </c>
      <c r="Q46" s="2"/>
      <c r="R46">
        <v>2631</v>
      </c>
      <c r="S46" s="2">
        <f t="shared" si="1"/>
        <v>2386.8058894503365</v>
      </c>
      <c r="T46">
        <v>700</v>
      </c>
      <c r="U46" s="1">
        <f t="shared" si="0"/>
        <v>635.03007320989559</v>
      </c>
      <c r="V46">
        <v>927</v>
      </c>
      <c r="W46" s="2">
        <f t="shared" si="3"/>
        <v>840.96125409367608</v>
      </c>
      <c r="Y46" s="2">
        <f t="shared" si="4"/>
        <v>0</v>
      </c>
      <c r="Z46">
        <v>444</v>
      </c>
      <c r="AA46" s="2">
        <f t="shared" si="2"/>
        <v>402.79050357884807</v>
      </c>
      <c r="AB46">
        <v>0</v>
      </c>
      <c r="AC46" s="2">
        <f t="shared" si="7"/>
        <v>0</v>
      </c>
    </row>
    <row r="47" spans="1:29" x14ac:dyDescent="0.3">
      <c r="A47">
        <v>2015</v>
      </c>
      <c r="B47">
        <v>0</v>
      </c>
      <c r="C47" s="2">
        <f>B47/1.10231</f>
        <v>0</v>
      </c>
      <c r="D47">
        <v>0</v>
      </c>
      <c r="E47" s="2">
        <f>D47/1.10231</f>
        <v>0</v>
      </c>
      <c r="F47" s="2">
        <v>0</v>
      </c>
      <c r="G47" s="2">
        <f>F47/1.10231</f>
        <v>0</v>
      </c>
      <c r="H47" s="2">
        <v>0</v>
      </c>
      <c r="I47" s="2">
        <v>0</v>
      </c>
      <c r="J47" s="2">
        <v>0</v>
      </c>
      <c r="K47" s="2">
        <f>J47/1.10231</f>
        <v>0</v>
      </c>
      <c r="L47" s="2">
        <v>8756</v>
      </c>
      <c r="M47" s="2">
        <f>L47/1.10231</f>
        <v>7943.3190300369233</v>
      </c>
      <c r="N47">
        <v>15803</v>
      </c>
      <c r="O47" s="2">
        <f t="shared" si="5"/>
        <v>14336.257495622829</v>
      </c>
      <c r="P47">
        <v>905</v>
      </c>
      <c r="Q47" s="2">
        <f t="shared" si="6"/>
        <v>821.00316607850789</v>
      </c>
      <c r="R47">
        <v>562</v>
      </c>
      <c r="S47" s="2">
        <f t="shared" si="1"/>
        <v>509.83843020565905</v>
      </c>
      <c r="T47">
        <v>0</v>
      </c>
      <c r="U47" s="1">
        <f t="shared" si="0"/>
        <v>0</v>
      </c>
      <c r="V47">
        <v>2223</v>
      </c>
      <c r="W47" s="2">
        <f t="shared" si="3"/>
        <v>2016.6740753508543</v>
      </c>
      <c r="X47">
        <v>0</v>
      </c>
      <c r="Y47" s="2">
        <f t="shared" si="4"/>
        <v>0</v>
      </c>
      <c r="Z47">
        <v>23</v>
      </c>
      <c r="AA47" s="2">
        <f t="shared" si="2"/>
        <v>20.865273834039428</v>
      </c>
      <c r="AB47">
        <v>0</v>
      </c>
      <c r="AC47" s="2">
        <f t="shared" si="7"/>
        <v>0</v>
      </c>
    </row>
    <row r="48" spans="1:29" x14ac:dyDescent="0.3">
      <c r="A48">
        <v>2016</v>
      </c>
      <c r="B48">
        <v>0</v>
      </c>
      <c r="C48" s="2">
        <f>B48/1.10231</f>
        <v>0</v>
      </c>
      <c r="D48">
        <v>0</v>
      </c>
      <c r="E48" s="2">
        <f>D48/1.10231</f>
        <v>0</v>
      </c>
      <c r="F48" s="2">
        <v>0</v>
      </c>
      <c r="G48" s="2">
        <f>F48/1.10231</f>
        <v>0</v>
      </c>
      <c r="H48" s="2">
        <v>0</v>
      </c>
      <c r="I48" s="2">
        <v>0</v>
      </c>
      <c r="J48" s="2">
        <v>0</v>
      </c>
      <c r="K48" s="2">
        <f>J48/1.10231</f>
        <v>0</v>
      </c>
      <c r="L48" s="2">
        <v>9769</v>
      </c>
      <c r="M48" s="2">
        <f>L48/1.10231</f>
        <v>8862.2982645535285</v>
      </c>
      <c r="N48">
        <v>12303</v>
      </c>
      <c r="O48" s="2">
        <f t="shared" si="5"/>
        <v>11161.107129573351</v>
      </c>
      <c r="P48">
        <v>898</v>
      </c>
      <c r="Q48" s="2">
        <f t="shared" si="6"/>
        <v>814.65286534640893</v>
      </c>
      <c r="R48">
        <v>346</v>
      </c>
      <c r="S48" s="2">
        <f t="shared" si="1"/>
        <v>313.88629332946272</v>
      </c>
      <c r="T48">
        <v>0</v>
      </c>
      <c r="U48" s="1">
        <f t="shared" si="0"/>
        <v>0</v>
      </c>
      <c r="X48">
        <v>0</v>
      </c>
      <c r="Y48" s="2">
        <f t="shared" si="4"/>
        <v>0</v>
      </c>
      <c r="AA48" s="2"/>
      <c r="AB48">
        <v>0</v>
      </c>
      <c r="AC48" s="2">
        <f t="shared" si="7"/>
        <v>0</v>
      </c>
    </row>
  </sheetData>
  <pageMargins left="0.7" right="0.7" top="0.75" bottom="0.75" header="0.3" footer="0.3"/>
  <ignoredErrors>
    <ignoredError sqref="F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I8" sqref="I8"/>
    </sheetView>
  </sheetViews>
  <sheetFormatPr defaultRowHeight="14.4" x14ac:dyDescent="0.3"/>
  <cols>
    <col min="2" max="2" width="12.88671875" customWidth="1"/>
    <col min="3" max="3" width="11.5546875" bestFit="1" customWidth="1"/>
    <col min="4" max="4" width="12" bestFit="1" customWidth="1"/>
    <col min="5" max="5" width="12.88671875" bestFit="1" customWidth="1"/>
  </cols>
  <sheetData>
    <row r="1" spans="1:5" ht="28.8" x14ac:dyDescent="0.3">
      <c r="A1" t="s">
        <v>44</v>
      </c>
      <c r="B1" s="1" t="s">
        <v>4</v>
      </c>
      <c r="C1" s="1" t="s">
        <v>6</v>
      </c>
      <c r="D1" s="1" t="s">
        <v>18</v>
      </c>
      <c r="E1" s="1" t="s">
        <v>23</v>
      </c>
    </row>
    <row r="2" spans="1:5" x14ac:dyDescent="0.3">
      <c r="A2">
        <v>1971</v>
      </c>
      <c r="C2">
        <v>3</v>
      </c>
      <c r="E2">
        <v>2.5</v>
      </c>
    </row>
    <row r="3" spans="1:5" x14ac:dyDescent="0.3">
      <c r="A3">
        <v>1972</v>
      </c>
      <c r="E3">
        <v>1.5</v>
      </c>
    </row>
    <row r="4" spans="1:5" x14ac:dyDescent="0.3">
      <c r="A4">
        <v>1973</v>
      </c>
      <c r="E4">
        <v>1</v>
      </c>
    </row>
    <row r="5" spans="1:5" x14ac:dyDescent="0.3">
      <c r="A5">
        <v>1974</v>
      </c>
      <c r="E5">
        <v>3</v>
      </c>
    </row>
    <row r="6" spans="1:5" x14ac:dyDescent="0.3">
      <c r="A6">
        <v>1975</v>
      </c>
    </row>
    <row r="7" spans="1:5" x14ac:dyDescent="0.3">
      <c r="A7">
        <v>1976</v>
      </c>
      <c r="C7">
        <v>3</v>
      </c>
      <c r="E7">
        <v>1</v>
      </c>
    </row>
    <row r="8" spans="1:5" x14ac:dyDescent="0.3">
      <c r="A8">
        <v>1977</v>
      </c>
      <c r="C8">
        <v>3</v>
      </c>
      <c r="E8">
        <v>3.5</v>
      </c>
    </row>
    <row r="9" spans="1:5" x14ac:dyDescent="0.3">
      <c r="A9">
        <v>1978</v>
      </c>
      <c r="E9">
        <v>5.3</v>
      </c>
    </row>
    <row r="10" spans="1:5" x14ac:dyDescent="0.3">
      <c r="A10">
        <v>1979</v>
      </c>
      <c r="C10">
        <v>2.6</v>
      </c>
      <c r="D10">
        <v>3.3</v>
      </c>
      <c r="E10">
        <v>0.5</v>
      </c>
    </row>
    <row r="11" spans="1:5" x14ac:dyDescent="0.3">
      <c r="A11">
        <v>1980</v>
      </c>
      <c r="C11">
        <v>4</v>
      </c>
      <c r="D11">
        <v>3.9</v>
      </c>
    </row>
    <row r="12" spans="1:5" x14ac:dyDescent="0.3">
      <c r="A12">
        <v>1981</v>
      </c>
      <c r="C12">
        <v>3.5</v>
      </c>
      <c r="D12">
        <v>9.3000000000000007</v>
      </c>
      <c r="E12">
        <v>2.2999999999999998</v>
      </c>
    </row>
    <row r="13" spans="1:5" x14ac:dyDescent="0.3">
      <c r="A13">
        <v>1982</v>
      </c>
      <c r="D13">
        <v>11.1</v>
      </c>
      <c r="E13">
        <v>1.5</v>
      </c>
    </row>
    <row r="14" spans="1:5" x14ac:dyDescent="0.3">
      <c r="A14">
        <v>1983</v>
      </c>
      <c r="D14">
        <v>13.1</v>
      </c>
      <c r="E14">
        <v>1</v>
      </c>
    </row>
    <row r="15" spans="1:5" x14ac:dyDescent="0.3">
      <c r="A15">
        <v>1984</v>
      </c>
      <c r="D15">
        <v>8.3000000000000007</v>
      </c>
      <c r="E15">
        <v>3</v>
      </c>
    </row>
    <row r="16" spans="1:5" x14ac:dyDescent="0.3">
      <c r="A16">
        <v>1985</v>
      </c>
      <c r="C16">
        <v>4.5</v>
      </c>
      <c r="D16">
        <v>9.9</v>
      </c>
      <c r="E16">
        <v>3.5</v>
      </c>
    </row>
    <row r="17" spans="1:5" x14ac:dyDescent="0.3">
      <c r="A17">
        <v>1986</v>
      </c>
      <c r="D17">
        <v>8.3000000000000007</v>
      </c>
      <c r="E17">
        <v>3.8</v>
      </c>
    </row>
    <row r="18" spans="1:5" x14ac:dyDescent="0.3">
      <c r="A18">
        <v>1987</v>
      </c>
      <c r="C18">
        <v>1</v>
      </c>
      <c r="D18">
        <v>7.9</v>
      </c>
      <c r="E18">
        <v>3.8</v>
      </c>
    </row>
    <row r="19" spans="1:5" x14ac:dyDescent="0.3">
      <c r="A19">
        <v>1988</v>
      </c>
      <c r="B19">
        <v>27</v>
      </c>
      <c r="C19">
        <v>2</v>
      </c>
      <c r="D19">
        <v>9.1</v>
      </c>
      <c r="E19">
        <v>5</v>
      </c>
    </row>
    <row r="20" spans="1:5" x14ac:dyDescent="0.3">
      <c r="A20">
        <v>1989</v>
      </c>
      <c r="B20">
        <v>31.7</v>
      </c>
      <c r="C20">
        <v>2.4</v>
      </c>
      <c r="D20">
        <v>10.3</v>
      </c>
      <c r="E20">
        <v>17</v>
      </c>
    </row>
    <row r="21" spans="1:5" x14ac:dyDescent="0.3">
      <c r="A21">
        <v>1990</v>
      </c>
      <c r="B21">
        <v>30</v>
      </c>
      <c r="C21">
        <v>2.1</v>
      </c>
      <c r="D21">
        <v>2.9</v>
      </c>
      <c r="E21">
        <v>10</v>
      </c>
    </row>
    <row r="22" spans="1:5" x14ac:dyDescent="0.3">
      <c r="A22">
        <v>1991</v>
      </c>
      <c r="B22">
        <v>22</v>
      </c>
      <c r="D22">
        <v>2.1</v>
      </c>
      <c r="E22">
        <v>8.6999999999999993</v>
      </c>
    </row>
    <row r="23" spans="1:5" x14ac:dyDescent="0.3">
      <c r="A23">
        <v>1992</v>
      </c>
      <c r="B23">
        <v>23</v>
      </c>
      <c r="C23">
        <v>9.1</v>
      </c>
      <c r="E23">
        <v>10.8</v>
      </c>
    </row>
    <row r="24" spans="1:5" x14ac:dyDescent="0.3">
      <c r="A24">
        <v>1993</v>
      </c>
      <c r="B24">
        <v>8.4</v>
      </c>
      <c r="C24">
        <v>9</v>
      </c>
      <c r="D24">
        <v>6.4</v>
      </c>
      <c r="E24">
        <v>5.7</v>
      </c>
    </row>
    <row r="25" spans="1:5" x14ac:dyDescent="0.3">
      <c r="A25">
        <v>1994</v>
      </c>
      <c r="B25">
        <v>8</v>
      </c>
      <c r="C25">
        <v>8.4</v>
      </c>
      <c r="D25">
        <v>0.25</v>
      </c>
      <c r="E25">
        <v>9</v>
      </c>
    </row>
    <row r="26" spans="1:5" x14ac:dyDescent="0.3">
      <c r="A26">
        <v>1995</v>
      </c>
      <c r="B26">
        <v>5.5</v>
      </c>
      <c r="C26">
        <v>6.5</v>
      </c>
      <c r="D26">
        <v>0.05</v>
      </c>
      <c r="E26">
        <v>4.5</v>
      </c>
    </row>
    <row r="27" spans="1:5" x14ac:dyDescent="0.3">
      <c r="A27">
        <v>1996</v>
      </c>
      <c r="B27">
        <v>9.9</v>
      </c>
      <c r="C27">
        <v>6.9</v>
      </c>
      <c r="D27">
        <v>18.100000000000001</v>
      </c>
      <c r="E27">
        <v>10.1</v>
      </c>
    </row>
    <row r="28" spans="1:5" x14ac:dyDescent="0.3">
      <c r="A28">
        <v>1997</v>
      </c>
      <c r="B28">
        <v>13.2</v>
      </c>
      <c r="C28">
        <v>0</v>
      </c>
      <c r="D28">
        <v>14.4</v>
      </c>
      <c r="E28">
        <v>14.5</v>
      </c>
    </row>
    <row r="29" spans="1:5" x14ac:dyDescent="0.3">
      <c r="A29">
        <v>1998</v>
      </c>
      <c r="B29">
        <v>11</v>
      </c>
      <c r="C29">
        <v>11.8</v>
      </c>
      <c r="D29">
        <v>12.4</v>
      </c>
      <c r="E29">
        <v>14.5</v>
      </c>
    </row>
    <row r="30" spans="1:5" x14ac:dyDescent="0.3">
      <c r="A30">
        <v>1999</v>
      </c>
      <c r="B30">
        <v>15.4</v>
      </c>
      <c r="C30">
        <v>1.8</v>
      </c>
      <c r="D30">
        <v>11</v>
      </c>
      <c r="E30">
        <v>13.8</v>
      </c>
    </row>
    <row r="31" spans="1:5" x14ac:dyDescent="0.3">
      <c r="A31">
        <v>2000</v>
      </c>
      <c r="B31">
        <v>12.9</v>
      </c>
      <c r="C31">
        <v>9.1</v>
      </c>
      <c r="D31">
        <v>13.8</v>
      </c>
      <c r="E31">
        <v>13</v>
      </c>
    </row>
    <row r="32" spans="1:5" x14ac:dyDescent="0.3">
      <c r="A32">
        <v>2001</v>
      </c>
      <c r="B32">
        <v>16.7</v>
      </c>
      <c r="C32">
        <v>6.9</v>
      </c>
      <c r="D32">
        <v>12.2</v>
      </c>
      <c r="E32">
        <v>13.7</v>
      </c>
    </row>
    <row r="33" spans="1:5" x14ac:dyDescent="0.3">
      <c r="A33">
        <v>2002</v>
      </c>
      <c r="B33">
        <v>18</v>
      </c>
      <c r="C33">
        <v>4.8</v>
      </c>
      <c r="D33">
        <v>15.4</v>
      </c>
      <c r="E33">
        <v>11.9</v>
      </c>
    </row>
    <row r="34" spans="1:5" x14ac:dyDescent="0.3">
      <c r="A34">
        <v>2003</v>
      </c>
      <c r="B34">
        <v>11.2</v>
      </c>
      <c r="C34">
        <v>8.5</v>
      </c>
      <c r="D34">
        <v>12.2</v>
      </c>
      <c r="E34">
        <v>16.7</v>
      </c>
    </row>
    <row r="35" spans="1:5" x14ac:dyDescent="0.3">
      <c r="A35">
        <v>2004</v>
      </c>
      <c r="B35">
        <v>12</v>
      </c>
      <c r="C35">
        <v>7.1</v>
      </c>
      <c r="D35">
        <v>13</v>
      </c>
      <c r="E35">
        <v>11.1</v>
      </c>
    </row>
    <row r="36" spans="1:5" x14ac:dyDescent="0.3">
      <c r="A36">
        <v>2005</v>
      </c>
      <c r="B36">
        <v>18</v>
      </c>
      <c r="C36">
        <v>10.1</v>
      </c>
      <c r="D36">
        <v>8.9</v>
      </c>
      <c r="E36">
        <v>10.3</v>
      </c>
    </row>
    <row r="37" spans="1:5" x14ac:dyDescent="0.3">
      <c r="A37">
        <v>2006</v>
      </c>
      <c r="B37">
        <v>8.1999999999999993</v>
      </c>
      <c r="C37">
        <v>7.9</v>
      </c>
      <c r="D37">
        <v>5.9</v>
      </c>
      <c r="E37">
        <v>9</v>
      </c>
    </row>
    <row r="38" spans="1:5" x14ac:dyDescent="0.3">
      <c r="A38">
        <v>2007</v>
      </c>
      <c r="B38">
        <v>22.3</v>
      </c>
      <c r="C38">
        <v>11.3</v>
      </c>
      <c r="D38">
        <v>4.4000000000000004</v>
      </c>
      <c r="E38">
        <v>16.5</v>
      </c>
    </row>
    <row r="39" spans="1:5" x14ac:dyDescent="0.3">
      <c r="A39">
        <v>2008</v>
      </c>
      <c r="B39">
        <v>11</v>
      </c>
      <c r="C39">
        <v>15.4</v>
      </c>
      <c r="D39">
        <v>11.4</v>
      </c>
      <c r="E39">
        <v>14.5</v>
      </c>
    </row>
    <row r="40" spans="1:5" x14ac:dyDescent="0.3">
      <c r="A40">
        <v>2009</v>
      </c>
      <c r="B40">
        <v>17</v>
      </c>
      <c r="C40">
        <v>6.6</v>
      </c>
      <c r="D40">
        <v>6.9</v>
      </c>
      <c r="E40">
        <v>10.3</v>
      </c>
    </row>
    <row r="41" spans="1:5" x14ac:dyDescent="0.3">
      <c r="A41">
        <v>2010</v>
      </c>
      <c r="B41">
        <v>18.7</v>
      </c>
      <c r="C41">
        <v>7.8</v>
      </c>
      <c r="D41">
        <v>2.7</v>
      </c>
      <c r="E41">
        <v>12.4</v>
      </c>
    </row>
    <row r="42" spans="1:5" x14ac:dyDescent="0.3">
      <c r="A42">
        <v>2011</v>
      </c>
      <c r="B42">
        <v>14.8</v>
      </c>
      <c r="C42">
        <v>8.1</v>
      </c>
      <c r="D42">
        <v>1</v>
      </c>
      <c r="E42">
        <v>12.6</v>
      </c>
    </row>
    <row r="43" spans="1:5" x14ac:dyDescent="0.3">
      <c r="A43">
        <v>2012</v>
      </c>
      <c r="B43">
        <v>14.9</v>
      </c>
      <c r="C43">
        <v>8.9</v>
      </c>
      <c r="D43">
        <v>4.5999999999999996</v>
      </c>
      <c r="E43">
        <v>4.2</v>
      </c>
    </row>
    <row r="44" spans="1:5" x14ac:dyDescent="0.3">
      <c r="A44">
        <v>2013</v>
      </c>
      <c r="B44">
        <v>15.3</v>
      </c>
      <c r="C44">
        <v>9.6999999999999993</v>
      </c>
      <c r="D44">
        <v>5.4</v>
      </c>
      <c r="E44">
        <v>2.4</v>
      </c>
    </row>
    <row r="45" spans="1:5" x14ac:dyDescent="0.3">
      <c r="A45">
        <v>2014</v>
      </c>
      <c r="B45">
        <v>13.6</v>
      </c>
      <c r="C45">
        <v>3.7</v>
      </c>
      <c r="D45">
        <v>2</v>
      </c>
      <c r="E45">
        <v>3.2</v>
      </c>
    </row>
    <row r="46" spans="1:5" x14ac:dyDescent="0.3">
      <c r="A46">
        <v>2015</v>
      </c>
      <c r="B46">
        <v>11.5</v>
      </c>
      <c r="C46">
        <v>5.5</v>
      </c>
      <c r="D46">
        <v>2.2999999999999998</v>
      </c>
      <c r="E46">
        <v>4.2</v>
      </c>
    </row>
    <row r="47" spans="1:5" x14ac:dyDescent="0.3">
      <c r="A47">
        <v>2016</v>
      </c>
      <c r="B47">
        <v>12.3</v>
      </c>
      <c r="C47">
        <v>4.4000000000000004</v>
      </c>
      <c r="D4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F1" sqref="F1:F1048576"/>
    </sheetView>
  </sheetViews>
  <sheetFormatPr defaultRowHeight="14.4" x14ac:dyDescent="0.3"/>
  <sheetData>
    <row r="1" spans="1:5" ht="57.6" x14ac:dyDescent="0.3">
      <c r="A1" t="s">
        <v>24</v>
      </c>
      <c r="B1" s="1" t="s">
        <v>3</v>
      </c>
      <c r="C1" s="1" t="s">
        <v>5</v>
      </c>
      <c r="D1" s="1" t="s">
        <v>17</v>
      </c>
      <c r="E1" s="1" t="s">
        <v>22</v>
      </c>
    </row>
    <row r="2" spans="1:5" x14ac:dyDescent="0.3">
      <c r="A2">
        <v>1971</v>
      </c>
      <c r="C2">
        <v>13100</v>
      </c>
      <c r="E2">
        <v>833</v>
      </c>
    </row>
    <row r="3" spans="1:5" x14ac:dyDescent="0.3">
      <c r="A3">
        <v>1972</v>
      </c>
      <c r="C3">
        <v>3650</v>
      </c>
      <c r="E3">
        <v>666</v>
      </c>
    </row>
    <row r="4" spans="1:5" x14ac:dyDescent="0.3">
      <c r="A4">
        <v>1973</v>
      </c>
      <c r="C4">
        <v>450</v>
      </c>
      <c r="E4">
        <v>333</v>
      </c>
    </row>
    <row r="5" spans="1:5" x14ac:dyDescent="0.3">
      <c r="A5">
        <v>1974</v>
      </c>
      <c r="C5">
        <v>400</v>
      </c>
      <c r="E5">
        <v>999</v>
      </c>
    </row>
    <row r="6" spans="1:5" x14ac:dyDescent="0.3">
      <c r="A6">
        <v>1975</v>
      </c>
      <c r="C6">
        <v>2900</v>
      </c>
    </row>
    <row r="7" spans="1:5" x14ac:dyDescent="0.3">
      <c r="A7">
        <v>1976</v>
      </c>
      <c r="C7">
        <v>4350</v>
      </c>
      <c r="E7">
        <v>333</v>
      </c>
    </row>
    <row r="8" spans="1:5" x14ac:dyDescent="0.3">
      <c r="A8">
        <v>1977</v>
      </c>
      <c r="C8">
        <v>3035</v>
      </c>
      <c r="E8">
        <v>1166</v>
      </c>
    </row>
    <row r="9" spans="1:5" x14ac:dyDescent="0.3">
      <c r="A9">
        <v>1978</v>
      </c>
      <c r="C9">
        <v>1505</v>
      </c>
      <c r="E9">
        <v>1765</v>
      </c>
    </row>
    <row r="10" spans="1:5" x14ac:dyDescent="0.3">
      <c r="A10">
        <v>1979</v>
      </c>
      <c r="C10">
        <v>255</v>
      </c>
      <c r="D10">
        <v>2500</v>
      </c>
      <c r="E10">
        <v>167</v>
      </c>
    </row>
    <row r="11" spans="1:5" x14ac:dyDescent="0.3">
      <c r="A11">
        <v>1980</v>
      </c>
      <c r="C11">
        <v>500</v>
      </c>
      <c r="D11">
        <v>4485</v>
      </c>
    </row>
    <row r="12" spans="1:5" x14ac:dyDescent="0.3">
      <c r="A12">
        <v>1981</v>
      </c>
      <c r="C12">
        <v>410</v>
      </c>
      <c r="D12">
        <v>7500</v>
      </c>
      <c r="E12">
        <v>750</v>
      </c>
    </row>
    <row r="13" spans="1:5" x14ac:dyDescent="0.3">
      <c r="A13">
        <v>1982</v>
      </c>
      <c r="C13">
        <v>160</v>
      </c>
      <c r="D13">
        <v>6650</v>
      </c>
      <c r="E13">
        <v>500</v>
      </c>
    </row>
    <row r="14" spans="1:5" x14ac:dyDescent="0.3">
      <c r="A14">
        <v>1983</v>
      </c>
      <c r="C14">
        <v>1640</v>
      </c>
      <c r="D14">
        <v>8870</v>
      </c>
      <c r="E14">
        <v>333</v>
      </c>
    </row>
    <row r="15" spans="1:5" x14ac:dyDescent="0.3">
      <c r="A15">
        <v>1984</v>
      </c>
      <c r="C15">
        <v>1000</v>
      </c>
      <c r="D15">
        <v>12100</v>
      </c>
      <c r="E15">
        <v>540</v>
      </c>
    </row>
    <row r="16" spans="1:5" x14ac:dyDescent="0.3">
      <c r="A16">
        <v>1985</v>
      </c>
      <c r="C16">
        <v>1000</v>
      </c>
      <c r="D16">
        <v>11000</v>
      </c>
      <c r="E16">
        <v>1166</v>
      </c>
    </row>
    <row r="17" spans="1:5" x14ac:dyDescent="0.3">
      <c r="A17">
        <v>1986</v>
      </c>
      <c r="C17">
        <v>1000</v>
      </c>
      <c r="D17">
        <v>12500</v>
      </c>
      <c r="E17">
        <v>1249</v>
      </c>
    </row>
    <row r="18" spans="1:5" x14ac:dyDescent="0.3">
      <c r="A18">
        <v>1987</v>
      </c>
      <c r="D18">
        <v>6600</v>
      </c>
      <c r="E18">
        <v>740</v>
      </c>
    </row>
    <row r="19" spans="1:5" x14ac:dyDescent="0.3">
      <c r="A19">
        <v>1988</v>
      </c>
      <c r="B19">
        <v>16550</v>
      </c>
      <c r="D19">
        <v>6000</v>
      </c>
      <c r="E19">
        <v>1665</v>
      </c>
    </row>
    <row r="20" spans="1:5" x14ac:dyDescent="0.3">
      <c r="A20">
        <v>1989</v>
      </c>
      <c r="B20">
        <v>16350</v>
      </c>
      <c r="C20">
        <v>500</v>
      </c>
      <c r="D20">
        <v>5360</v>
      </c>
      <c r="E20">
        <v>4000</v>
      </c>
    </row>
    <row r="21" spans="1:5" x14ac:dyDescent="0.3">
      <c r="A21">
        <v>1990</v>
      </c>
      <c r="B21">
        <v>19800</v>
      </c>
      <c r="C21">
        <v>1000</v>
      </c>
      <c r="D21">
        <v>2000</v>
      </c>
      <c r="E21">
        <v>2350</v>
      </c>
    </row>
    <row r="22" spans="1:5" x14ac:dyDescent="0.3">
      <c r="A22">
        <v>1991</v>
      </c>
      <c r="B22">
        <v>18350</v>
      </c>
      <c r="C22">
        <v>3000</v>
      </c>
      <c r="D22">
        <v>400</v>
      </c>
      <c r="E22">
        <v>2175</v>
      </c>
    </row>
    <row r="23" spans="1:5" x14ac:dyDescent="0.3">
      <c r="A23">
        <v>1992</v>
      </c>
      <c r="B23">
        <v>17800</v>
      </c>
      <c r="C23">
        <v>2650</v>
      </c>
      <c r="D23">
        <v>200</v>
      </c>
      <c r="E23">
        <v>5714</v>
      </c>
    </row>
    <row r="24" spans="1:5" x14ac:dyDescent="0.3">
      <c r="A24">
        <v>1993</v>
      </c>
      <c r="B24">
        <v>12350</v>
      </c>
      <c r="C24">
        <v>684</v>
      </c>
      <c r="D24">
        <v>904</v>
      </c>
      <c r="E24">
        <v>1099</v>
      </c>
    </row>
    <row r="25" spans="1:5" x14ac:dyDescent="0.3">
      <c r="A25">
        <v>1994</v>
      </c>
      <c r="B25">
        <v>7996</v>
      </c>
      <c r="C25">
        <v>2544</v>
      </c>
      <c r="D25">
        <v>400</v>
      </c>
      <c r="E25">
        <v>2450</v>
      </c>
    </row>
    <row r="26" spans="1:5" x14ac:dyDescent="0.3">
      <c r="A26">
        <v>1995</v>
      </c>
      <c r="B26">
        <v>6778</v>
      </c>
      <c r="C26">
        <v>2470</v>
      </c>
      <c r="D26">
        <v>200</v>
      </c>
      <c r="E26">
        <v>274</v>
      </c>
    </row>
    <row r="27" spans="1:5" x14ac:dyDescent="0.3">
      <c r="A27">
        <v>1996</v>
      </c>
      <c r="B27">
        <v>6262</v>
      </c>
      <c r="C27">
        <v>2665</v>
      </c>
      <c r="D27">
        <v>4560</v>
      </c>
      <c r="E27">
        <v>4023</v>
      </c>
    </row>
    <row r="28" spans="1:5" x14ac:dyDescent="0.3">
      <c r="A28">
        <v>1997</v>
      </c>
      <c r="B28">
        <v>6755</v>
      </c>
      <c r="C28">
        <v>0</v>
      </c>
      <c r="D28">
        <v>9926</v>
      </c>
      <c r="E28">
        <v>5884</v>
      </c>
    </row>
    <row r="29" spans="1:5" x14ac:dyDescent="0.3">
      <c r="A29">
        <v>1998</v>
      </c>
      <c r="B29">
        <v>7018</v>
      </c>
      <c r="C29">
        <v>5998</v>
      </c>
      <c r="D29">
        <v>10419</v>
      </c>
      <c r="E29">
        <v>6472</v>
      </c>
    </row>
    <row r="30" spans="1:5" x14ac:dyDescent="0.3">
      <c r="A30">
        <v>1999</v>
      </c>
      <c r="B30">
        <v>6951</v>
      </c>
      <c r="C30">
        <v>5381</v>
      </c>
      <c r="D30">
        <v>11049</v>
      </c>
      <c r="E30">
        <v>4426</v>
      </c>
    </row>
    <row r="31" spans="1:5" x14ac:dyDescent="0.3">
      <c r="A31">
        <v>2000</v>
      </c>
      <c r="B31">
        <v>6013</v>
      </c>
      <c r="C31">
        <v>920</v>
      </c>
      <c r="D31">
        <v>9425</v>
      </c>
      <c r="E31">
        <v>3635</v>
      </c>
    </row>
    <row r="32" spans="1:5" x14ac:dyDescent="0.3">
      <c r="A32">
        <v>2001</v>
      </c>
      <c r="B32">
        <v>9091</v>
      </c>
      <c r="C32">
        <v>2052</v>
      </c>
      <c r="D32">
        <v>7576</v>
      </c>
      <c r="E32">
        <v>8538</v>
      </c>
    </row>
    <row r="33" spans="1:5" x14ac:dyDescent="0.3">
      <c r="A33">
        <v>2002</v>
      </c>
      <c r="B33">
        <v>8387</v>
      </c>
      <c r="C33">
        <v>2406</v>
      </c>
      <c r="D33">
        <v>4084</v>
      </c>
      <c r="E33">
        <v>4936</v>
      </c>
    </row>
    <row r="34" spans="1:5" x14ac:dyDescent="0.3">
      <c r="A34">
        <v>2003</v>
      </c>
      <c r="B34">
        <v>6045</v>
      </c>
      <c r="C34">
        <v>5509</v>
      </c>
      <c r="D34">
        <v>3529</v>
      </c>
      <c r="E34">
        <v>9423</v>
      </c>
    </row>
    <row r="35" spans="1:5" x14ac:dyDescent="0.3">
      <c r="A35">
        <v>2004</v>
      </c>
      <c r="B35">
        <v>13204</v>
      </c>
      <c r="C35">
        <v>2413</v>
      </c>
      <c r="D35">
        <v>4728</v>
      </c>
      <c r="E35">
        <v>7502</v>
      </c>
    </row>
    <row r="36" spans="1:5" x14ac:dyDescent="0.3">
      <c r="A36">
        <v>2005</v>
      </c>
      <c r="B36">
        <v>15577</v>
      </c>
      <c r="C36">
        <v>3268</v>
      </c>
      <c r="D36">
        <v>3036</v>
      </c>
      <c r="E36">
        <v>6924</v>
      </c>
    </row>
    <row r="37" spans="1:5" x14ac:dyDescent="0.3">
      <c r="A37">
        <v>2006</v>
      </c>
      <c r="B37">
        <v>14262</v>
      </c>
      <c r="C37">
        <v>2538</v>
      </c>
      <c r="D37">
        <v>5110</v>
      </c>
      <c r="E37">
        <v>6028</v>
      </c>
    </row>
    <row r="38" spans="1:5" x14ac:dyDescent="0.3">
      <c r="A38">
        <v>2007</v>
      </c>
      <c r="B38">
        <v>13768</v>
      </c>
      <c r="C38">
        <v>7353</v>
      </c>
      <c r="D38">
        <v>3346</v>
      </c>
      <c r="E38">
        <v>10946</v>
      </c>
    </row>
    <row r="39" spans="1:5" x14ac:dyDescent="0.3">
      <c r="A39">
        <v>2008</v>
      </c>
      <c r="B39">
        <v>14213</v>
      </c>
      <c r="C39">
        <v>4846</v>
      </c>
      <c r="D39">
        <v>11252</v>
      </c>
      <c r="E39">
        <v>19975</v>
      </c>
    </row>
    <row r="40" spans="1:5" x14ac:dyDescent="0.3">
      <c r="A40">
        <v>2009</v>
      </c>
      <c r="B40">
        <v>14213</v>
      </c>
      <c r="C40">
        <v>2862</v>
      </c>
      <c r="D40">
        <v>5283</v>
      </c>
      <c r="E40">
        <v>15829</v>
      </c>
    </row>
    <row r="41" spans="1:5" x14ac:dyDescent="0.3">
      <c r="A41">
        <v>2010</v>
      </c>
      <c r="B41">
        <v>14870</v>
      </c>
      <c r="C41">
        <v>3523</v>
      </c>
      <c r="D41">
        <v>1437</v>
      </c>
      <c r="E41">
        <v>15264</v>
      </c>
    </row>
    <row r="42" spans="1:5" x14ac:dyDescent="0.3">
      <c r="A42">
        <v>2011</v>
      </c>
      <c r="B42">
        <v>17886</v>
      </c>
      <c r="C42">
        <v>2559</v>
      </c>
      <c r="E42">
        <v>14215</v>
      </c>
    </row>
    <row r="43" spans="1:5" x14ac:dyDescent="0.3">
      <c r="A43">
        <v>2012</v>
      </c>
      <c r="B43">
        <v>34235</v>
      </c>
      <c r="C43">
        <v>3193</v>
      </c>
      <c r="D43">
        <v>5119</v>
      </c>
      <c r="E43">
        <v>923</v>
      </c>
    </row>
    <row r="44" spans="1:5" x14ac:dyDescent="0.3">
      <c r="A44">
        <v>2013</v>
      </c>
      <c r="B44">
        <v>23391</v>
      </c>
      <c r="C44">
        <v>7556</v>
      </c>
      <c r="D44">
        <v>4936</v>
      </c>
      <c r="E44">
        <v>412</v>
      </c>
    </row>
    <row r="45" spans="1:5" x14ac:dyDescent="0.3">
      <c r="A45">
        <v>2014</v>
      </c>
      <c r="B45">
        <v>26085</v>
      </c>
      <c r="C45">
        <v>2631</v>
      </c>
      <c r="D45">
        <v>927</v>
      </c>
      <c r="E45">
        <v>444</v>
      </c>
    </row>
    <row r="46" spans="1:5" x14ac:dyDescent="0.3">
      <c r="A46">
        <v>2015</v>
      </c>
      <c r="B46">
        <v>15803</v>
      </c>
      <c r="C46">
        <v>562</v>
      </c>
      <c r="D46">
        <v>2223</v>
      </c>
      <c r="E46">
        <v>23</v>
      </c>
    </row>
    <row r="47" spans="1:5" x14ac:dyDescent="0.3">
      <c r="A47">
        <v>2016</v>
      </c>
      <c r="B47">
        <v>12303</v>
      </c>
      <c r="C4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Biomass_catch</vt:lpstr>
      <vt:lpstr>Miles of Spawn</vt:lpstr>
      <vt:lpstr>metric 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2017-05-11T17:22:50Z</dcterms:created>
  <dcterms:modified xsi:type="dcterms:W3CDTF">2017-07-11T20:32:57Z</dcterms:modified>
</cp:coreProperties>
</file>