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gil\Documents\School\699\Herring Data\"/>
    </mc:Choice>
  </mc:AlternateContent>
  <bookViews>
    <workbookView xWindow="0" yWindow="0" windowWidth="22104" windowHeight="9672" activeTab="2"/>
  </bookViews>
  <sheets>
    <sheet name="Exponential Model" sheetId="1" r:id="rId1"/>
    <sheet name="Logistic Model" sheetId="3" r:id="rId2"/>
    <sheet name="Harvest" sheetId="4" r:id="rId3"/>
    <sheet name="Sheet2" sheetId="2" r:id="rId4"/>
  </sheets>
  <externalReferences>
    <externalReference r:id="rId5"/>
  </externalReferences>
  <definedNames>
    <definedName name="h">[1]Harvest!$B$2</definedName>
    <definedName name="h_">[1]H_Solved!$B$2</definedName>
    <definedName name="K_">'[1]Logistic Model'!$B$3</definedName>
    <definedName name="K_herring">'Logistic Model'!$B$3</definedName>
    <definedName name="N0">'Exponential Model'!$A$3</definedName>
    <definedName name="N0_exp">'Exponential Model'!$B$3</definedName>
    <definedName name="N0_herring">'Logistic Model'!$B$4</definedName>
    <definedName name="N0_log">'[1]Logistic Model'!$B$4</definedName>
    <definedName name="r_" localSheetId="2">'[1]Exponential Model'!$B$2</definedName>
    <definedName name="r_" localSheetId="1">'[1]Exponential Model'!$B$2</definedName>
    <definedName name="r_">'Exponential Model'!$B$2</definedName>
    <definedName name="r_exp">'Exponential Model'!$B$2</definedName>
    <definedName name="r_herring">'Logistic Model'!$B$2</definedName>
    <definedName name="r_herringh">Harvest!$B$2</definedName>
    <definedName name="r_log">'[1]Logistic Model'!$B$2</definedName>
    <definedName name="solver_adj" localSheetId="0" hidden="1">'Exponential Model'!$B$2:$B$3</definedName>
    <definedName name="solver_adj" localSheetId="1" hidden="1">'Logistic Model'!$B$2:$B$4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'Exponential Model'!$B$2</definedName>
    <definedName name="solver_lhs1" localSheetId="1" hidden="1">'Logistic Model'!$B$4</definedName>
    <definedName name="solver_lhs2" localSheetId="0" hidden="1">'Exponential Model'!$B$2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'Exponential Model'!$B$4</definedName>
    <definedName name="solver_opt" localSheetId="1" hidden="1">'Logistic Model'!$B$5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SQ_">'Exponential Model'!$B$4</definedName>
    <definedName name="SSQ_log">'Logistic Model'!$B$5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I5" i="4"/>
  <c r="E4" i="4"/>
  <c r="F5" i="4"/>
  <c r="I4" i="4"/>
  <c r="F4" i="4"/>
  <c r="G2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5" i="1"/>
  <c r="F36" i="1"/>
  <c r="F37" i="1"/>
  <c r="F38" i="1"/>
  <c r="F39" i="1"/>
  <c r="F40" i="1"/>
  <c r="F41" i="1"/>
  <c r="F42" i="1"/>
  <c r="F43" i="1"/>
  <c r="G2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3" i="3"/>
  <c r="H3" i="3"/>
  <c r="H2" i="3"/>
  <c r="H5" i="4"/>
  <c r="H6" i="4"/>
  <c r="E5" i="4"/>
  <c r="E6" i="4"/>
  <c r="G4" i="3"/>
  <c r="G5" i="3"/>
  <c r="I6" i="4"/>
  <c r="H7" i="4"/>
  <c r="I8" i="4"/>
  <c r="F7" i="4"/>
  <c r="F6" i="4"/>
  <c r="E7" i="4"/>
  <c r="I7" i="4"/>
  <c r="H4" i="3"/>
  <c r="F8" i="4"/>
  <c r="E8" i="4"/>
  <c r="F9" i="4"/>
  <c r="H8" i="4"/>
  <c r="H9" i="4"/>
  <c r="G6" i="3"/>
  <c r="H5" i="3"/>
  <c r="E9" i="4"/>
  <c r="F10" i="4"/>
  <c r="I9" i="4"/>
  <c r="H10" i="4"/>
  <c r="I10" i="4"/>
  <c r="G7" i="3"/>
  <c r="H6" i="3"/>
  <c r="H2" i="1"/>
  <c r="G3" i="1"/>
  <c r="E10" i="4"/>
  <c r="F11" i="4"/>
  <c r="I11" i="4"/>
  <c r="H11" i="4"/>
  <c r="G8" i="3"/>
  <c r="H7" i="3"/>
  <c r="H3" i="1"/>
  <c r="G4" i="1"/>
  <c r="E11" i="4"/>
  <c r="F12" i="4"/>
  <c r="H12" i="4"/>
  <c r="I12" i="4"/>
  <c r="G9" i="3"/>
  <c r="H8" i="3"/>
  <c r="H4" i="1"/>
  <c r="G5" i="1"/>
  <c r="E12" i="4"/>
  <c r="E13" i="4"/>
  <c r="H13" i="4"/>
  <c r="I13" i="4"/>
  <c r="G10" i="3"/>
  <c r="H9" i="3"/>
  <c r="H5" i="1"/>
  <c r="G6" i="1"/>
  <c r="F13" i="4"/>
  <c r="E14" i="4"/>
  <c r="I14" i="4"/>
  <c r="H14" i="4"/>
  <c r="F14" i="4"/>
  <c r="G11" i="3"/>
  <c r="H10" i="3"/>
  <c r="H6" i="1"/>
  <c r="G7" i="1"/>
  <c r="I15" i="4"/>
  <c r="H15" i="4"/>
  <c r="F15" i="4"/>
  <c r="E15" i="4"/>
  <c r="G12" i="3"/>
  <c r="H11" i="3"/>
  <c r="G8" i="1"/>
  <c r="H7" i="1"/>
  <c r="H16" i="4"/>
  <c r="I16" i="4"/>
  <c r="F16" i="4"/>
  <c r="E16" i="4"/>
  <c r="G13" i="3"/>
  <c r="H12" i="3"/>
  <c r="H8" i="1"/>
  <c r="G9" i="1"/>
  <c r="H17" i="4"/>
  <c r="I17" i="4"/>
  <c r="E17" i="4"/>
  <c r="F17" i="4"/>
  <c r="G14" i="3"/>
  <c r="H13" i="3"/>
  <c r="H9" i="1"/>
  <c r="G10" i="1"/>
  <c r="I18" i="4"/>
  <c r="H18" i="4"/>
  <c r="E18" i="4"/>
  <c r="F18" i="4"/>
  <c r="G15" i="3"/>
  <c r="H14" i="3"/>
  <c r="H10" i="1"/>
  <c r="G11" i="1"/>
  <c r="I19" i="4"/>
  <c r="H19" i="4"/>
  <c r="F19" i="4"/>
  <c r="E19" i="4"/>
  <c r="G16" i="3"/>
  <c r="H15" i="3"/>
  <c r="G12" i="1"/>
  <c r="H11" i="1"/>
  <c r="H20" i="4"/>
  <c r="I20" i="4"/>
  <c r="F20" i="4"/>
  <c r="E20" i="4"/>
  <c r="G17" i="3"/>
  <c r="H16" i="3"/>
  <c r="G13" i="1"/>
  <c r="H12" i="1"/>
  <c r="H21" i="4"/>
  <c r="I21" i="4"/>
  <c r="E21" i="4"/>
  <c r="F21" i="4"/>
  <c r="G18" i="3"/>
  <c r="H17" i="3"/>
  <c r="G14" i="1"/>
  <c r="H13" i="1"/>
  <c r="I22" i="4"/>
  <c r="H22" i="4"/>
  <c r="E22" i="4"/>
  <c r="F22" i="4"/>
  <c r="G19" i="3"/>
  <c r="H18" i="3"/>
  <c r="H14" i="1"/>
  <c r="G15" i="1"/>
  <c r="I23" i="4"/>
  <c r="H23" i="4"/>
  <c r="F23" i="4"/>
  <c r="E23" i="4"/>
  <c r="G20" i="3"/>
  <c r="H19" i="3"/>
  <c r="H15" i="1"/>
  <c r="G16" i="1"/>
  <c r="I24" i="4"/>
  <c r="H24" i="4"/>
  <c r="F24" i="4"/>
  <c r="E24" i="4"/>
  <c r="G21" i="3"/>
  <c r="H20" i="3"/>
  <c r="H16" i="1"/>
  <c r="G17" i="1"/>
  <c r="H25" i="4"/>
  <c r="I25" i="4"/>
  <c r="E25" i="4"/>
  <c r="F25" i="4"/>
  <c r="G22" i="3"/>
  <c r="H21" i="3"/>
  <c r="H17" i="1"/>
  <c r="G18" i="1"/>
  <c r="I26" i="4"/>
  <c r="H26" i="4"/>
  <c r="E26" i="4"/>
  <c r="F26" i="4"/>
  <c r="G23" i="3"/>
  <c r="H22" i="3"/>
  <c r="H18" i="1"/>
  <c r="G19" i="1"/>
  <c r="I27" i="4"/>
  <c r="H27" i="4"/>
  <c r="E27" i="4"/>
  <c r="F27" i="4"/>
  <c r="G24" i="3"/>
  <c r="H23" i="3"/>
  <c r="G20" i="1"/>
  <c r="H19" i="1"/>
  <c r="H28" i="4"/>
  <c r="I28" i="4"/>
  <c r="F28" i="4"/>
  <c r="E28" i="4"/>
  <c r="G25" i="3"/>
  <c r="H24" i="3"/>
  <c r="G21" i="1"/>
  <c r="H20" i="1"/>
  <c r="H29" i="4"/>
  <c r="I29" i="4"/>
  <c r="E29" i="4"/>
  <c r="F29" i="4"/>
  <c r="G26" i="3"/>
  <c r="H25" i="3"/>
  <c r="G22" i="1"/>
  <c r="H21" i="1"/>
  <c r="I30" i="4"/>
  <c r="H30" i="4"/>
  <c r="E30" i="4"/>
  <c r="F30" i="4"/>
  <c r="G27" i="3"/>
  <c r="H26" i="3"/>
  <c r="H22" i="1"/>
  <c r="G23" i="1"/>
  <c r="I31" i="4"/>
  <c r="H31" i="4"/>
  <c r="F31" i="4"/>
  <c r="E31" i="4"/>
  <c r="G28" i="3"/>
  <c r="H27" i="3"/>
  <c r="H23" i="1"/>
  <c r="G24" i="1"/>
  <c r="I32" i="4"/>
  <c r="H32" i="4"/>
  <c r="F32" i="4"/>
  <c r="E32" i="4"/>
  <c r="G29" i="3"/>
  <c r="H28" i="3"/>
  <c r="H24" i="1"/>
  <c r="G25" i="1"/>
  <c r="H33" i="4"/>
  <c r="I33" i="4"/>
  <c r="E33" i="4"/>
  <c r="F33" i="4"/>
  <c r="G30" i="3"/>
  <c r="H29" i="3"/>
  <c r="H25" i="1"/>
  <c r="G26" i="1"/>
  <c r="I34" i="4"/>
  <c r="H34" i="4"/>
  <c r="E34" i="4"/>
  <c r="F34" i="4"/>
  <c r="G31" i="3"/>
  <c r="H30" i="3"/>
  <c r="H26" i="1"/>
  <c r="G27" i="1"/>
  <c r="I35" i="4"/>
  <c r="H35" i="4"/>
  <c r="F35" i="4"/>
  <c r="E35" i="4"/>
  <c r="G32" i="3"/>
  <c r="H31" i="3"/>
  <c r="H27" i="1"/>
  <c r="G28" i="1"/>
  <c r="H36" i="4"/>
  <c r="I36" i="4"/>
  <c r="F36" i="4"/>
  <c r="E36" i="4"/>
  <c r="G33" i="3"/>
  <c r="H32" i="3"/>
  <c r="G29" i="1"/>
  <c r="H28" i="1"/>
  <c r="H37" i="4"/>
  <c r="I37" i="4"/>
  <c r="E37" i="4"/>
  <c r="F37" i="4"/>
  <c r="G34" i="3"/>
  <c r="H33" i="3"/>
  <c r="H29" i="1"/>
  <c r="G30" i="1"/>
  <c r="I38" i="4"/>
  <c r="H38" i="4"/>
  <c r="E38" i="4"/>
  <c r="F38" i="4"/>
  <c r="G35" i="3"/>
  <c r="H34" i="3"/>
  <c r="G31" i="1"/>
  <c r="H30" i="1"/>
  <c r="I39" i="4"/>
  <c r="H39" i="4"/>
  <c r="E39" i="4"/>
  <c r="F39" i="4"/>
  <c r="G36" i="3"/>
  <c r="H35" i="3"/>
  <c r="G32" i="1"/>
  <c r="H31" i="1"/>
  <c r="H40" i="4"/>
  <c r="I40" i="4"/>
  <c r="F40" i="4"/>
  <c r="E40" i="4"/>
  <c r="G37" i="3"/>
  <c r="H36" i="3"/>
  <c r="G33" i="1"/>
  <c r="H32" i="1"/>
  <c r="H41" i="4"/>
  <c r="I41" i="4"/>
  <c r="E41" i="4"/>
  <c r="F41" i="4"/>
  <c r="G38" i="3"/>
  <c r="H37" i="3"/>
  <c r="G34" i="1"/>
  <c r="H33" i="1"/>
  <c r="I42" i="4"/>
  <c r="H42" i="4"/>
  <c r="E42" i="4"/>
  <c r="F42" i="4"/>
  <c r="G39" i="3"/>
  <c r="H38" i="3"/>
  <c r="B5" i="3"/>
  <c r="H34" i="1"/>
  <c r="G35" i="1"/>
  <c r="B4" i="1"/>
  <c r="I43" i="4"/>
  <c r="H43" i="4"/>
  <c r="F43" i="4"/>
  <c r="E43" i="4"/>
  <c r="G40" i="3"/>
  <c r="H39" i="3"/>
  <c r="H35" i="1"/>
  <c r="G36" i="1"/>
  <c r="I44" i="4"/>
  <c r="H44" i="4"/>
  <c r="F44" i="4"/>
  <c r="E44" i="4"/>
  <c r="G41" i="3"/>
  <c r="H40" i="3"/>
  <c r="G37" i="1"/>
  <c r="H36" i="1"/>
  <c r="H45" i="4"/>
  <c r="I45" i="4"/>
  <c r="E45" i="4"/>
  <c r="F45" i="4"/>
  <c r="G42" i="3"/>
  <c r="H41" i="3"/>
  <c r="G38" i="1"/>
  <c r="H37" i="1"/>
  <c r="I46" i="4"/>
  <c r="H46" i="4"/>
  <c r="E46" i="4"/>
  <c r="F46" i="4"/>
  <c r="G43" i="3"/>
  <c r="H43" i="3"/>
  <c r="H42" i="3"/>
  <c r="G39" i="1"/>
  <c r="H38" i="1"/>
  <c r="I47" i="4"/>
  <c r="H47" i="4"/>
  <c r="F47" i="4"/>
  <c r="E47" i="4"/>
  <c r="G40" i="1"/>
  <c r="H39" i="1"/>
  <c r="H48" i="4"/>
  <c r="I48" i="4"/>
  <c r="F48" i="4"/>
  <c r="E48" i="4"/>
  <c r="G41" i="1"/>
  <c r="H40" i="1"/>
  <c r="H49" i="4"/>
  <c r="I49" i="4"/>
  <c r="E49" i="4"/>
  <c r="F49" i="4"/>
  <c r="G42" i="1"/>
  <c r="H41" i="1"/>
  <c r="I50" i="4"/>
  <c r="H50" i="4"/>
  <c r="E50" i="4"/>
  <c r="F50" i="4"/>
  <c r="G43" i="1"/>
  <c r="H43" i="1"/>
  <c r="H42" i="1"/>
  <c r="I51" i="4"/>
  <c r="H51" i="4"/>
  <c r="E51" i="4"/>
  <c r="F51" i="4"/>
  <c r="I52" i="4"/>
  <c r="H52" i="4"/>
  <c r="F52" i="4"/>
  <c r="E52" i="4"/>
  <c r="H53" i="4"/>
  <c r="I53" i="4"/>
  <c r="E53" i="4"/>
  <c r="F53" i="4"/>
  <c r="I54" i="4"/>
  <c r="H54" i="4"/>
  <c r="E54" i="4"/>
  <c r="F54" i="4"/>
  <c r="I55" i="4"/>
  <c r="H55" i="4"/>
  <c r="F55" i="4"/>
  <c r="E55" i="4"/>
  <c r="H56" i="4"/>
  <c r="I56" i="4"/>
  <c r="F56" i="4"/>
  <c r="E56" i="4"/>
  <c r="H57" i="4"/>
  <c r="I57" i="4"/>
  <c r="E57" i="4"/>
  <c r="F57" i="4"/>
  <c r="I58" i="4"/>
  <c r="H58" i="4"/>
  <c r="E58" i="4"/>
  <c r="F58" i="4"/>
  <c r="I59" i="4"/>
  <c r="H59" i="4"/>
  <c r="F59" i="4"/>
  <c r="E59" i="4"/>
  <c r="I60" i="4"/>
  <c r="H60" i="4"/>
  <c r="F60" i="4"/>
  <c r="E60" i="4"/>
  <c r="H61" i="4"/>
  <c r="I61" i="4"/>
  <c r="E61" i="4"/>
  <c r="F61" i="4"/>
  <c r="I62" i="4"/>
  <c r="H62" i="4"/>
  <c r="E62" i="4"/>
  <c r="F62" i="4"/>
  <c r="I63" i="4"/>
  <c r="H63" i="4"/>
  <c r="E63" i="4"/>
  <c r="F63" i="4"/>
  <c r="H64" i="4"/>
  <c r="I64" i="4"/>
  <c r="F64" i="4"/>
  <c r="E64" i="4"/>
  <c r="H65" i="4"/>
  <c r="I65" i="4"/>
  <c r="E65" i="4"/>
  <c r="F65" i="4"/>
  <c r="I66" i="4"/>
  <c r="H66" i="4"/>
  <c r="E66" i="4"/>
  <c r="F66" i="4"/>
  <c r="I67" i="4"/>
  <c r="H67" i="4"/>
  <c r="F67" i="4"/>
  <c r="E67" i="4"/>
  <c r="H68" i="4"/>
  <c r="I68" i="4"/>
  <c r="F68" i="4"/>
  <c r="E68" i="4"/>
  <c r="H69" i="4"/>
  <c r="I69" i="4"/>
  <c r="E69" i="4"/>
  <c r="F69" i="4"/>
  <c r="I70" i="4"/>
  <c r="H70" i="4"/>
  <c r="E70" i="4"/>
  <c r="F70" i="4"/>
  <c r="I71" i="4"/>
  <c r="H71" i="4"/>
  <c r="F71" i="4"/>
  <c r="E71" i="4"/>
  <c r="I72" i="4"/>
  <c r="H72" i="4"/>
  <c r="F72" i="4"/>
  <c r="E72" i="4"/>
  <c r="H73" i="4"/>
  <c r="I73" i="4"/>
  <c r="E73" i="4"/>
  <c r="F73" i="4"/>
  <c r="I74" i="4"/>
  <c r="H74" i="4"/>
  <c r="E74" i="4"/>
  <c r="F74" i="4"/>
  <c r="I75" i="4"/>
  <c r="H75" i="4"/>
  <c r="E75" i="4"/>
  <c r="F75" i="4"/>
  <c r="H76" i="4"/>
  <c r="I76" i="4"/>
  <c r="F76" i="4"/>
  <c r="E76" i="4"/>
  <c r="H77" i="4"/>
  <c r="I77" i="4"/>
  <c r="E77" i="4"/>
  <c r="F77" i="4"/>
  <c r="I78" i="4"/>
  <c r="H78" i="4"/>
  <c r="E78" i="4"/>
  <c r="F78" i="4"/>
  <c r="I79" i="4"/>
  <c r="H79" i="4"/>
  <c r="F79" i="4"/>
  <c r="E79" i="4"/>
</calcChain>
</file>

<file path=xl/sharedStrings.xml><?xml version="1.0" encoding="utf-8"?>
<sst xmlns="http://schemas.openxmlformats.org/spreadsheetml/2006/main" count="28" uniqueCount="17">
  <si>
    <t>Parameters</t>
  </si>
  <si>
    <t>Year</t>
  </si>
  <si>
    <t>Abundance Observations</t>
  </si>
  <si>
    <t>Index</t>
  </si>
  <si>
    <t>Estimate</t>
  </si>
  <si>
    <t>Sq. residuals</t>
  </si>
  <si>
    <t>r</t>
  </si>
  <si>
    <t>N0</t>
  </si>
  <si>
    <t>SSQ</t>
  </si>
  <si>
    <t>Observations</t>
  </si>
  <si>
    <t>K</t>
  </si>
  <si>
    <t>Variables</t>
  </si>
  <si>
    <t>Exponential Model</t>
  </si>
  <si>
    <t>SP Model</t>
  </si>
  <si>
    <t>h</t>
  </si>
  <si>
    <t>Population</t>
  </si>
  <si>
    <t>Removals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</si>
</sst>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0" borderId="0" xfId="0" applyFont="1"/>
    <xf numFmtId="2" fontId="0" fillId="2" borderId="0" xfId="0" applyNumberFormat="1" applyFill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0" xfId="0" applyFont="1"/>
    <xf numFmtId="0" fontId="3" fillId="0" borderId="0" xfId="1" quotePrefix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1" fontId="3" fillId="0" borderId="0" xfId="1" quotePrefix="1" applyNumberFormat="1" applyFont="1" applyBorder="1" applyAlignment="1">
      <alignment horizontal="center"/>
    </xf>
    <xf numFmtId="1" fontId="3" fillId="0" borderId="0" xfId="1" quotePrefix="1" applyNumberFormat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0" fontId="0" fillId="2" borderId="0" xfId="0" applyFont="1" applyFill="1"/>
    <xf numFmtId="164" fontId="0" fillId="2" borderId="0" xfId="0" applyNumberFormat="1" applyFont="1" applyFill="1"/>
    <xf numFmtId="2" fontId="0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Sitka</a:t>
            </a:r>
            <a:r>
              <a:rPr lang="en-US" baseline="0"/>
              <a:t> Herring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'Exponential Model'!$D$2:$D$43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  <c:pt idx="41" formatCode="0">
                  <c:v>2016</c:v>
                </c:pt>
              </c:numCache>
            </c:numRef>
          </c:xVal>
          <c:yVal>
            <c:numRef>
              <c:f>'Exponential Model'!$G$2:$G$43</c:f>
              <c:numCache>
                <c:formatCode>General</c:formatCode>
                <c:ptCount val="42"/>
                <c:pt idx="0">
                  <c:v>6.4</c:v>
                </c:pt>
                <c:pt idx="1">
                  <c:v>6.8975595061347139</c:v>
                </c:pt>
                <c:pt idx="2">
                  <c:v>7.4338011157295867</c:v>
                </c:pt>
                <c:pt idx="3">
                  <c:v>8.0117321175805394</c:v>
                </c:pt>
                <c:pt idx="4">
                  <c:v>8.634593598159757</c:v>
                </c:pt>
                <c:pt idx="5">
                  <c:v>9.305878617905746</c:v>
                </c:pt>
                <c:pt idx="6">
                  <c:v>10.02935180060493</c:v>
                </c:pt>
                <c:pt idx="7">
                  <c:v>10.809070445723725</c:v>
                </c:pt>
                <c:pt idx="8">
                  <c:v>11.649407282090854</c:v>
                </c:pt>
                <c:pt idx="9">
                  <c:v>12.555074990534488</c:v>
                </c:pt>
                <c:pt idx="10">
                  <c:v>13.531152632999275</c:v>
                </c:pt>
                <c:pt idx="11">
                  <c:v>14.583114136359985</c:v>
                </c:pt>
                <c:pt idx="12">
                  <c:v>15.716858990671458</c:v>
                </c:pt>
                <c:pt idx="13">
                  <c:v>16.938745334013245</c:v>
                </c:pt>
                <c:pt idx="14">
                  <c:v>18.255625609471576</c:v>
                </c:pt>
                <c:pt idx="15">
                  <c:v>19.674884994226094</c:v>
                </c:pt>
                <c:pt idx="16">
                  <c:v>21.204482816254909</c:v>
                </c:pt>
                <c:pt idx="17">
                  <c:v>22.852997190926441</c:v>
                </c:pt>
                <c:pt idx="18">
                  <c:v>24.629673127803841</c:v>
                </c:pt>
                <c:pt idx="19">
                  <c:v>26.544474377449077</c:v>
                </c:pt>
                <c:pt idx="20">
                  <c:v>28.608139308988001</c:v>
                </c:pt>
                <c:pt idx="21">
                  <c:v>30.832241131802558</c:v>
                </c:pt>
                <c:pt idx="22">
                  <c:v>33.229252799078509</c:v>
                </c:pt>
                <c:pt idx="23">
                  <c:v>35.812616957193363</c:v>
                </c:pt>
                <c:pt idx="24">
                  <c:v>38.596821333226615</c:v>
                </c:pt>
                <c:pt idx="25">
                  <c:v>41.597479983371926</c:v>
                </c:pt>
                <c:pt idx="26">
                  <c:v>44.831420857899296</c:v>
                </c:pt>
                <c:pt idx="27">
                  <c:v>48.316780173738962</c:v>
                </c:pt>
                <c:pt idx="28">
                  <c:v>52.073104123936631</c:v>
                </c:pt>
                <c:pt idx="29">
                  <c:v>56.12145849437529</c:v>
                </c:pt>
                <c:pt idx="30">
                  <c:v>60.484546802503601</c:v>
                </c:pt>
                <c:pt idx="31">
                  <c:v>65.18683762060293</c:v>
                </c:pt>
                <c:pt idx="32">
                  <c:v>70.254701797632762</c:v>
                </c:pt>
                <c:pt idx="33">
                  <c:v>75.716560349206475</c:v>
                </c:pt>
                <c:pt idx="34">
                  <c:v>81.603043845076854</c:v>
                </c:pt>
                <c:pt idx="35">
                  <c:v>87.947164187990268</c:v>
                </c:pt>
                <c:pt idx="36">
                  <c:v>94.784499747259801</c:v>
                </c:pt>
                <c:pt idx="37">
                  <c:v>102.15339488530238</c:v>
                </c:pt>
                <c:pt idx="38">
                  <c:v>110.09517499610166</c:v>
                </c:pt>
                <c:pt idx="39">
                  <c:v>118.65437826155092</c:v>
                </c:pt>
                <c:pt idx="40">
                  <c:v>127.8790054253851</c:v>
                </c:pt>
                <c:pt idx="41">
                  <c:v>137.82078898545589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0-4F8A-B046-FCC36E62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163168"/>
        <c:axId val="-2098224896"/>
      </c:scatterChar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Model'!$D$2:$D$43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  <c:pt idx="41" formatCode="0">
                  <c:v>2016</c:v>
                </c:pt>
              </c:numCache>
            </c:numRef>
          </c:xVal>
          <c:yVal>
            <c:numRef>
              <c:f>'Exponential Model'!$F$2:$F$43</c:f>
              <c:numCache>
                <c:formatCode>General</c:formatCode>
                <c:ptCount val="42"/>
                <c:pt idx="0">
                  <c:v>6.4</c:v>
                </c:pt>
                <c:pt idx="1">
                  <c:v>7.3</c:v>
                </c:pt>
                <c:pt idx="2">
                  <c:v>5.65</c:v>
                </c:pt>
                <c:pt idx="3">
                  <c:v>4.5</c:v>
                </c:pt>
                <c:pt idx="4">
                  <c:v>20.3</c:v>
                </c:pt>
                <c:pt idx="5">
                  <c:v>39.5</c:v>
                </c:pt>
                <c:pt idx="6">
                  <c:v>27</c:v>
                </c:pt>
                <c:pt idx="7">
                  <c:v>30</c:v>
                </c:pt>
                <c:pt idx="8">
                  <c:v>32.85</c:v>
                </c:pt>
                <c:pt idx="9">
                  <c:v>30.55</c:v>
                </c:pt>
                <c:pt idx="10">
                  <c:v>38.5</c:v>
                </c:pt>
                <c:pt idx="11">
                  <c:v>30.95</c:v>
                </c:pt>
                <c:pt idx="12">
                  <c:v>24.75</c:v>
                </c:pt>
                <c:pt idx="13">
                  <c:v>46.05</c:v>
                </c:pt>
                <c:pt idx="14">
                  <c:v>58.5</c:v>
                </c:pt>
                <c:pt idx="15">
                  <c:v>27.2</c:v>
                </c:pt>
                <c:pt idx="16">
                  <c:v>22.75</c:v>
                </c:pt>
                <c:pt idx="17">
                  <c:v>23.45</c:v>
                </c:pt>
                <c:pt idx="18">
                  <c:v>48.5</c:v>
                </c:pt>
                <c:pt idx="19">
                  <c:v>28.45</c:v>
                </c:pt>
                <c:pt idx="20">
                  <c:v>19.7</c:v>
                </c:pt>
                <c:pt idx="21">
                  <c:v>42.265000000000001</c:v>
                </c:pt>
                <c:pt idx="22">
                  <c:v>54.5</c:v>
                </c:pt>
                <c:pt idx="23">
                  <c:v>39.200000000000003</c:v>
                </c:pt>
                <c:pt idx="24">
                  <c:v>43.6</c:v>
                </c:pt>
                <c:pt idx="25">
                  <c:v>33.365000000000002</c:v>
                </c:pt>
                <c:pt idx="26">
                  <c:v>52.984999999999999</c:v>
                </c:pt>
                <c:pt idx="27">
                  <c:v>55.209000000000003</c:v>
                </c:pt>
                <c:pt idx="28">
                  <c:v>39.378</c:v>
                </c:pt>
                <c:pt idx="29">
                  <c:v>53.088000000000001</c:v>
                </c:pt>
                <c:pt idx="30">
                  <c:v>55.962000000000003</c:v>
                </c:pt>
                <c:pt idx="31">
                  <c:v>52.058999999999997</c:v>
                </c:pt>
                <c:pt idx="32">
                  <c:v>59.518999999999998</c:v>
                </c:pt>
                <c:pt idx="33">
                  <c:v>87.715000000000003</c:v>
                </c:pt>
                <c:pt idx="34">
                  <c:v>72.521000000000001</c:v>
                </c:pt>
                <c:pt idx="35">
                  <c:v>91.466999999999999</c:v>
                </c:pt>
                <c:pt idx="36">
                  <c:v>97.448999999999998</c:v>
                </c:pt>
                <c:pt idx="37">
                  <c:v>76.772999999999996</c:v>
                </c:pt>
                <c:pt idx="38">
                  <c:v>73.146000000000001</c:v>
                </c:pt>
                <c:pt idx="39">
                  <c:v>68.290000000000006</c:v>
                </c:pt>
                <c:pt idx="40">
                  <c:v>44.237000000000002</c:v>
                </c:pt>
                <c:pt idx="41">
                  <c:v>74.706999999999994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0-4F8A-B046-FCC36E62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163168"/>
        <c:axId val="-2098224896"/>
      </c:scatterChart>
      <c:valAx>
        <c:axId val="-200116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24896"/>
        <c:crosses val="autoZero"/>
        <c:crossBetween val="midCat"/>
      </c:valAx>
      <c:valAx>
        <c:axId val="-20982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'000s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11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Sitka Herring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'Logistic Model'!$D$2:$D$43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  <c:pt idx="41" formatCode="0">
                  <c:v>2016</c:v>
                </c:pt>
              </c:numCache>
            </c:numRef>
          </c:xVal>
          <c:yVal>
            <c:numRef>
              <c:f>'Logistic Model'!$G$2:$G$43</c:f>
              <c:numCache>
                <c:formatCode>General</c:formatCode>
                <c:ptCount val="42"/>
                <c:pt idx="0">
                  <c:v>15.731727818839268</c:v>
                </c:pt>
                <c:pt idx="1">
                  <c:v>16.471123406032799</c:v>
                </c:pt>
                <c:pt idx="2">
                  <c:v>17.245267495366324</c:v>
                </c:pt>
                <c:pt idx="3">
                  <c:v>18.055792804067664</c:v>
                </c:pt>
                <c:pt idx="4">
                  <c:v>18.904408734838039</c:v>
                </c:pt>
                <c:pt idx="5">
                  <c:v>19.792904974680361</c:v>
                </c:pt>
                <c:pt idx="6">
                  <c:v>20.72315526233708</c:v>
                </c:pt>
                <c:pt idx="7">
                  <c:v>21.69712133220996</c:v>
                </c:pt>
                <c:pt idx="8">
                  <c:v>22.716857042999077</c:v>
                </c:pt>
                <c:pt idx="9">
                  <c:v>23.784512699679969</c:v>
                </c:pt>
                <c:pt idx="10">
                  <c:v>24.902339577836862</c:v>
                </c:pt>
                <c:pt idx="11">
                  <c:v>26.072694659787054</c:v>
                </c:pt>
                <c:pt idx="12">
                  <c:v>27.298045592367679</c:v>
                </c:pt>
                <c:pt idx="13">
                  <c:v>28.580975876712024</c:v>
                </c:pt>
                <c:pt idx="14">
                  <c:v>29.924190300819149</c:v>
                </c:pt>
                <c:pt idx="15">
                  <c:v>31.330520626218664</c:v>
                </c:pt>
                <c:pt idx="16">
                  <c:v>32.802931540553224</c:v>
                </c:pt>
                <c:pt idx="17">
                  <c:v>34.344526888445273</c:v>
                </c:pt>
                <c:pt idx="18">
                  <c:v>35.958556193583249</c:v>
                </c:pt>
                <c:pt idx="19">
                  <c:v>37.648421485556341</c:v>
                </c:pt>
                <c:pt idx="20">
                  <c:v>39.417684445587625</c:v>
                </c:pt>
                <c:pt idx="21">
                  <c:v>41.270073885963718</c:v>
                </c:pt>
                <c:pt idx="22">
                  <c:v>43.209493578636206</c:v>
                </c:pt>
                <c:pt idx="23">
                  <c:v>45.240030449177446</c:v>
                </c:pt>
                <c:pt idx="24">
                  <c:v>47.365963153011883</c:v>
                </c:pt>
                <c:pt idx="25">
                  <c:v>49.591771051615133</c:v>
                </c:pt>
                <c:pt idx="26">
                  <c:v>51.922143607178313</c:v>
                </c:pt>
                <c:pt idx="27">
                  <c:v>54.361990215075394</c:v>
                </c:pt>
                <c:pt idx="28">
                  <c:v>56.916450494348474</c:v>
                </c:pt>
                <c:pt idx="29">
                  <c:v>59.59090505734126</c:v>
                </c:pt>
                <c:pt idx="30">
                  <c:v>62.390986780565932</c:v>
                </c:pt>
                <c:pt idx="31">
                  <c:v>65.322592599884842</c:v>
                </c:pt>
                <c:pt idx="32">
                  <c:v>68.391895854127498</c:v>
                </c:pt>
                <c:pt idx="33">
                  <c:v>71.605359202346762</c:v>
                </c:pt>
                <c:pt idx="34">
                  <c:v>74.969748141047788</c:v>
                </c:pt>
                <c:pt idx="35">
                  <c:v>78.492145148900661</c:v>
                </c:pt>
                <c:pt idx="36">
                  <c:v>82.179964487674681</c:v>
                </c:pt>
                <c:pt idx="37">
                  <c:v>86.040967689410579</c:v>
                </c:pt>
                <c:pt idx="38">
                  <c:v>90.083279761178474</c:v>
                </c:pt>
                <c:pt idx="39">
                  <c:v>94.315406140155915</c:v>
                </c:pt>
                <c:pt idx="40">
                  <c:v>98.746250433203627</c:v>
                </c:pt>
                <c:pt idx="41">
                  <c:v>103.38513297661895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8-4A36-AFE4-DB5C25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054320"/>
        <c:axId val="1824558608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Model'!$D$2:$D$43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 formatCode="0">
                  <c:v>2002</c:v>
                </c:pt>
                <c:pt idx="28" formatCode="0">
                  <c:v>2003</c:v>
                </c:pt>
                <c:pt idx="29" formatCode="0">
                  <c:v>2004</c:v>
                </c:pt>
                <c:pt idx="30" formatCode="0">
                  <c:v>2005</c:v>
                </c:pt>
                <c:pt idx="31" formatCode="0">
                  <c:v>2006</c:v>
                </c:pt>
                <c:pt idx="32" formatCode="0">
                  <c:v>2007</c:v>
                </c:pt>
                <c:pt idx="33" formatCode="0">
                  <c:v>2008</c:v>
                </c:pt>
                <c:pt idx="34" formatCode="0">
                  <c:v>2009</c:v>
                </c:pt>
                <c:pt idx="35" formatCode="0">
                  <c:v>2010</c:v>
                </c:pt>
                <c:pt idx="36" formatCode="0">
                  <c:v>2011</c:v>
                </c:pt>
                <c:pt idx="37" formatCode="0">
                  <c:v>2012</c:v>
                </c:pt>
                <c:pt idx="38" formatCode="0">
                  <c:v>2013</c:v>
                </c:pt>
                <c:pt idx="39" formatCode="0">
                  <c:v>2014</c:v>
                </c:pt>
                <c:pt idx="40" formatCode="0">
                  <c:v>2015</c:v>
                </c:pt>
                <c:pt idx="41" formatCode="0">
                  <c:v>2016</c:v>
                </c:pt>
              </c:numCache>
            </c:numRef>
          </c:xVal>
          <c:yVal>
            <c:numRef>
              <c:f>'Logistic Model'!$F$2:$F$43</c:f>
              <c:numCache>
                <c:formatCode>General</c:formatCode>
                <c:ptCount val="42"/>
                <c:pt idx="0">
                  <c:v>6.4</c:v>
                </c:pt>
                <c:pt idx="1">
                  <c:v>7.3</c:v>
                </c:pt>
                <c:pt idx="2">
                  <c:v>5.65</c:v>
                </c:pt>
                <c:pt idx="3">
                  <c:v>4.5</c:v>
                </c:pt>
                <c:pt idx="4">
                  <c:v>20.3</c:v>
                </c:pt>
                <c:pt idx="5">
                  <c:v>39.5</c:v>
                </c:pt>
                <c:pt idx="6">
                  <c:v>27</c:v>
                </c:pt>
                <c:pt idx="7">
                  <c:v>30</c:v>
                </c:pt>
                <c:pt idx="8">
                  <c:v>32.85</c:v>
                </c:pt>
                <c:pt idx="9">
                  <c:v>30.55</c:v>
                </c:pt>
                <c:pt idx="10">
                  <c:v>38.5</c:v>
                </c:pt>
                <c:pt idx="11">
                  <c:v>30.95</c:v>
                </c:pt>
                <c:pt idx="12">
                  <c:v>24.75</c:v>
                </c:pt>
                <c:pt idx="13">
                  <c:v>46.05</c:v>
                </c:pt>
                <c:pt idx="14">
                  <c:v>58.5</c:v>
                </c:pt>
                <c:pt idx="15">
                  <c:v>27.2</c:v>
                </c:pt>
                <c:pt idx="16">
                  <c:v>22.75</c:v>
                </c:pt>
                <c:pt idx="17">
                  <c:v>23.45</c:v>
                </c:pt>
                <c:pt idx="18">
                  <c:v>48.5</c:v>
                </c:pt>
                <c:pt idx="19">
                  <c:v>28.45</c:v>
                </c:pt>
                <c:pt idx="20">
                  <c:v>19.7</c:v>
                </c:pt>
                <c:pt idx="21">
                  <c:v>42.265000000000001</c:v>
                </c:pt>
                <c:pt idx="22">
                  <c:v>54.5</c:v>
                </c:pt>
                <c:pt idx="23">
                  <c:v>39.200000000000003</c:v>
                </c:pt>
                <c:pt idx="24">
                  <c:v>43.6</c:v>
                </c:pt>
                <c:pt idx="25">
                  <c:v>33.365000000000002</c:v>
                </c:pt>
                <c:pt idx="26">
                  <c:v>52.984999999999999</c:v>
                </c:pt>
                <c:pt idx="27">
                  <c:v>55.209000000000003</c:v>
                </c:pt>
                <c:pt idx="28">
                  <c:v>39.378</c:v>
                </c:pt>
                <c:pt idx="29">
                  <c:v>53.088000000000001</c:v>
                </c:pt>
                <c:pt idx="30">
                  <c:v>55.962000000000003</c:v>
                </c:pt>
                <c:pt idx="31">
                  <c:v>52.058999999999997</c:v>
                </c:pt>
                <c:pt idx="32">
                  <c:v>59.518999999999998</c:v>
                </c:pt>
                <c:pt idx="33">
                  <c:v>87.715000000000003</c:v>
                </c:pt>
                <c:pt idx="34">
                  <c:v>72.521000000000001</c:v>
                </c:pt>
                <c:pt idx="35">
                  <c:v>91.466999999999999</c:v>
                </c:pt>
                <c:pt idx="36">
                  <c:v>97.448999999999998</c:v>
                </c:pt>
                <c:pt idx="37">
                  <c:v>76.772999999999996</c:v>
                </c:pt>
                <c:pt idx="38">
                  <c:v>73.146000000000001</c:v>
                </c:pt>
                <c:pt idx="39">
                  <c:v>68.290000000000006</c:v>
                </c:pt>
                <c:pt idx="40">
                  <c:v>44.237000000000002</c:v>
                </c:pt>
                <c:pt idx="41">
                  <c:v>74.706999999999994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8-4A36-AFE4-DB5C25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054320"/>
        <c:axId val="1824558608"/>
      </c:scatterChart>
      <c:valAx>
        <c:axId val="1817054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58608"/>
        <c:crosses val="autoZero"/>
        <c:crossBetween val="midCat"/>
      </c:valAx>
      <c:valAx>
        <c:axId val="18245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000's</a:t>
                </a:r>
                <a:r>
                  <a:rPr lang="en-US" baseline="0"/>
                  <a:t> Individuals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5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projections under harvest</a:t>
            </a:r>
          </a:p>
        </c:rich>
      </c:tx>
      <c:layout>
        <c:manualLayout>
          <c:xMode val="edge"/>
          <c:yMode val="edge"/>
          <c:x val="0.21050325231085201"/>
          <c:y val="4.44619422572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Harvest!$D$3:$D$79</c:f>
              <c:numCache>
                <c:formatCode>General</c:formatCode>
                <c:ptCount val="7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  <c:pt idx="50">
                  <c:v>2024</c:v>
                </c:pt>
                <c:pt idx="51">
                  <c:v>2025</c:v>
                </c:pt>
                <c:pt idx="52">
                  <c:v>2026</c:v>
                </c:pt>
                <c:pt idx="53">
                  <c:v>2027</c:v>
                </c:pt>
                <c:pt idx="54">
                  <c:v>2028</c:v>
                </c:pt>
                <c:pt idx="55">
                  <c:v>2029</c:v>
                </c:pt>
                <c:pt idx="56">
                  <c:v>2030</c:v>
                </c:pt>
                <c:pt idx="57">
                  <c:v>2031</c:v>
                </c:pt>
                <c:pt idx="58">
                  <c:v>2032</c:v>
                </c:pt>
                <c:pt idx="59">
                  <c:v>2033</c:v>
                </c:pt>
                <c:pt idx="60">
                  <c:v>2034</c:v>
                </c:pt>
                <c:pt idx="61">
                  <c:v>2035</c:v>
                </c:pt>
                <c:pt idx="62">
                  <c:v>2036</c:v>
                </c:pt>
                <c:pt idx="63">
                  <c:v>2037</c:v>
                </c:pt>
                <c:pt idx="64">
                  <c:v>2038</c:v>
                </c:pt>
                <c:pt idx="65">
                  <c:v>2039</c:v>
                </c:pt>
                <c:pt idx="66">
                  <c:v>2040</c:v>
                </c:pt>
                <c:pt idx="67">
                  <c:v>2041</c:v>
                </c:pt>
                <c:pt idx="68">
                  <c:v>2042</c:v>
                </c:pt>
                <c:pt idx="69">
                  <c:v>2043</c:v>
                </c:pt>
                <c:pt idx="70">
                  <c:v>2044</c:v>
                </c:pt>
                <c:pt idx="71">
                  <c:v>2045</c:v>
                </c:pt>
                <c:pt idx="72">
                  <c:v>2046</c:v>
                </c:pt>
                <c:pt idx="73">
                  <c:v>2047</c:v>
                </c:pt>
                <c:pt idx="74">
                  <c:v>2048</c:v>
                </c:pt>
                <c:pt idx="75">
                  <c:v>2049</c:v>
                </c:pt>
                <c:pt idx="76">
                  <c:v>2050</c:v>
                </c:pt>
              </c:numCache>
            </c:numRef>
          </c:xVal>
          <c:yVal>
            <c:numRef>
              <c:f>Harvest!$E$3:$E$79</c:f>
              <c:numCache>
                <c:formatCode>General</c:formatCode>
                <c:ptCount val="77"/>
                <c:pt idx="0">
                  <c:v>6.4</c:v>
                </c:pt>
                <c:pt idx="1">
                  <c:v>6.7080112881400416</c:v>
                </c:pt>
                <c:pt idx="2">
                  <c:v>6.8708461627834714</c:v>
                </c:pt>
                <c:pt idx="3">
                  <c:v>7.0338174707691881</c:v>
                </c:pt>
                <c:pt idx="4">
                  <c:v>7.2005611885298419</c:v>
                </c:pt>
                <c:pt idx="5">
                  <c:v>7.3712554591059662</c:v>
                </c:pt>
                <c:pt idx="6">
                  <c:v>7.5459960995753042</c:v>
                </c:pt>
                <c:pt idx="7">
                  <c:v>7.7248790848054538</c:v>
                </c:pt>
                <c:pt idx="8">
                  <c:v>7.9080026131968513</c:v>
                </c:pt>
                <c:pt idx="9">
                  <c:v>8.0954672097494615</c:v>
                </c:pt>
                <c:pt idx="10">
                  <c:v>8.2873757824461638</c:v>
                </c:pt>
                <c:pt idx="11">
                  <c:v>8.483833678773026</c:v>
                </c:pt>
                <c:pt idx="12">
                  <c:v>8.6849487435501143</c:v>
                </c:pt>
                <c:pt idx="13">
                  <c:v>8.890831378132523</c:v>
                </c:pt>
                <c:pt idx="14">
                  <c:v>9.101594601014785</c:v>
                </c:pt>
                <c:pt idx="15">
                  <c:v>9.3173541098719426</c:v>
                </c:pt>
                <c:pt idx="16">
                  <c:v>9.5382283450713494</c:v>
                </c:pt>
                <c:pt idx="17">
                  <c:v>9.7643385546900632</c:v>
                </c:pt>
                <c:pt idx="18">
                  <c:v>9.9958088610735221</c:v>
                </c:pt>
                <c:pt idx="19">
                  <c:v>10.232766328972035</c:v>
                </c:pt>
                <c:pt idx="20">
                  <c:v>10.475341035292496</c:v>
                </c:pt>
                <c:pt idx="21">
                  <c:v>10.723666140503614</c:v>
                </c:pt>
                <c:pt idx="22">
                  <c:v>10.977877961733842</c:v>
                </c:pt>
                <c:pt idx="23">
                  <c:v>11.23811604760216</c:v>
                </c:pt>
                <c:pt idx="24">
                  <c:v>11.504523254822752</c:v>
                </c:pt>
                <c:pt idx="25">
                  <c:v>11.77724582662567</c:v>
                </c:pt>
                <c:pt idx="26">
                  <c:v>12.05643347303649</c:v>
                </c:pt>
                <c:pt idx="27">
                  <c:v>12.342239453059079</c:v>
                </c:pt>
                <c:pt idx="28">
                  <c:v>12.634820658806536</c:v>
                </c:pt>
                <c:pt idx="29">
                  <c:v>12.934337701626529</c:v>
                </c:pt>
                <c:pt idx="30">
                  <c:v>13.240955000268285</c:v>
                </c:pt>
                <c:pt idx="31">
                  <c:v>13.554840871139646</c:v>
                </c:pt>
                <c:pt idx="32">
                  <c:v>13.87616762070372</c:v>
                </c:pt>
                <c:pt idx="33">
                  <c:v>14.205111640065867</c:v>
                </c:pt>
                <c:pt idx="34">
                  <c:v>14.541853501802928</c:v>
                </c:pt>
                <c:pt idx="35">
                  <c:v>14.886578059087858</c:v>
                </c:pt>
                <c:pt idx="36">
                  <c:v>15.239474547164178</c:v>
                </c:pt>
                <c:pt idx="37">
                  <c:v>15.600736687225952</c:v>
                </c:pt>
                <c:pt idx="38">
                  <c:v>15.970562792760294</c:v>
                </c:pt>
                <c:pt idx="39">
                  <c:v>16.349155878410819</c:v>
                </c:pt>
                <c:pt idx="40">
                  <c:v>16.736723771421754</c:v>
                </c:pt>
                <c:pt idx="41">
                  <c:v>17.133479225723931</c:v>
                </c:pt>
                <c:pt idx="42">
                  <c:v>17.539640038725238</c:v>
                </c:pt>
                <c:pt idx="43">
                  <c:v>17.955429170869703</c:v>
                </c:pt>
                <c:pt idx="44">
                  <c:v>18.381074868030765</c:v>
                </c:pt>
                <c:pt idx="45">
                  <c:v>18.816810786806005</c:v>
                </c:pt>
                <c:pt idx="46">
                  <c:v>19.262876122782039</c:v>
                </c:pt>
                <c:pt idx="47">
                  <c:v>19.719515741840034</c:v>
                </c:pt>
                <c:pt idx="48">
                  <c:v>20.186980314573916</c:v>
                </c:pt>
                <c:pt idx="49">
                  <c:v>20.665526453895033</c:v>
                </c:pt>
                <c:pt idx="50">
                  <c:v>21.15541685589886</c:v>
                </c:pt>
                <c:pt idx="51">
                  <c:v>21.656920444071005</c:v>
                </c:pt>
                <c:pt idx="52">
                  <c:v>22.170312516911768</c:v>
                </c:pt>
                <c:pt idx="53">
                  <c:v>22.695874899060193</c:v>
                </c:pt>
                <c:pt idx="54">
                  <c:v>23.233896096000642</c:v>
                </c:pt>
                <c:pt idx="55">
                  <c:v>23.784671452436797</c:v>
                </c:pt>
                <c:pt idx="56">
                  <c:v>24.348503314420018</c:v>
                </c:pt>
                <c:pt idx="57">
                  <c:v>24.925701195321064</c:v>
                </c:pt>
                <c:pt idx="58">
                  <c:v>25.516581945736281</c:v>
                </c:pt>
                <c:pt idx="59">
                  <c:v>26.121469927421558</c:v>
                </c:pt>
                <c:pt idx="60">
                  <c:v>26.740697191349472</c:v>
                </c:pt>
                <c:pt idx="61">
                  <c:v>27.374603659987422</c:v>
                </c:pt>
                <c:pt idx="62">
                  <c:v>28.023537313896778</c:v>
                </c:pt>
                <c:pt idx="63">
                  <c:v>28.687854382755507</c:v>
                </c:pt>
                <c:pt idx="64">
                  <c:v>29.367919540909096</c:v>
                </c:pt>
                <c:pt idx="65">
                  <c:v>30.064106107557159</c:v>
                </c:pt>
                <c:pt idx="66">
                  <c:v>30.776796251685614</c:v>
                </c:pt>
                <c:pt idx="67">
                  <c:v>31.506381201856883</c:v>
                </c:pt>
                <c:pt idx="68">
                  <c:v>32.253261460973349</c:v>
                </c:pt>
                <c:pt idx="69">
                  <c:v>33.017847026131918</c:v>
                </c:pt>
                <c:pt idx="70">
                  <c:v>33.800557613690351</c:v>
                </c:pt>
                <c:pt idx="71">
                  <c:v>34.601822889668995</c:v>
                </c:pt>
                <c:pt idx="72">
                  <c:v>35.422082705614315</c:v>
                </c:pt>
                <c:pt idx="73">
                  <c:v>36.261787340053736</c:v>
                </c:pt>
                <c:pt idx="74">
                  <c:v>37.121397745674344</c:v>
                </c:pt>
                <c:pt idx="75">
                  <c:v>38.001385802361121</c:v>
                </c:pt>
                <c:pt idx="76">
                  <c:v>38.902234576233617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7-4FCE-BEF0-6FAAC00B5B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Harvest!$D$3:$D$79</c:f>
              <c:numCache>
                <c:formatCode>General</c:formatCode>
                <c:ptCount val="77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  <c:pt idx="45">
                  <c:v>2019</c:v>
                </c:pt>
                <c:pt idx="46">
                  <c:v>2020</c:v>
                </c:pt>
                <c:pt idx="47">
                  <c:v>2021</c:v>
                </c:pt>
                <c:pt idx="48">
                  <c:v>2022</c:v>
                </c:pt>
                <c:pt idx="49">
                  <c:v>2023</c:v>
                </c:pt>
                <c:pt idx="50">
                  <c:v>2024</c:v>
                </c:pt>
                <c:pt idx="51">
                  <c:v>2025</c:v>
                </c:pt>
                <c:pt idx="52">
                  <c:v>2026</c:v>
                </c:pt>
                <c:pt idx="53">
                  <c:v>2027</c:v>
                </c:pt>
                <c:pt idx="54">
                  <c:v>2028</c:v>
                </c:pt>
                <c:pt idx="55">
                  <c:v>2029</c:v>
                </c:pt>
                <c:pt idx="56">
                  <c:v>2030</c:v>
                </c:pt>
                <c:pt idx="57">
                  <c:v>2031</c:v>
                </c:pt>
                <c:pt idx="58">
                  <c:v>2032</c:v>
                </c:pt>
                <c:pt idx="59">
                  <c:v>2033</c:v>
                </c:pt>
                <c:pt idx="60">
                  <c:v>2034</c:v>
                </c:pt>
                <c:pt idx="61">
                  <c:v>2035</c:v>
                </c:pt>
                <c:pt idx="62">
                  <c:v>2036</c:v>
                </c:pt>
                <c:pt idx="63">
                  <c:v>2037</c:v>
                </c:pt>
                <c:pt idx="64">
                  <c:v>2038</c:v>
                </c:pt>
                <c:pt idx="65">
                  <c:v>2039</c:v>
                </c:pt>
                <c:pt idx="66">
                  <c:v>2040</c:v>
                </c:pt>
                <c:pt idx="67">
                  <c:v>2041</c:v>
                </c:pt>
                <c:pt idx="68">
                  <c:v>2042</c:v>
                </c:pt>
                <c:pt idx="69">
                  <c:v>2043</c:v>
                </c:pt>
                <c:pt idx="70">
                  <c:v>2044</c:v>
                </c:pt>
                <c:pt idx="71">
                  <c:v>2045</c:v>
                </c:pt>
                <c:pt idx="72">
                  <c:v>2046</c:v>
                </c:pt>
                <c:pt idx="73">
                  <c:v>2047</c:v>
                </c:pt>
                <c:pt idx="74">
                  <c:v>2048</c:v>
                </c:pt>
                <c:pt idx="75">
                  <c:v>2049</c:v>
                </c:pt>
                <c:pt idx="76">
                  <c:v>2050</c:v>
                </c:pt>
              </c:numCache>
            </c:numRef>
          </c:xVal>
          <c:yVal>
            <c:numRef>
              <c:f>Harvest!$H$3:$H$79</c:f>
              <c:numCache>
                <c:formatCode>General</c:formatCode>
                <c:ptCount val="77"/>
                <c:pt idx="0">
                  <c:v>15.731097515268203</c:v>
                </c:pt>
                <c:pt idx="1">
                  <c:v>16.470463480702129</c:v>
                </c:pt>
                <c:pt idx="2">
                  <c:v>16.851299118553655</c:v>
                </c:pt>
                <c:pt idx="3">
                  <c:v>17.231548175131479</c:v>
                </c:pt>
                <c:pt idx="4">
                  <c:v>17.62014626360461</c:v>
                </c:pt>
                <c:pt idx="5">
                  <c:v>18.017500332992711</c:v>
                </c:pt>
                <c:pt idx="6">
                  <c:v>18.423813061198317</c:v>
                </c:pt>
                <c:pt idx="7">
                  <c:v>18.839286471507798</c:v>
                </c:pt>
                <c:pt idx="8">
                  <c:v>19.26412700829934</c:v>
                </c:pt>
                <c:pt idx="9">
                  <c:v>19.698545760857563</c:v>
                </c:pt>
                <c:pt idx="10">
                  <c:v>20.142758570798041</c:v>
                </c:pt>
                <c:pt idx="11">
                  <c:v>20.59698613892855</c:v>
                </c:pt>
                <c:pt idx="12">
                  <c:v>21.061454134429574</c:v>
                </c:pt>
                <c:pt idx="13">
                  <c:v>21.536393306476342</c:v>
                </c:pt>
                <c:pt idx="14">
                  <c:v>22.022039598358276</c:v>
                </c:pt>
                <c:pt idx="15">
                  <c:v>22.518634264151387</c:v>
                </c:pt>
                <c:pt idx="16">
                  <c:v>23.02642398800015</c:v>
                </c:pt>
                <c:pt idx="17">
                  <c:v>23.545661006066759</c:v>
                </c:pt>
                <c:pt idx="18">
                  <c:v>24.076603231206857</c:v>
                </c:pt>
                <c:pt idx="19">
                  <c:v>24.619514380432157</c:v>
                </c:pt>
                <c:pt idx="20">
                  <c:v>25.174664105221634</c:v>
                </c:pt>
                <c:pt idx="21">
                  <c:v>25.742328124744347</c:v>
                </c:pt>
                <c:pt idx="22">
                  <c:v>26.322788362058329</c:v>
                </c:pt>
                <c:pt idx="23">
                  <c:v>26.916333083351315</c:v>
                </c:pt>
                <c:pt idx="24">
                  <c:v>27.523257040290574</c:v>
                </c:pt>
                <c:pt idx="25">
                  <c:v>28.143861615550531</c:v>
                </c:pt>
                <c:pt idx="26">
                  <c:v>28.778454971588346</c:v>
                </c:pt>
                <c:pt idx="27">
                  <c:v>29.427352202739129</c:v>
                </c:pt>
                <c:pt idx="28">
                  <c:v>30.090875490704054</c:v>
                </c:pt>
                <c:pt idx="29">
                  <c:v>30.769354263506145</c:v>
                </c:pt>
                <c:pt idx="30">
                  <c:v>31.463125357990197</c:v>
                </c:pt>
                <c:pt idx="31">
                  <c:v>32.17253318594485</c:v>
                </c:pt>
                <c:pt idx="32">
                  <c:v>32.897929903926581</c:v>
                </c:pt>
                <c:pt idx="33">
                  <c:v>33.639675586867057</c:v>
                </c:pt>
                <c:pt idx="34">
                  <c:v>34.398138405547044</c:v>
                </c:pt>
                <c:pt idx="35">
                  <c:v>35.173694808021835</c:v>
                </c:pt>
                <c:pt idx="36">
                  <c:v>35.966729705084958</c:v>
                </c:pt>
                <c:pt idx="37">
                  <c:v>36.77763665985885</c:v>
                </c:pt>
                <c:pt idx="38">
                  <c:v>37.606818081602988</c:v>
                </c:pt>
                <c:pt idx="39">
                  <c:v>38.45468542383194</c:v>
                </c:pt>
                <c:pt idx="40">
                  <c:v>39.321659386837702</c:v>
                </c:pt>
                <c:pt idx="41">
                  <c:v>40.208170124712815</c:v>
                </c:pt>
                <c:pt idx="42">
                  <c:v>41.114657456972687</c:v>
                </c:pt>
                <c:pt idx="43">
                  <c:v>42.041571084877603</c:v>
                </c:pt>
                <c:pt idx="44">
                  <c:v>42.989370812557148</c:v>
                </c:pt>
                <c:pt idx="45">
                  <c:v>43.958526773041889</c:v>
                </c:pt>
                <c:pt idx="46">
                  <c:v>44.949519659309253</c:v>
                </c:pt>
                <c:pt idx="47">
                  <c:v>45.962840960452951</c:v>
                </c:pt>
                <c:pt idx="48">
                  <c:v>46.998993203087537</c:v>
                </c:pt>
                <c:pt idx="49">
                  <c:v>48.058490198101921</c:v>
                </c:pt>
                <c:pt idx="50">
                  <c:v>49.141857292878221</c:v>
                </c:pt>
                <c:pt idx="51">
                  <c:v>50.24963162909458</c:v>
                </c:pt>
                <c:pt idx="52">
                  <c:v>51.382362406233177</c:v>
                </c:pt>
                <c:pt idx="53">
                  <c:v>52.540611150917158</c:v>
                </c:pt>
                <c:pt idx="54">
                  <c:v>53.724951992202648</c:v>
                </c:pt>
                <c:pt idx="55">
                  <c:v>54.935971942954851</c:v>
                </c:pt>
                <c:pt idx="56">
                  <c:v>56.174271187439672</c:v>
                </c:pt>
                <c:pt idx="57">
                  <c:v>57.440463375265111</c:v>
                </c:pt>
                <c:pt idx="58">
                  <c:v>58.735175921809521</c:v>
                </c:pt>
                <c:pt idx="59">
                  <c:v>60.059050315276444</c:v>
                </c:pt>
                <c:pt idx="60">
                  <c:v>61.412742430518712</c:v>
                </c:pt>
                <c:pt idx="61">
                  <c:v>62.796922849777438</c:v>
                </c:pt>
                <c:pt idx="62">
                  <c:v>64.212277190484429</c:v>
                </c:pt>
                <c:pt idx="63">
                  <c:v>65.659506440279515</c:v>
                </c:pt>
                <c:pt idx="64">
                  <c:v>67.139327299397465</c:v>
                </c:pt>
                <c:pt idx="65">
                  <c:v>68.652472530582259</c:v>
                </c:pt>
                <c:pt idx="66">
                  <c:v>70.199691316689623</c:v>
                </c:pt>
                <c:pt idx="67">
                  <c:v>71.781749626141917</c:v>
                </c:pt>
                <c:pt idx="68">
                  <c:v>73.399430586402815</c:v>
                </c:pt>
                <c:pt idx="69">
                  <c:v>75.053534865642732</c:v>
                </c:pt>
                <c:pt idx="70">
                  <c:v>76.74488106276884</c:v>
                </c:pt>
                <c:pt idx="71">
                  <c:v>78.47430610599757</c:v>
                </c:pt>
                <c:pt idx="72">
                  <c:v>80.242665660150521</c:v>
                </c:pt>
                <c:pt idx="73">
                  <c:v>82.050834542858695</c:v>
                </c:pt>
                <c:pt idx="74">
                  <c:v>83.899707149863062</c:v>
                </c:pt>
                <c:pt idx="75">
                  <c:v>85.790197889603718</c:v>
                </c:pt>
                <c:pt idx="76">
                  <c:v>87.723241627293177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77-4FCE-BEF0-6FAAC00B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70896"/>
        <c:axId val="1822079936"/>
      </c:scatterChart>
      <c:valAx>
        <c:axId val="-207777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79936"/>
        <c:crosses val="autoZero"/>
        <c:crossBetween val="midCat"/>
      </c:valAx>
      <c:valAx>
        <c:axId val="18220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'000s</a:t>
                </a:r>
                <a:r>
                  <a:rPr lang="en-US" baseline="0"/>
                  <a:t> Seals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7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513080</xdr:colOff>
      <xdr:row>1</xdr:row>
      <xdr:rowOff>185420</xdr:rowOff>
    </xdr:from>
    <xdr:to>
      <xdr:col>15</xdr:col>
      <xdr:colOff>833120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4</xdr:row>
      <xdr:rowOff>165100</xdr:rowOff>
    </xdr:from>
    <xdr:to>
      <xdr:col>16</xdr:col>
      <xdr:colOff>292100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</xdr:row>
      <xdr:rowOff>177800</xdr:rowOff>
    </xdr:from>
    <xdr:to>
      <xdr:col>17</xdr:col>
      <xdr:colOff>434340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gil\OneDrive\Documents\School\Fish%20Group\SealModel\Seal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Exponential Model"/>
      <sheetName val="Logistic Model"/>
      <sheetName val="Harvest"/>
      <sheetName val="Exp_Solved"/>
      <sheetName val="SP_Solved"/>
      <sheetName val="H_Solved"/>
    </sheetNames>
    <sheetDataSet>
      <sheetData sheetId="0"/>
      <sheetData sheetId="1">
        <row r="2">
          <cell r="B2">
            <v>7.891111464698547E-2</v>
          </cell>
        </row>
      </sheetData>
      <sheetData sheetId="2">
        <row r="2">
          <cell r="B2">
            <v>0.25964883868499494</v>
          </cell>
        </row>
        <row r="3">
          <cell r="B3">
            <v>40.289690478421534</v>
          </cell>
        </row>
        <row r="4">
          <cell r="B4">
            <v>1.5945993359134181</v>
          </cell>
        </row>
      </sheetData>
      <sheetData sheetId="3">
        <row r="2">
          <cell r="B2">
            <v>0.13</v>
          </cell>
        </row>
      </sheetData>
      <sheetData sheetId="4"/>
      <sheetData sheetId="5"/>
      <sheetData sheetId="6">
        <row r="2">
          <cell r="B2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F4" sqref="F4"/>
    </sheetView>
  </sheetViews>
  <sheetFormatPr defaultColWidth="11.19921875" defaultRowHeight="15.6" x14ac:dyDescent="0.3"/>
  <cols>
    <col min="1" max="1" width="11.19921875" style="7"/>
    <col min="2" max="2" width="8.3984375" style="7" bestFit="1" customWidth="1"/>
    <col min="3" max="4" width="11.19921875" style="7"/>
    <col min="5" max="6" width="10.296875" style="7" customWidth="1"/>
    <col min="7" max="7" width="11.19921875" style="7"/>
    <col min="8" max="8" width="13" style="7" bestFit="1" customWidth="1"/>
    <col min="9" max="16384" width="11.19921875" style="7"/>
  </cols>
  <sheetData>
    <row r="1" spans="1:8" x14ac:dyDescent="0.3">
      <c r="A1" s="1" t="s">
        <v>0</v>
      </c>
      <c r="B1" s="14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 spans="1:8" x14ac:dyDescent="0.3">
      <c r="A2" s="14" t="s">
        <v>6</v>
      </c>
      <c r="B2" s="15">
        <v>7.4869663909756787E-2</v>
      </c>
      <c r="D2" s="5">
        <v>1975</v>
      </c>
      <c r="E2" s="6">
        <v>6400</v>
      </c>
      <c r="F2" s="7">
        <f t="shared" ref="F2:F43" si="0">E2/1000</f>
        <v>6.4</v>
      </c>
      <c r="G2" s="7">
        <f>F2</f>
        <v>6.4</v>
      </c>
      <c r="H2" s="7">
        <f t="shared" ref="H2:H34" si="1">(G2-F2)^2</f>
        <v>0</v>
      </c>
    </row>
    <row r="3" spans="1:8" x14ac:dyDescent="0.3">
      <c r="A3" s="14" t="s">
        <v>7</v>
      </c>
      <c r="B3" s="14">
        <v>0</v>
      </c>
      <c r="D3" s="5">
        <v>1976</v>
      </c>
      <c r="E3" s="6">
        <v>7300</v>
      </c>
      <c r="F3" s="7">
        <f t="shared" si="0"/>
        <v>7.3</v>
      </c>
      <c r="G3" s="7">
        <f t="shared" ref="G3:G34" si="2">EXP(r_)*G2</f>
        <v>6.8975595061347139</v>
      </c>
      <c r="H3" s="7">
        <f t="shared" si="1"/>
        <v>0.16195835110253523</v>
      </c>
    </row>
    <row r="4" spans="1:8" x14ac:dyDescent="0.3">
      <c r="A4" s="14" t="s">
        <v>8</v>
      </c>
      <c r="B4" s="16">
        <f>SUMIF(H2:H34,"&gt;0")</f>
        <v>7924.9940703915172</v>
      </c>
      <c r="D4" s="5">
        <v>1977</v>
      </c>
      <c r="E4" s="6">
        <v>5650</v>
      </c>
      <c r="F4" s="7">
        <f t="shared" si="0"/>
        <v>5.65</v>
      </c>
      <c r="G4" s="7">
        <f t="shared" si="2"/>
        <v>7.4338011157295867</v>
      </c>
      <c r="H4" s="7">
        <f t="shared" si="1"/>
        <v>3.1819464204781172</v>
      </c>
    </row>
    <row r="5" spans="1:8" x14ac:dyDescent="0.3">
      <c r="D5" s="5">
        <v>1978</v>
      </c>
      <c r="E5" s="6">
        <v>4500</v>
      </c>
      <c r="F5" s="7">
        <f t="shared" si="0"/>
        <v>4.5</v>
      </c>
      <c r="G5" s="7">
        <f t="shared" si="2"/>
        <v>8.0117321175805394</v>
      </c>
      <c r="H5" s="7">
        <f t="shared" si="1"/>
        <v>12.3322624656467</v>
      </c>
    </row>
    <row r="6" spans="1:8" x14ac:dyDescent="0.3">
      <c r="D6" s="5">
        <v>1979</v>
      </c>
      <c r="E6" s="6">
        <v>20300</v>
      </c>
      <c r="F6" s="7">
        <f t="shared" si="0"/>
        <v>20.3</v>
      </c>
      <c r="G6" s="7">
        <f t="shared" si="2"/>
        <v>8.634593598159757</v>
      </c>
      <c r="H6" s="7">
        <f t="shared" si="1"/>
        <v>136.08170652009534</v>
      </c>
    </row>
    <row r="7" spans="1:8" x14ac:dyDescent="0.3">
      <c r="D7" s="5">
        <v>1980</v>
      </c>
      <c r="E7" s="6">
        <v>39500</v>
      </c>
      <c r="F7" s="7">
        <f t="shared" si="0"/>
        <v>39.5</v>
      </c>
      <c r="G7" s="7">
        <f t="shared" si="2"/>
        <v>9.305878617905746</v>
      </c>
      <c r="H7" s="7">
        <f t="shared" si="1"/>
        <v>911.6849660366413</v>
      </c>
    </row>
    <row r="8" spans="1:8" x14ac:dyDescent="0.3">
      <c r="D8" s="5">
        <v>1981</v>
      </c>
      <c r="E8" s="6">
        <v>27000</v>
      </c>
      <c r="F8" s="7">
        <f t="shared" si="0"/>
        <v>27</v>
      </c>
      <c r="G8" s="7">
        <f t="shared" si="2"/>
        <v>10.02935180060493</v>
      </c>
      <c r="H8" s="7">
        <f t="shared" si="1"/>
        <v>288.00290030763119</v>
      </c>
    </row>
    <row r="9" spans="1:8" x14ac:dyDescent="0.3">
      <c r="D9" s="5">
        <v>1982</v>
      </c>
      <c r="E9" s="6">
        <v>30000</v>
      </c>
      <c r="F9" s="7">
        <f t="shared" si="0"/>
        <v>30</v>
      </c>
      <c r="G9" s="7">
        <f t="shared" si="2"/>
        <v>10.809070445723725</v>
      </c>
      <c r="H9" s="7">
        <f t="shared" si="1"/>
        <v>368.29177715719453</v>
      </c>
    </row>
    <row r="10" spans="1:8" x14ac:dyDescent="0.3">
      <c r="D10" s="5">
        <v>1983</v>
      </c>
      <c r="E10" s="6">
        <v>32850</v>
      </c>
      <c r="F10" s="7">
        <f t="shared" si="0"/>
        <v>32.85</v>
      </c>
      <c r="G10" s="7">
        <f t="shared" si="2"/>
        <v>11.649407282090854</v>
      </c>
      <c r="H10" s="7">
        <f t="shared" si="1"/>
        <v>449.46513159066228</v>
      </c>
    </row>
    <row r="11" spans="1:8" x14ac:dyDescent="0.3">
      <c r="D11" s="5">
        <v>1984</v>
      </c>
      <c r="E11" s="6">
        <v>30550</v>
      </c>
      <c r="F11" s="7">
        <f t="shared" si="0"/>
        <v>30.55</v>
      </c>
      <c r="G11" s="7">
        <f t="shared" si="2"/>
        <v>12.555074990534488</v>
      </c>
      <c r="H11" s="7">
        <f t="shared" si="1"/>
        <v>323.81732609628733</v>
      </c>
    </row>
    <row r="12" spans="1:8" x14ac:dyDescent="0.3">
      <c r="D12" s="5">
        <v>1985</v>
      </c>
      <c r="E12" s="6">
        <v>38500</v>
      </c>
      <c r="F12" s="7">
        <f t="shared" si="0"/>
        <v>38.5</v>
      </c>
      <c r="G12" s="7">
        <f t="shared" si="2"/>
        <v>13.531152632999275</v>
      </c>
      <c r="H12" s="7">
        <f t="shared" si="1"/>
        <v>623.44333883657919</v>
      </c>
    </row>
    <row r="13" spans="1:8" x14ac:dyDescent="0.3">
      <c r="D13" s="5">
        <v>1986</v>
      </c>
      <c r="E13" s="6">
        <v>30950</v>
      </c>
      <c r="F13" s="7">
        <f t="shared" si="0"/>
        <v>30.95</v>
      </c>
      <c r="G13" s="7">
        <f t="shared" si="2"/>
        <v>14.583114136359985</v>
      </c>
      <c r="H13" s="7">
        <f t="shared" si="1"/>
        <v>267.87495287341932</v>
      </c>
    </row>
    <row r="14" spans="1:8" x14ac:dyDescent="0.3">
      <c r="D14" s="5">
        <v>1987</v>
      </c>
      <c r="E14" s="6">
        <v>24750</v>
      </c>
      <c r="F14" s="7">
        <f t="shared" si="0"/>
        <v>24.75</v>
      </c>
      <c r="G14" s="7">
        <f t="shared" si="2"/>
        <v>15.716858990671458</v>
      </c>
      <c r="H14" s="7">
        <f t="shared" si="1"/>
        <v>81.597636494413067</v>
      </c>
    </row>
    <row r="15" spans="1:8" x14ac:dyDescent="0.3">
      <c r="D15" s="5">
        <v>1988</v>
      </c>
      <c r="E15" s="6">
        <v>46050</v>
      </c>
      <c r="F15" s="7">
        <f t="shared" si="0"/>
        <v>46.05</v>
      </c>
      <c r="G15" s="7">
        <f t="shared" si="2"/>
        <v>16.938745334013245</v>
      </c>
      <c r="H15" s="7">
        <f t="shared" si="1"/>
        <v>847.46514822793552</v>
      </c>
    </row>
    <row r="16" spans="1:8" x14ac:dyDescent="0.3">
      <c r="D16" s="5">
        <v>1989</v>
      </c>
      <c r="E16" s="6">
        <v>58500</v>
      </c>
      <c r="F16" s="7">
        <f t="shared" si="0"/>
        <v>58.5</v>
      </c>
      <c r="G16" s="7">
        <f t="shared" si="2"/>
        <v>18.255625609471576</v>
      </c>
      <c r="H16" s="7">
        <f t="shared" si="1"/>
        <v>1619.6096700850198</v>
      </c>
    </row>
    <row r="17" spans="4:8" x14ac:dyDescent="0.3">
      <c r="D17" s="5">
        <v>1990</v>
      </c>
      <c r="E17" s="6">
        <v>27200</v>
      </c>
      <c r="F17" s="7">
        <f t="shared" si="0"/>
        <v>27.2</v>
      </c>
      <c r="G17" s="7">
        <f t="shared" si="2"/>
        <v>19.674884994226094</v>
      </c>
      <c r="H17" s="7">
        <f t="shared" si="1"/>
        <v>56.627355850123607</v>
      </c>
    </row>
    <row r="18" spans="4:8" x14ac:dyDescent="0.3">
      <c r="D18" s="5">
        <v>1991</v>
      </c>
      <c r="E18" s="6">
        <v>22750</v>
      </c>
      <c r="F18" s="7">
        <f t="shared" si="0"/>
        <v>22.75</v>
      </c>
      <c r="G18" s="7">
        <f t="shared" si="2"/>
        <v>21.204482816254909</v>
      </c>
      <c r="H18" s="7">
        <f t="shared" si="1"/>
        <v>2.3886233652513558</v>
      </c>
    </row>
    <row r="19" spans="4:8" x14ac:dyDescent="0.3">
      <c r="D19" s="5">
        <v>1992</v>
      </c>
      <c r="E19" s="6">
        <v>23450</v>
      </c>
      <c r="F19" s="7">
        <f t="shared" si="0"/>
        <v>23.45</v>
      </c>
      <c r="G19" s="7">
        <f t="shared" si="2"/>
        <v>22.852997190926441</v>
      </c>
      <c r="H19" s="7">
        <f t="shared" si="1"/>
        <v>0.35641235404171934</v>
      </c>
    </row>
    <row r="20" spans="4:8" x14ac:dyDescent="0.3">
      <c r="D20" s="5">
        <v>1993</v>
      </c>
      <c r="E20" s="6">
        <v>48500</v>
      </c>
      <c r="F20" s="7">
        <f t="shared" si="0"/>
        <v>48.5</v>
      </c>
      <c r="G20" s="7">
        <f t="shared" si="2"/>
        <v>24.629673127803841</v>
      </c>
      <c r="H20" s="7">
        <f t="shared" si="1"/>
        <v>569.79250498549004</v>
      </c>
    </row>
    <row r="21" spans="4:8" x14ac:dyDescent="0.3">
      <c r="D21" s="5">
        <v>1994</v>
      </c>
      <c r="E21" s="6">
        <v>28450</v>
      </c>
      <c r="F21" s="7">
        <f t="shared" si="0"/>
        <v>28.45</v>
      </c>
      <c r="G21" s="7">
        <f t="shared" si="2"/>
        <v>26.544474377449077</v>
      </c>
      <c r="H21" s="7">
        <f t="shared" si="1"/>
        <v>3.6310278981980781</v>
      </c>
    </row>
    <row r="22" spans="4:8" x14ac:dyDescent="0.3">
      <c r="D22" s="5">
        <v>1995</v>
      </c>
      <c r="E22" s="6">
        <v>19700</v>
      </c>
      <c r="F22" s="7">
        <f t="shared" si="0"/>
        <v>19.7</v>
      </c>
      <c r="G22" s="7">
        <f t="shared" si="2"/>
        <v>28.608139308988001</v>
      </c>
      <c r="H22" s="7">
        <f t="shared" si="1"/>
        <v>79.354945948337232</v>
      </c>
    </row>
    <row r="23" spans="4:8" x14ac:dyDescent="0.3">
      <c r="D23" s="5">
        <v>1996</v>
      </c>
      <c r="E23" s="6">
        <v>42265</v>
      </c>
      <c r="F23" s="7">
        <f t="shared" si="0"/>
        <v>42.265000000000001</v>
      </c>
      <c r="G23" s="7">
        <f t="shared" si="2"/>
        <v>30.832241131802558</v>
      </c>
      <c r="H23" s="7">
        <f t="shared" si="1"/>
        <v>130.70797533834727</v>
      </c>
    </row>
    <row r="24" spans="4:8" x14ac:dyDescent="0.3">
      <c r="D24" s="5">
        <v>1997</v>
      </c>
      <c r="E24" s="6">
        <v>54500</v>
      </c>
      <c r="F24" s="7">
        <f t="shared" si="0"/>
        <v>54.5</v>
      </c>
      <c r="G24" s="7">
        <f t="shared" si="2"/>
        <v>33.229252799078509</v>
      </c>
      <c r="H24" s="7">
        <f t="shared" si="1"/>
        <v>452.44468648550946</v>
      </c>
    </row>
    <row r="25" spans="4:8" x14ac:dyDescent="0.3">
      <c r="D25" s="5">
        <v>1998</v>
      </c>
      <c r="E25" s="6">
        <v>39200</v>
      </c>
      <c r="F25" s="7">
        <f t="shared" si="0"/>
        <v>39.200000000000003</v>
      </c>
      <c r="G25" s="7">
        <f t="shared" si="2"/>
        <v>35.812616957193363</v>
      </c>
      <c r="H25" s="7">
        <f t="shared" si="1"/>
        <v>11.474363878693969</v>
      </c>
    </row>
    <row r="26" spans="4:8" x14ac:dyDescent="0.3">
      <c r="D26" s="5">
        <v>1999</v>
      </c>
      <c r="E26" s="6">
        <v>43600</v>
      </c>
      <c r="F26" s="7">
        <f t="shared" si="0"/>
        <v>43.6</v>
      </c>
      <c r="G26" s="7">
        <f t="shared" si="2"/>
        <v>38.596821333226615</v>
      </c>
      <c r="H26" s="7">
        <f t="shared" si="1"/>
        <v>25.031796771656325</v>
      </c>
    </row>
    <row r="27" spans="4:8" x14ac:dyDescent="0.3">
      <c r="D27" s="5">
        <v>2000</v>
      </c>
      <c r="E27" s="6">
        <v>33365</v>
      </c>
      <c r="F27" s="7">
        <f t="shared" si="0"/>
        <v>33.365000000000002</v>
      </c>
      <c r="G27" s="7">
        <f t="shared" si="2"/>
        <v>41.597479983371926</v>
      </c>
      <c r="H27" s="7">
        <f t="shared" si="1"/>
        <v>67.77372667661939</v>
      </c>
    </row>
    <row r="28" spans="4:8" x14ac:dyDescent="0.3">
      <c r="D28" s="8">
        <v>2001</v>
      </c>
      <c r="E28" s="9">
        <v>52985</v>
      </c>
      <c r="F28" s="7">
        <f t="shared" si="0"/>
        <v>52.984999999999999</v>
      </c>
      <c r="G28" s="7">
        <f t="shared" si="2"/>
        <v>44.831420857899296</v>
      </c>
      <c r="H28" s="7">
        <f t="shared" si="1"/>
        <v>66.480852826499643</v>
      </c>
    </row>
    <row r="29" spans="4:8" x14ac:dyDescent="0.3">
      <c r="D29" s="10">
        <v>2002</v>
      </c>
      <c r="E29" s="9">
        <v>55209</v>
      </c>
      <c r="F29" s="7">
        <f t="shared" si="0"/>
        <v>55.209000000000003</v>
      </c>
      <c r="G29" s="7">
        <f t="shared" si="2"/>
        <v>48.316780173738962</v>
      </c>
      <c r="H29" s="7">
        <f t="shared" si="1"/>
        <v>47.50269413350577</v>
      </c>
    </row>
    <row r="30" spans="4:8" x14ac:dyDescent="0.3">
      <c r="D30" s="10">
        <v>2003</v>
      </c>
      <c r="E30" s="9">
        <v>39378</v>
      </c>
      <c r="F30" s="7">
        <f t="shared" si="0"/>
        <v>39.378</v>
      </c>
      <c r="G30" s="7">
        <f t="shared" si="2"/>
        <v>52.073104123936631</v>
      </c>
      <c r="H30" s="7">
        <f t="shared" si="1"/>
        <v>161.16566871759284</v>
      </c>
    </row>
    <row r="31" spans="4:8" x14ac:dyDescent="0.3">
      <c r="D31" s="10">
        <v>2004</v>
      </c>
      <c r="E31" s="9">
        <v>53088</v>
      </c>
      <c r="F31" s="7">
        <f t="shared" si="0"/>
        <v>53.088000000000001</v>
      </c>
      <c r="G31" s="7">
        <f t="shared" si="2"/>
        <v>56.12145849437529</v>
      </c>
      <c r="H31" s="7">
        <f t="shared" si="1"/>
        <v>9.2018704370975932</v>
      </c>
    </row>
    <row r="32" spans="4:8" x14ac:dyDescent="0.3">
      <c r="D32" s="10">
        <v>2005</v>
      </c>
      <c r="E32" s="9">
        <v>55962</v>
      </c>
      <c r="F32" s="7">
        <f t="shared" si="0"/>
        <v>55.962000000000003</v>
      </c>
      <c r="G32" s="7">
        <f t="shared" si="2"/>
        <v>60.484546802503601</v>
      </c>
      <c r="H32" s="7">
        <f t="shared" si="1"/>
        <v>20.453429580835518</v>
      </c>
    </row>
    <row r="33" spans="4:8" x14ac:dyDescent="0.3">
      <c r="D33" s="11">
        <v>2006</v>
      </c>
      <c r="E33" s="12">
        <v>52059</v>
      </c>
      <c r="F33" s="7">
        <f t="shared" si="0"/>
        <v>52.058999999999997</v>
      </c>
      <c r="G33" s="7">
        <f t="shared" si="2"/>
        <v>65.18683762060293</v>
      </c>
      <c r="H33" s="7">
        <f t="shared" si="1"/>
        <v>172.34012059291766</v>
      </c>
    </row>
    <row r="34" spans="4:8" x14ac:dyDescent="0.3">
      <c r="D34" s="11">
        <v>2007</v>
      </c>
      <c r="E34" s="12">
        <v>59519</v>
      </c>
      <c r="F34" s="7">
        <f t="shared" si="0"/>
        <v>59.518999999999998</v>
      </c>
      <c r="G34" s="7">
        <f t="shared" si="2"/>
        <v>70.254701797632762</v>
      </c>
      <c r="H34" s="7">
        <f t="shared" si="1"/>
        <v>115.25529308769536</v>
      </c>
    </row>
    <row r="35" spans="4:8" x14ac:dyDescent="0.3">
      <c r="D35" s="11">
        <v>2008</v>
      </c>
      <c r="E35" s="12">
        <v>87715</v>
      </c>
      <c r="F35" s="7">
        <f t="shared" si="0"/>
        <v>87.715000000000003</v>
      </c>
      <c r="G35" s="7">
        <f t="shared" ref="G35:G43" si="3">EXP(r_)*G34</f>
        <v>75.716560349206475</v>
      </c>
      <c r="H35" s="7">
        <f t="shared" ref="H35:H43" si="4">(G35-F35)^2</f>
        <v>143.96255405373432</v>
      </c>
    </row>
    <row r="36" spans="4:8" x14ac:dyDescent="0.3">
      <c r="D36" s="11">
        <v>2009</v>
      </c>
      <c r="E36" s="12">
        <v>72521</v>
      </c>
      <c r="F36" s="7">
        <f t="shared" si="0"/>
        <v>72.521000000000001</v>
      </c>
      <c r="G36" s="7">
        <f t="shared" si="3"/>
        <v>81.603043845076854</v>
      </c>
      <c r="H36" s="7">
        <f t="shared" si="4"/>
        <v>82.483520403898353</v>
      </c>
    </row>
    <row r="37" spans="4:8" x14ac:dyDescent="0.3">
      <c r="D37" s="11">
        <v>2010</v>
      </c>
      <c r="E37" s="12">
        <v>91467</v>
      </c>
      <c r="F37" s="7">
        <f t="shared" si="0"/>
        <v>91.466999999999999</v>
      </c>
      <c r="G37" s="7">
        <f t="shared" si="3"/>
        <v>87.947164187990268</v>
      </c>
      <c r="H37" s="7">
        <f t="shared" si="4"/>
        <v>12.389244143506202</v>
      </c>
    </row>
    <row r="38" spans="4:8" x14ac:dyDescent="0.3">
      <c r="D38" s="11">
        <v>2011</v>
      </c>
      <c r="E38" s="12">
        <v>97449</v>
      </c>
      <c r="F38" s="7">
        <f t="shared" si="0"/>
        <v>97.448999999999998</v>
      </c>
      <c r="G38" s="7">
        <f t="shared" si="3"/>
        <v>94.784499747259801</v>
      </c>
      <c r="H38" s="7">
        <f t="shared" si="4"/>
        <v>7.099561596852574</v>
      </c>
    </row>
    <row r="39" spans="4:8" x14ac:dyDescent="0.3">
      <c r="D39" s="11">
        <v>2012</v>
      </c>
      <c r="E39" s="12">
        <v>76773</v>
      </c>
      <c r="F39" s="7">
        <f t="shared" si="0"/>
        <v>76.772999999999996</v>
      </c>
      <c r="G39" s="7">
        <f t="shared" si="3"/>
        <v>102.15339488530238</v>
      </c>
      <c r="H39" s="7">
        <f t="shared" si="4"/>
        <v>644.16444453388317</v>
      </c>
    </row>
    <row r="40" spans="4:8" x14ac:dyDescent="0.3">
      <c r="D40" s="11">
        <v>2013</v>
      </c>
      <c r="E40" s="12">
        <v>73146</v>
      </c>
      <c r="F40" s="7">
        <f t="shared" si="0"/>
        <v>73.146000000000001</v>
      </c>
      <c r="G40" s="7">
        <f t="shared" si="3"/>
        <v>110.09517499610166</v>
      </c>
      <c r="H40" s="7">
        <f t="shared" si="4"/>
        <v>1365.2415328925442</v>
      </c>
    </row>
    <row r="41" spans="4:8" x14ac:dyDescent="0.3">
      <c r="D41" s="11">
        <v>2014</v>
      </c>
      <c r="E41" s="12">
        <v>68290</v>
      </c>
      <c r="F41" s="7">
        <f t="shared" si="0"/>
        <v>68.290000000000006</v>
      </c>
      <c r="G41" s="7">
        <f t="shared" si="3"/>
        <v>118.65437826155092</v>
      </c>
      <c r="H41" s="7">
        <f t="shared" si="4"/>
        <v>2536.5705976725822</v>
      </c>
    </row>
    <row r="42" spans="4:8" x14ac:dyDescent="0.3">
      <c r="D42" s="13">
        <v>2015</v>
      </c>
      <c r="E42" s="12">
        <v>44237</v>
      </c>
      <c r="F42" s="7">
        <f t="shared" si="0"/>
        <v>44.237000000000002</v>
      </c>
      <c r="G42" s="7">
        <f t="shared" si="3"/>
        <v>127.8790054253851</v>
      </c>
      <c r="H42" s="7">
        <f t="shared" si="4"/>
        <v>6995.9850715801495</v>
      </c>
    </row>
    <row r="43" spans="4:8" x14ac:dyDescent="0.3">
      <c r="D43" s="13">
        <v>2016</v>
      </c>
      <c r="E43" s="12">
        <v>74707</v>
      </c>
      <c r="F43" s="7">
        <f t="shared" si="0"/>
        <v>74.706999999999994</v>
      </c>
      <c r="G43" s="7">
        <f t="shared" si="3"/>
        <v>137.82078898545589</v>
      </c>
      <c r="H43" s="7">
        <f t="shared" si="4"/>
        <v>3983.3503601006541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98" workbookViewId="0">
      <selection activeCell="B3" sqref="B3"/>
    </sheetView>
  </sheetViews>
  <sheetFormatPr defaultColWidth="11.19921875" defaultRowHeight="15.6" x14ac:dyDescent="0.3"/>
  <cols>
    <col min="2" max="2" width="12.09765625" bestFit="1" customWidth="1"/>
    <col min="5" max="5" width="12.19921875" bestFit="1" customWidth="1"/>
  </cols>
  <sheetData>
    <row r="1" spans="1:8" x14ac:dyDescent="0.3">
      <c r="A1" s="1" t="s">
        <v>0</v>
      </c>
      <c r="B1" s="2"/>
      <c r="D1" s="3" t="s">
        <v>1</v>
      </c>
      <c r="E1" s="3" t="s">
        <v>9</v>
      </c>
      <c r="F1" s="3" t="s">
        <v>3</v>
      </c>
      <c r="G1" s="3" t="s">
        <v>4</v>
      </c>
      <c r="H1" s="3" t="s">
        <v>5</v>
      </c>
    </row>
    <row r="2" spans="1:8" x14ac:dyDescent="0.3">
      <c r="A2" s="2" t="s">
        <v>6</v>
      </c>
      <c r="B2" s="4">
        <v>4.7004536381642613E-2</v>
      </c>
      <c r="D2" s="5">
        <v>1975</v>
      </c>
      <c r="E2" s="6">
        <v>6400</v>
      </c>
      <c r="F2" s="7">
        <f t="shared" ref="F2:F43" si="0">E2/1000</f>
        <v>6.4</v>
      </c>
      <c r="G2" s="7">
        <f>N0_herring</f>
        <v>15.731727818839268</v>
      </c>
      <c r="H2" s="7">
        <f>(G2-F2)^2</f>
        <v>87.081144084898668</v>
      </c>
    </row>
    <row r="3" spans="1:8" x14ac:dyDescent="0.3">
      <c r="A3" s="2" t="s">
        <v>10</v>
      </c>
      <c r="B3" s="4">
        <v>173665.03196464601</v>
      </c>
      <c r="D3" s="5">
        <v>1976</v>
      </c>
      <c r="E3" s="6">
        <v>7300</v>
      </c>
      <c r="F3" s="7">
        <f t="shared" si="0"/>
        <v>7.3</v>
      </c>
      <c r="G3" s="7">
        <f t="shared" ref="G3:G43" si="1">G2+r_herring*G2*(1-G2/K_herring)</f>
        <v>16.471123406032799</v>
      </c>
      <c r="H3" s="7">
        <f t="shared" ref="H3:H43" si="2">(G3-F3)^2</f>
        <v>84.109504528682635</v>
      </c>
    </row>
    <row r="4" spans="1:8" x14ac:dyDescent="0.3">
      <c r="A4" s="2" t="s">
        <v>7</v>
      </c>
      <c r="B4" s="2">
        <v>15.731727818839268</v>
      </c>
      <c r="D4" s="5">
        <v>1977</v>
      </c>
      <c r="E4" s="6">
        <v>5650</v>
      </c>
      <c r="F4" s="7">
        <f t="shared" si="0"/>
        <v>5.65</v>
      </c>
      <c r="G4" s="7">
        <f t="shared" si="1"/>
        <v>17.245267495366324</v>
      </c>
      <c r="H4" s="7">
        <f t="shared" si="2"/>
        <v>134.45022828909882</v>
      </c>
    </row>
    <row r="5" spans="1:8" x14ac:dyDescent="0.3">
      <c r="A5" s="2" t="s">
        <v>8</v>
      </c>
      <c r="B5" s="4">
        <f>SUMIF(H2:H38,"&gt;0")</f>
        <v>5098.0868656428192</v>
      </c>
      <c r="D5" s="5">
        <v>1978</v>
      </c>
      <c r="E5" s="6">
        <v>4500</v>
      </c>
      <c r="F5" s="7">
        <f t="shared" si="0"/>
        <v>4.5</v>
      </c>
      <c r="G5" s="7">
        <f t="shared" si="1"/>
        <v>18.055792804067664</v>
      </c>
      <c r="H5" s="7">
        <f t="shared" si="2"/>
        <v>183.75951854681267</v>
      </c>
    </row>
    <row r="6" spans="1:8" x14ac:dyDescent="0.3">
      <c r="D6" s="5">
        <v>1979</v>
      </c>
      <c r="E6" s="6">
        <v>20300</v>
      </c>
      <c r="F6" s="7">
        <f t="shared" si="0"/>
        <v>20.3</v>
      </c>
      <c r="G6" s="7">
        <f t="shared" si="1"/>
        <v>18.904408734838039</v>
      </c>
      <c r="H6" s="7">
        <f t="shared" si="2"/>
        <v>1.9476749793963637</v>
      </c>
    </row>
    <row r="7" spans="1:8" x14ac:dyDescent="0.3">
      <c r="D7" s="5">
        <v>1980</v>
      </c>
      <c r="E7" s="6">
        <v>39500</v>
      </c>
      <c r="F7" s="7">
        <f t="shared" si="0"/>
        <v>39.5</v>
      </c>
      <c r="G7" s="7">
        <f t="shared" si="1"/>
        <v>19.792904974680361</v>
      </c>
      <c r="H7" s="7">
        <f t="shared" si="2"/>
        <v>388.36959433697803</v>
      </c>
    </row>
    <row r="8" spans="1:8" x14ac:dyDescent="0.3">
      <c r="D8" s="5">
        <v>1981</v>
      </c>
      <c r="E8" s="6">
        <v>27000</v>
      </c>
      <c r="F8" s="7">
        <f t="shared" si="0"/>
        <v>27</v>
      </c>
      <c r="G8" s="7">
        <f t="shared" si="1"/>
        <v>20.72315526233708</v>
      </c>
      <c r="H8" s="7">
        <f t="shared" si="2"/>
        <v>39.398779860726691</v>
      </c>
    </row>
    <row r="9" spans="1:8" x14ac:dyDescent="0.3">
      <c r="D9" s="5">
        <v>1982</v>
      </c>
      <c r="E9" s="6">
        <v>30000</v>
      </c>
      <c r="F9" s="7">
        <f t="shared" si="0"/>
        <v>30</v>
      </c>
      <c r="G9" s="7">
        <f t="shared" si="1"/>
        <v>21.69712133220996</v>
      </c>
      <c r="H9" s="7">
        <f t="shared" si="2"/>
        <v>68.937794172042913</v>
      </c>
    </row>
    <row r="10" spans="1:8" x14ac:dyDescent="0.3">
      <c r="D10" s="5">
        <v>1983</v>
      </c>
      <c r="E10" s="6">
        <v>32850</v>
      </c>
      <c r="F10" s="7">
        <f t="shared" si="0"/>
        <v>32.85</v>
      </c>
      <c r="G10" s="7">
        <f t="shared" si="1"/>
        <v>22.716857042999077</v>
      </c>
      <c r="H10" s="7">
        <f t="shared" si="2"/>
        <v>102.68058618701744</v>
      </c>
    </row>
    <row r="11" spans="1:8" x14ac:dyDescent="0.3">
      <c r="D11" s="5">
        <v>1984</v>
      </c>
      <c r="E11" s="6">
        <v>30550</v>
      </c>
      <c r="F11" s="7">
        <f t="shared" si="0"/>
        <v>30.55</v>
      </c>
      <c r="G11" s="7">
        <f t="shared" si="1"/>
        <v>23.784512699679969</v>
      </c>
      <c r="H11" s="7">
        <f t="shared" si="2"/>
        <v>45.771818410791639</v>
      </c>
    </row>
    <row r="12" spans="1:8" x14ac:dyDescent="0.3">
      <c r="D12" s="5">
        <v>1985</v>
      </c>
      <c r="E12" s="6">
        <v>38500</v>
      </c>
      <c r="F12" s="7">
        <f t="shared" si="0"/>
        <v>38.5</v>
      </c>
      <c r="G12" s="7">
        <f t="shared" si="1"/>
        <v>24.902339577836862</v>
      </c>
      <c r="H12" s="7">
        <f t="shared" si="2"/>
        <v>184.8963689564618</v>
      </c>
    </row>
    <row r="13" spans="1:8" x14ac:dyDescent="0.3">
      <c r="D13" s="5">
        <v>1986</v>
      </c>
      <c r="E13" s="6">
        <v>30950</v>
      </c>
      <c r="F13" s="7">
        <f t="shared" si="0"/>
        <v>30.95</v>
      </c>
      <c r="G13" s="7">
        <f t="shared" si="1"/>
        <v>26.072694659787054</v>
      </c>
      <c r="H13" s="7">
        <f t="shared" si="2"/>
        <v>23.788107381669718</v>
      </c>
    </row>
    <row r="14" spans="1:8" x14ac:dyDescent="0.3">
      <c r="D14" s="5">
        <v>1987</v>
      </c>
      <c r="E14" s="6">
        <v>24750</v>
      </c>
      <c r="F14" s="7">
        <f t="shared" si="0"/>
        <v>24.75</v>
      </c>
      <c r="G14" s="7">
        <f t="shared" si="1"/>
        <v>27.298045592367679</v>
      </c>
      <c r="H14" s="7">
        <f t="shared" si="2"/>
        <v>6.4925363407843539</v>
      </c>
    </row>
    <row r="15" spans="1:8" x14ac:dyDescent="0.3">
      <c r="D15" s="5">
        <v>1988</v>
      </c>
      <c r="E15" s="6">
        <v>46050</v>
      </c>
      <c r="F15" s="7">
        <f t="shared" si="0"/>
        <v>46.05</v>
      </c>
      <c r="G15" s="7">
        <f t="shared" si="1"/>
        <v>28.580975876712024</v>
      </c>
      <c r="H15" s="7">
        <f t="shared" si="2"/>
        <v>305.16680382001715</v>
      </c>
    </row>
    <row r="16" spans="1:8" x14ac:dyDescent="0.3">
      <c r="D16" s="5">
        <v>1989</v>
      </c>
      <c r="E16" s="6">
        <v>58500</v>
      </c>
      <c r="F16" s="7">
        <f t="shared" si="0"/>
        <v>58.5</v>
      </c>
      <c r="G16" s="7">
        <f t="shared" si="1"/>
        <v>29.924190300819149</v>
      </c>
      <c r="H16" s="7">
        <f t="shared" si="2"/>
        <v>816.57689996379838</v>
      </c>
    </row>
    <row r="17" spans="4:8" x14ac:dyDescent="0.3">
      <c r="D17" s="5">
        <v>1990</v>
      </c>
      <c r="E17" s="6">
        <v>27200</v>
      </c>
      <c r="F17" s="7">
        <f t="shared" si="0"/>
        <v>27.2</v>
      </c>
      <c r="G17" s="7">
        <f t="shared" si="1"/>
        <v>31.330520626218664</v>
      </c>
      <c r="H17" s="7">
        <f t="shared" si="2"/>
        <v>17.061200643617834</v>
      </c>
    </row>
    <row r="18" spans="4:8" x14ac:dyDescent="0.3">
      <c r="D18" s="5">
        <v>1991</v>
      </c>
      <c r="E18" s="6">
        <v>22750</v>
      </c>
      <c r="F18" s="7">
        <f t="shared" si="0"/>
        <v>22.75</v>
      </c>
      <c r="G18" s="7">
        <f t="shared" si="1"/>
        <v>32.802931540553224</v>
      </c>
      <c r="H18" s="7">
        <f t="shared" si="2"/>
        <v>101.06143255904983</v>
      </c>
    </row>
    <row r="19" spans="4:8" x14ac:dyDescent="0.3">
      <c r="D19" s="5">
        <v>1992</v>
      </c>
      <c r="E19" s="6">
        <v>23450</v>
      </c>
      <c r="F19" s="7">
        <f t="shared" si="0"/>
        <v>23.45</v>
      </c>
      <c r="G19" s="7">
        <f t="shared" si="1"/>
        <v>34.344526888445273</v>
      </c>
      <c r="H19" s="7">
        <f t="shared" si="2"/>
        <v>118.69071612305706</v>
      </c>
    </row>
    <row r="20" spans="4:8" x14ac:dyDescent="0.3">
      <c r="D20" s="5">
        <v>1993</v>
      </c>
      <c r="E20" s="6">
        <v>48500</v>
      </c>
      <c r="F20" s="7">
        <f t="shared" si="0"/>
        <v>48.5</v>
      </c>
      <c r="G20" s="7">
        <f t="shared" si="1"/>
        <v>35.958556193583249</v>
      </c>
      <c r="H20" s="7">
        <f t="shared" si="2"/>
        <v>157.2878127495091</v>
      </c>
    </row>
    <row r="21" spans="4:8" x14ac:dyDescent="0.3">
      <c r="D21" s="5">
        <v>1994</v>
      </c>
      <c r="E21" s="6">
        <v>28450</v>
      </c>
      <c r="F21" s="7">
        <f t="shared" si="0"/>
        <v>28.45</v>
      </c>
      <c r="G21" s="7">
        <f t="shared" si="1"/>
        <v>37.648421485556341</v>
      </c>
      <c r="H21" s="7">
        <f t="shared" si="2"/>
        <v>84.610957825944539</v>
      </c>
    </row>
    <row r="22" spans="4:8" x14ac:dyDescent="0.3">
      <c r="D22" s="5">
        <v>1995</v>
      </c>
      <c r="E22" s="6">
        <v>19700</v>
      </c>
      <c r="F22" s="7">
        <f t="shared" si="0"/>
        <v>19.7</v>
      </c>
      <c r="G22" s="7">
        <f t="shared" si="1"/>
        <v>39.417684445587625</v>
      </c>
      <c r="H22" s="7">
        <f t="shared" si="2"/>
        <v>388.78707989576822</v>
      </c>
    </row>
    <row r="23" spans="4:8" x14ac:dyDescent="0.3">
      <c r="D23" s="5">
        <v>1996</v>
      </c>
      <c r="E23" s="6">
        <v>42265</v>
      </c>
      <c r="F23" s="7">
        <f t="shared" si="0"/>
        <v>42.265000000000001</v>
      </c>
      <c r="G23" s="7">
        <f t="shared" si="1"/>
        <v>41.270073885963718</v>
      </c>
      <c r="H23" s="7">
        <f t="shared" si="2"/>
        <v>0.98987797239133712</v>
      </c>
    </row>
    <row r="24" spans="4:8" x14ac:dyDescent="0.3">
      <c r="D24" s="5">
        <v>1997</v>
      </c>
      <c r="E24" s="6">
        <v>54500</v>
      </c>
      <c r="F24" s="7">
        <f t="shared" si="0"/>
        <v>54.5</v>
      </c>
      <c r="G24" s="7">
        <f t="shared" si="1"/>
        <v>43.209493578636206</v>
      </c>
      <c r="H24" s="7">
        <f t="shared" si="2"/>
        <v>127.47553525085708</v>
      </c>
    </row>
    <row r="25" spans="4:8" x14ac:dyDescent="0.3">
      <c r="D25" s="5">
        <v>1998</v>
      </c>
      <c r="E25" s="6">
        <v>39200</v>
      </c>
      <c r="F25" s="7">
        <f t="shared" si="0"/>
        <v>39.200000000000003</v>
      </c>
      <c r="G25" s="7">
        <f t="shared" si="1"/>
        <v>45.240030449177446</v>
      </c>
      <c r="H25" s="7">
        <f t="shared" si="2"/>
        <v>36.481967826990669</v>
      </c>
    </row>
    <row r="26" spans="4:8" x14ac:dyDescent="0.3">
      <c r="D26" s="5">
        <v>1999</v>
      </c>
      <c r="E26" s="6">
        <v>43600</v>
      </c>
      <c r="F26" s="7">
        <f t="shared" si="0"/>
        <v>43.6</v>
      </c>
      <c r="G26" s="7">
        <f t="shared" si="1"/>
        <v>47.365963153011883</v>
      </c>
      <c r="H26" s="7">
        <f t="shared" si="2"/>
        <v>14.182478469843192</v>
      </c>
    </row>
    <row r="27" spans="4:8" x14ac:dyDescent="0.3">
      <c r="D27" s="5">
        <v>2000</v>
      </c>
      <c r="E27" s="6">
        <v>33365</v>
      </c>
      <c r="F27" s="7">
        <f t="shared" si="0"/>
        <v>33.365000000000002</v>
      </c>
      <c r="G27" s="7">
        <f t="shared" si="1"/>
        <v>49.591771051615133</v>
      </c>
      <c r="H27" s="7">
        <f t="shared" si="2"/>
        <v>263.30809876153484</v>
      </c>
    </row>
    <row r="28" spans="4:8" x14ac:dyDescent="0.3">
      <c r="D28" s="8">
        <v>2001</v>
      </c>
      <c r="E28" s="9">
        <v>52985</v>
      </c>
      <c r="F28" s="7">
        <f t="shared" si="0"/>
        <v>52.984999999999999</v>
      </c>
      <c r="G28" s="7">
        <f t="shared" si="1"/>
        <v>51.922143607178313</v>
      </c>
      <c r="H28" s="7">
        <f t="shared" si="2"/>
        <v>1.1296637117619268</v>
      </c>
    </row>
    <row r="29" spans="4:8" x14ac:dyDescent="0.3">
      <c r="D29" s="10">
        <v>2002</v>
      </c>
      <c r="E29" s="9">
        <v>55209</v>
      </c>
      <c r="F29" s="7">
        <f t="shared" si="0"/>
        <v>55.209000000000003</v>
      </c>
      <c r="G29" s="7">
        <f t="shared" si="1"/>
        <v>54.361990215075394</v>
      </c>
      <c r="H29" s="7">
        <f t="shared" si="2"/>
        <v>0.71742557575803201</v>
      </c>
    </row>
    <row r="30" spans="4:8" x14ac:dyDescent="0.3">
      <c r="D30" s="10">
        <v>2003</v>
      </c>
      <c r="E30" s="9">
        <v>39378</v>
      </c>
      <c r="F30" s="7">
        <f t="shared" si="0"/>
        <v>39.378</v>
      </c>
      <c r="G30" s="7">
        <f t="shared" si="1"/>
        <v>56.916450494348474</v>
      </c>
      <c r="H30" s="7">
        <f t="shared" si="2"/>
        <v>307.59724574271223</v>
      </c>
    </row>
    <row r="31" spans="4:8" x14ac:dyDescent="0.3">
      <c r="D31" s="10">
        <v>2004</v>
      </c>
      <c r="E31" s="9">
        <v>53088</v>
      </c>
      <c r="F31" s="7">
        <f t="shared" si="0"/>
        <v>53.088000000000001</v>
      </c>
      <c r="G31" s="7">
        <f t="shared" si="1"/>
        <v>59.59090505734126</v>
      </c>
      <c r="H31" s="7">
        <f t="shared" si="2"/>
        <v>42.287774184794522</v>
      </c>
    </row>
    <row r="32" spans="4:8" x14ac:dyDescent="0.3">
      <c r="D32" s="10">
        <v>2005</v>
      </c>
      <c r="E32" s="9">
        <v>55962</v>
      </c>
      <c r="F32" s="7">
        <f t="shared" si="0"/>
        <v>55.962000000000003</v>
      </c>
      <c r="G32" s="7">
        <f t="shared" si="1"/>
        <v>62.390986780565932</v>
      </c>
      <c r="H32" s="7">
        <f t="shared" si="2"/>
        <v>41.331871024691459</v>
      </c>
    </row>
    <row r="33" spans="4:8" x14ac:dyDescent="0.3">
      <c r="D33" s="11">
        <v>2006</v>
      </c>
      <c r="E33" s="12">
        <v>52059</v>
      </c>
      <c r="F33" s="7">
        <f t="shared" si="0"/>
        <v>52.058999999999997</v>
      </c>
      <c r="G33" s="7">
        <f t="shared" si="1"/>
        <v>65.322592599884842</v>
      </c>
      <c r="H33" s="7">
        <f t="shared" si="2"/>
        <v>175.92288865572002</v>
      </c>
    </row>
    <row r="34" spans="4:8" x14ac:dyDescent="0.3">
      <c r="D34" s="11">
        <v>2007</v>
      </c>
      <c r="E34" s="12">
        <v>59519</v>
      </c>
      <c r="F34" s="7">
        <f t="shared" si="0"/>
        <v>59.518999999999998</v>
      </c>
      <c r="G34" s="7">
        <f t="shared" si="1"/>
        <v>68.391895854127498</v>
      </c>
      <c r="H34" s="7">
        <f t="shared" si="2"/>
        <v>78.728280838192958</v>
      </c>
    </row>
    <row r="35" spans="4:8" x14ac:dyDescent="0.3">
      <c r="D35" s="11">
        <v>2008</v>
      </c>
      <c r="E35" s="12">
        <v>87715</v>
      </c>
      <c r="F35" s="7">
        <f t="shared" si="0"/>
        <v>87.715000000000003</v>
      </c>
      <c r="G35" s="7">
        <f t="shared" si="1"/>
        <v>71.605359202346762</v>
      </c>
      <c r="H35" s="7">
        <f t="shared" si="2"/>
        <v>259.52052662941378</v>
      </c>
    </row>
    <row r="36" spans="4:8" x14ac:dyDescent="0.3">
      <c r="D36" s="11">
        <v>2009</v>
      </c>
      <c r="E36" s="12">
        <v>72521</v>
      </c>
      <c r="F36" s="7">
        <f t="shared" si="0"/>
        <v>72.521000000000001</v>
      </c>
      <c r="G36" s="7">
        <f t="shared" si="1"/>
        <v>74.969748141047788</v>
      </c>
      <c r="H36" s="7">
        <f t="shared" si="2"/>
        <v>5.9963674582849924</v>
      </c>
    </row>
    <row r="37" spans="4:8" x14ac:dyDescent="0.3">
      <c r="D37" s="11">
        <v>2010</v>
      </c>
      <c r="E37" s="12">
        <v>91467</v>
      </c>
      <c r="F37" s="7">
        <f t="shared" si="0"/>
        <v>91.466999999999999</v>
      </c>
      <c r="G37" s="7">
        <f t="shared" si="1"/>
        <v>78.492145148900661</v>
      </c>
      <c r="H37" s="7">
        <f t="shared" si="2"/>
        <v>168.34685840709599</v>
      </c>
    </row>
    <row r="38" spans="4:8" x14ac:dyDescent="0.3">
      <c r="D38" s="11">
        <v>2011</v>
      </c>
      <c r="E38" s="12">
        <v>97449</v>
      </c>
      <c r="F38" s="7">
        <f t="shared" si="0"/>
        <v>97.448999999999998</v>
      </c>
      <c r="G38" s="7">
        <f t="shared" si="1"/>
        <v>82.179964487674681</v>
      </c>
      <c r="H38" s="7">
        <f t="shared" si="2"/>
        <v>233.14344547665166</v>
      </c>
    </row>
    <row r="39" spans="4:8" x14ac:dyDescent="0.3">
      <c r="D39" s="11">
        <v>2012</v>
      </c>
      <c r="E39" s="12">
        <v>76773</v>
      </c>
      <c r="F39" s="7">
        <f t="shared" si="0"/>
        <v>76.772999999999996</v>
      </c>
      <c r="G39" s="7">
        <f t="shared" si="1"/>
        <v>86.040967689410579</v>
      </c>
      <c r="H39" s="7">
        <f t="shared" si="2"/>
        <v>85.895225091958537</v>
      </c>
    </row>
    <row r="40" spans="4:8" x14ac:dyDescent="0.3">
      <c r="D40" s="11">
        <v>2013</v>
      </c>
      <c r="E40" s="12">
        <v>73146</v>
      </c>
      <c r="F40" s="7">
        <f t="shared" si="0"/>
        <v>73.146000000000001</v>
      </c>
      <c r="G40" s="7">
        <f t="shared" si="1"/>
        <v>90.083279761178474</v>
      </c>
      <c r="H40" s="7">
        <f t="shared" si="2"/>
        <v>286.87144570842594</v>
      </c>
    </row>
    <row r="41" spans="4:8" x14ac:dyDescent="0.3">
      <c r="D41" s="11">
        <v>2014</v>
      </c>
      <c r="E41" s="12">
        <v>68290</v>
      </c>
      <c r="F41" s="7">
        <f t="shared" si="0"/>
        <v>68.290000000000006</v>
      </c>
      <c r="G41" s="7">
        <f t="shared" si="1"/>
        <v>94.315406140155915</v>
      </c>
      <c r="H41" s="7">
        <f t="shared" si="2"/>
        <v>677.32176476006487</v>
      </c>
    </row>
    <row r="42" spans="4:8" x14ac:dyDescent="0.3">
      <c r="D42" s="13">
        <v>2015</v>
      </c>
      <c r="E42" s="12">
        <v>44237</v>
      </c>
      <c r="F42" s="7">
        <f t="shared" si="0"/>
        <v>44.237000000000002</v>
      </c>
      <c r="G42" s="7">
        <f t="shared" si="1"/>
        <v>98.746250433203627</v>
      </c>
      <c r="H42" s="7">
        <f t="shared" si="2"/>
        <v>2971.2583827897097</v>
      </c>
    </row>
    <row r="43" spans="4:8" x14ac:dyDescent="0.3">
      <c r="D43" s="13">
        <v>2016</v>
      </c>
      <c r="E43" s="12">
        <v>74707</v>
      </c>
      <c r="F43" s="7">
        <f t="shared" si="0"/>
        <v>74.706999999999994</v>
      </c>
      <c r="G43" s="7">
        <f t="shared" si="1"/>
        <v>103.38513297661895</v>
      </c>
      <c r="H43" s="7">
        <f t="shared" si="2"/>
        <v>822.43531102463953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workbookViewId="0">
      <selection activeCell="B2" sqref="B2"/>
    </sheetView>
  </sheetViews>
  <sheetFormatPr defaultColWidth="11.19921875" defaultRowHeight="15.6" x14ac:dyDescent="0.3"/>
  <cols>
    <col min="7" max="7" width="2.296875" customWidth="1"/>
  </cols>
  <sheetData>
    <row r="1" spans="1:11" x14ac:dyDescent="0.3">
      <c r="A1" s="3" t="s">
        <v>11</v>
      </c>
      <c r="D1" s="3"/>
      <c r="E1" s="3" t="s">
        <v>12</v>
      </c>
      <c r="H1" s="3" t="s">
        <v>13</v>
      </c>
      <c r="I1" s="3"/>
      <c r="K1" s="3"/>
    </row>
    <row r="2" spans="1:11" x14ac:dyDescent="0.3">
      <c r="A2" t="s">
        <v>14</v>
      </c>
      <c r="B2">
        <v>2.5000000000000001E-2</v>
      </c>
      <c r="D2" s="3" t="s">
        <v>1</v>
      </c>
      <c r="E2" s="3" t="s">
        <v>15</v>
      </c>
      <c r="F2" s="3" t="s">
        <v>16</v>
      </c>
      <c r="G2" s="3"/>
      <c r="H2" s="3" t="s">
        <v>15</v>
      </c>
      <c r="I2" s="3" t="s">
        <v>16</v>
      </c>
      <c r="K2" s="3"/>
    </row>
    <row r="3" spans="1:11" x14ac:dyDescent="0.3">
      <c r="D3">
        <v>1974</v>
      </c>
      <c r="E3">
        <v>6.4</v>
      </c>
      <c r="F3">
        <v>0</v>
      </c>
      <c r="H3">
        <v>15.731097515268203</v>
      </c>
      <c r="I3">
        <v>0</v>
      </c>
    </row>
    <row r="4" spans="1:11" x14ac:dyDescent="0.3">
      <c r="D4">
        <v>1975</v>
      </c>
      <c r="E4" s="7">
        <f t="shared" ref="E4:E35" si="0">EXP(r_herring)*E3-F3</f>
        <v>6.7080112881400416</v>
      </c>
      <c r="F4">
        <f t="shared" ref="F4:F35" si="1">r_herringh*E3</f>
        <v>0.16000000000000003</v>
      </c>
      <c r="H4" s="7">
        <f>H3+r_herring*H3*(1-H3/K_herring)</f>
        <v>16.470463480702129</v>
      </c>
      <c r="I4">
        <f t="shared" ref="I4:I35" si="2">r_herringh*H3</f>
        <v>0.39327743788170511</v>
      </c>
    </row>
    <row r="5" spans="1:11" x14ac:dyDescent="0.3">
      <c r="D5">
        <v>1976</v>
      </c>
      <c r="E5" s="7">
        <f t="shared" si="0"/>
        <v>6.8708461627834714</v>
      </c>
      <c r="F5">
        <f t="shared" si="1"/>
        <v>0.16770028220350106</v>
      </c>
      <c r="H5" s="7">
        <f t="shared" ref="H5:H36" si="3">H4+r_herring*H4*(1-H4/K_herring)-I4</f>
        <v>16.851299118553655</v>
      </c>
      <c r="I5">
        <f t="shared" si="2"/>
        <v>0.41176158701755328</v>
      </c>
    </row>
    <row r="6" spans="1:11" x14ac:dyDescent="0.3">
      <c r="D6">
        <v>1977</v>
      </c>
      <c r="E6" s="7">
        <f t="shared" si="0"/>
        <v>7.0338174707691881</v>
      </c>
      <c r="F6">
        <f t="shared" si="1"/>
        <v>0.17177115406958679</v>
      </c>
      <c r="H6" s="7">
        <f t="shared" si="3"/>
        <v>17.231548175131479</v>
      </c>
      <c r="I6">
        <f t="shared" si="2"/>
        <v>0.42128247796384138</v>
      </c>
    </row>
    <row r="7" spans="1:11" x14ac:dyDescent="0.3">
      <c r="D7">
        <v>1978</v>
      </c>
      <c r="E7" s="7">
        <f t="shared" si="0"/>
        <v>7.2005611885298419</v>
      </c>
      <c r="F7">
        <f t="shared" si="1"/>
        <v>0.1758454367692297</v>
      </c>
      <c r="H7" s="7">
        <f t="shared" si="3"/>
        <v>17.62014626360461</v>
      </c>
      <c r="I7">
        <f t="shared" si="2"/>
        <v>0.43078870437828698</v>
      </c>
    </row>
    <row r="8" spans="1:11" x14ac:dyDescent="0.3">
      <c r="D8">
        <v>1979</v>
      </c>
      <c r="E8" s="7">
        <f t="shared" si="0"/>
        <v>7.3712554591059662</v>
      </c>
      <c r="F8">
        <f t="shared" si="1"/>
        <v>0.18001402971324607</v>
      </c>
      <c r="H8" s="7">
        <f t="shared" si="3"/>
        <v>18.017500332992711</v>
      </c>
      <c r="I8">
        <f t="shared" si="2"/>
        <v>0.44050365659011526</v>
      </c>
    </row>
    <row r="9" spans="1:11" x14ac:dyDescent="0.3">
      <c r="D9">
        <v>1980</v>
      </c>
      <c r="E9" s="7">
        <f t="shared" si="0"/>
        <v>7.5459960995753042</v>
      </c>
      <c r="F9">
        <f t="shared" si="1"/>
        <v>0.18428138647764916</v>
      </c>
      <c r="H9" s="7">
        <f t="shared" si="3"/>
        <v>18.423813061198317</v>
      </c>
      <c r="I9">
        <f t="shared" si="2"/>
        <v>0.45043750832481777</v>
      </c>
    </row>
    <row r="10" spans="1:11" x14ac:dyDescent="0.3">
      <c r="D10">
        <v>1981</v>
      </c>
      <c r="E10" s="7">
        <f t="shared" si="0"/>
        <v>7.7248790848054538</v>
      </c>
      <c r="F10">
        <f t="shared" si="1"/>
        <v>0.18864990248938263</v>
      </c>
      <c r="H10" s="7">
        <f t="shared" si="3"/>
        <v>18.839286471507798</v>
      </c>
      <c r="I10">
        <f t="shared" si="2"/>
        <v>0.46059532652995794</v>
      </c>
    </row>
    <row r="11" spans="1:11" x14ac:dyDescent="0.3">
      <c r="D11">
        <v>1982</v>
      </c>
      <c r="E11" s="7">
        <f t="shared" si="0"/>
        <v>7.9080026131968513</v>
      </c>
      <c r="F11">
        <f t="shared" si="1"/>
        <v>0.19312197712013635</v>
      </c>
      <c r="H11" s="7">
        <f t="shared" si="3"/>
        <v>19.26412700829934</v>
      </c>
      <c r="I11">
        <f t="shared" si="2"/>
        <v>0.47098216178769498</v>
      </c>
    </row>
    <row r="12" spans="1:11" x14ac:dyDescent="0.3">
      <c r="D12">
        <v>1983</v>
      </c>
      <c r="E12" s="7">
        <f t="shared" si="0"/>
        <v>8.0954672097494615</v>
      </c>
      <c r="F12">
        <f t="shared" si="1"/>
        <v>0.19770006532992129</v>
      </c>
      <c r="H12" s="7">
        <f t="shared" si="3"/>
        <v>19.698545760857563</v>
      </c>
      <c r="I12">
        <f t="shared" si="2"/>
        <v>0.48160317520748352</v>
      </c>
    </row>
    <row r="13" spans="1:11" x14ac:dyDescent="0.3">
      <c r="D13">
        <v>1984</v>
      </c>
      <c r="E13" s="7">
        <f t="shared" si="0"/>
        <v>8.2873757824461638</v>
      </c>
      <c r="F13">
        <f t="shared" si="1"/>
        <v>0.20238668024373654</v>
      </c>
      <c r="H13" s="7">
        <f t="shared" si="3"/>
        <v>20.142758570798041</v>
      </c>
      <c r="I13">
        <f t="shared" si="2"/>
        <v>0.49246364402143911</v>
      </c>
    </row>
    <row r="14" spans="1:11" x14ac:dyDescent="0.3">
      <c r="D14">
        <v>1985</v>
      </c>
      <c r="E14" s="7">
        <f t="shared" si="0"/>
        <v>8.483833678773026</v>
      </c>
      <c r="F14">
        <f t="shared" si="1"/>
        <v>0.20718439456115412</v>
      </c>
      <c r="H14" s="7">
        <f t="shared" si="3"/>
        <v>20.59698613892855</v>
      </c>
      <c r="I14">
        <f t="shared" si="2"/>
        <v>0.50356896426995101</v>
      </c>
    </row>
    <row r="15" spans="1:11" x14ac:dyDescent="0.3">
      <c r="D15">
        <v>1986</v>
      </c>
      <c r="E15" s="7">
        <f t="shared" si="0"/>
        <v>8.6849487435501143</v>
      </c>
      <c r="F15">
        <f t="shared" si="1"/>
        <v>0.21209584196932565</v>
      </c>
      <c r="H15" s="7">
        <f t="shared" si="3"/>
        <v>21.061454134429574</v>
      </c>
      <c r="I15">
        <f t="shared" si="2"/>
        <v>0.51492465347321381</v>
      </c>
    </row>
    <row r="16" spans="1:11" x14ac:dyDescent="0.3">
      <c r="D16">
        <v>1987</v>
      </c>
      <c r="E16" s="7">
        <f t="shared" si="0"/>
        <v>8.890831378132523</v>
      </c>
      <c r="F16">
        <f t="shared" si="1"/>
        <v>0.21712371858875287</v>
      </c>
      <c r="H16" s="7">
        <f t="shared" si="3"/>
        <v>21.536393306476342</v>
      </c>
      <c r="I16">
        <f t="shared" si="2"/>
        <v>0.52653635336073934</v>
      </c>
    </row>
    <row r="17" spans="4:9" x14ac:dyDescent="0.3">
      <c r="D17">
        <v>1988</v>
      </c>
      <c r="E17" s="7">
        <f t="shared" si="0"/>
        <v>9.101594601014785</v>
      </c>
      <c r="F17">
        <f t="shared" si="1"/>
        <v>0.22227078445331308</v>
      </c>
      <c r="H17" s="7">
        <f t="shared" si="3"/>
        <v>22.022039598358276</v>
      </c>
      <c r="I17">
        <f t="shared" si="2"/>
        <v>0.53840983266190856</v>
      </c>
    </row>
    <row r="18" spans="4:9" x14ac:dyDescent="0.3">
      <c r="D18">
        <v>1989</v>
      </c>
      <c r="E18" s="7">
        <f t="shared" si="0"/>
        <v>9.3173541098719426</v>
      </c>
      <c r="F18">
        <f t="shared" si="1"/>
        <v>0.22753986502536963</v>
      </c>
      <c r="H18" s="7">
        <f t="shared" si="3"/>
        <v>22.518634264151387</v>
      </c>
      <c r="I18">
        <f t="shared" si="2"/>
        <v>0.5505509899589569</v>
      </c>
    </row>
    <row r="19" spans="4:9" x14ac:dyDescent="0.3">
      <c r="D19">
        <v>1990</v>
      </c>
      <c r="E19" s="7">
        <f t="shared" si="0"/>
        <v>9.5382283450713494</v>
      </c>
      <c r="F19">
        <f t="shared" si="1"/>
        <v>0.23293385274679856</v>
      </c>
      <c r="H19" s="7">
        <f t="shared" si="3"/>
        <v>23.02642398800015</v>
      </c>
      <c r="I19">
        <f t="shared" si="2"/>
        <v>0.56296585660378473</v>
      </c>
    </row>
    <row r="20" spans="4:9" x14ac:dyDescent="0.3">
      <c r="D20">
        <v>1991</v>
      </c>
      <c r="E20" s="7">
        <f t="shared" si="0"/>
        <v>9.7643385546900632</v>
      </c>
      <c r="F20">
        <f t="shared" si="1"/>
        <v>0.23845570862678375</v>
      </c>
      <c r="H20" s="7">
        <f t="shared" si="3"/>
        <v>23.545661006066759</v>
      </c>
      <c r="I20">
        <f t="shared" si="2"/>
        <v>0.57566059970000383</v>
      </c>
    </row>
    <row r="21" spans="4:9" x14ac:dyDescent="0.3">
      <c r="D21">
        <v>1992</v>
      </c>
      <c r="E21" s="7">
        <f t="shared" si="0"/>
        <v>9.9958088610735221</v>
      </c>
      <c r="F21">
        <f t="shared" si="1"/>
        <v>0.2441084638672516</v>
      </c>
      <c r="H21" s="7">
        <f t="shared" si="3"/>
        <v>24.076603231206857</v>
      </c>
      <c r="I21">
        <f t="shared" si="2"/>
        <v>0.58864152515166901</v>
      </c>
    </row>
    <row r="22" spans="4:9" x14ac:dyDescent="0.3">
      <c r="D22">
        <v>1993</v>
      </c>
      <c r="E22" s="7">
        <f t="shared" si="0"/>
        <v>10.232766328972035</v>
      </c>
      <c r="F22">
        <f t="shared" si="1"/>
        <v>0.24989522152683807</v>
      </c>
      <c r="H22" s="7">
        <f t="shared" si="3"/>
        <v>24.619514380432157</v>
      </c>
      <c r="I22">
        <f t="shared" si="2"/>
        <v>0.60191508078017142</v>
      </c>
    </row>
    <row r="23" spans="4:9" x14ac:dyDescent="0.3">
      <c r="D23">
        <v>1994</v>
      </c>
      <c r="E23" s="7">
        <f t="shared" si="0"/>
        <v>10.475341035292496</v>
      </c>
      <c r="F23">
        <f t="shared" si="1"/>
        <v>0.2558191582243009</v>
      </c>
      <c r="H23" s="7">
        <f t="shared" si="3"/>
        <v>25.174664105221634</v>
      </c>
      <c r="I23">
        <f t="shared" si="2"/>
        <v>0.61548785951080398</v>
      </c>
    </row>
    <row r="24" spans="4:9" x14ac:dyDescent="0.3">
      <c r="D24">
        <v>1995</v>
      </c>
      <c r="E24" s="7">
        <f t="shared" si="0"/>
        <v>10.723666140503614</v>
      </c>
      <c r="F24">
        <f t="shared" si="1"/>
        <v>0.2618835258823124</v>
      </c>
      <c r="H24" s="7">
        <f t="shared" si="3"/>
        <v>25.742328124744347</v>
      </c>
      <c r="I24">
        <f t="shared" si="2"/>
        <v>0.62936660263054089</v>
      </c>
    </row>
    <row r="25" spans="4:9" x14ac:dyDescent="0.3">
      <c r="D25">
        <v>1996</v>
      </c>
      <c r="E25" s="7">
        <f t="shared" si="0"/>
        <v>10.977877961733842</v>
      </c>
      <c r="F25">
        <f t="shared" si="1"/>
        <v>0.26809165351259034</v>
      </c>
      <c r="H25" s="7">
        <f t="shared" si="3"/>
        <v>26.322788362058329</v>
      </c>
      <c r="I25">
        <f t="shared" si="2"/>
        <v>0.64355820311860867</v>
      </c>
    </row>
    <row r="26" spans="4:9" x14ac:dyDescent="0.3">
      <c r="D26">
        <v>1997</v>
      </c>
      <c r="E26" s="7">
        <f t="shared" si="0"/>
        <v>11.23811604760216</v>
      </c>
      <c r="F26">
        <f t="shared" si="1"/>
        <v>0.27444694904334604</v>
      </c>
      <c r="H26" s="7">
        <f t="shared" si="3"/>
        <v>26.916333083351315</v>
      </c>
      <c r="I26">
        <f t="shared" si="2"/>
        <v>0.65806970905145823</v>
      </c>
    </row>
    <row r="27" spans="4:9" x14ac:dyDescent="0.3">
      <c r="D27">
        <v>1998</v>
      </c>
      <c r="E27" s="7">
        <f t="shared" si="0"/>
        <v>11.504523254822752</v>
      </c>
      <c r="F27">
        <f t="shared" si="1"/>
        <v>0.28095290119005401</v>
      </c>
      <c r="H27" s="7">
        <f t="shared" si="3"/>
        <v>27.523257040290574</v>
      </c>
      <c r="I27">
        <f t="shared" si="2"/>
        <v>0.6729083270837829</v>
      </c>
    </row>
    <row r="28" spans="4:9" x14ac:dyDescent="0.3">
      <c r="D28">
        <v>1999</v>
      </c>
      <c r="E28" s="7">
        <f t="shared" si="0"/>
        <v>11.77724582662567</v>
      </c>
      <c r="F28">
        <f t="shared" si="1"/>
        <v>0.28761308137056879</v>
      </c>
      <c r="H28" s="7">
        <f t="shared" si="3"/>
        <v>28.143861615550531</v>
      </c>
      <c r="I28">
        <f t="shared" si="2"/>
        <v>0.68808142600726441</v>
      </c>
    </row>
    <row r="29" spans="4:9" x14ac:dyDescent="0.3">
      <c r="D29">
        <v>2000</v>
      </c>
      <c r="E29" s="7">
        <f t="shared" si="0"/>
        <v>12.05643347303649</v>
      </c>
      <c r="F29">
        <f t="shared" si="1"/>
        <v>0.29443114566564177</v>
      </c>
      <c r="H29" s="7">
        <f t="shared" si="3"/>
        <v>28.778454971588346</v>
      </c>
      <c r="I29">
        <f t="shared" si="2"/>
        <v>0.70359654038876329</v>
      </c>
    </row>
    <row r="30" spans="4:9" x14ac:dyDescent="0.3">
      <c r="D30">
        <v>2001</v>
      </c>
      <c r="E30" s="7">
        <f t="shared" si="0"/>
        <v>12.342239453059079</v>
      </c>
      <c r="F30">
        <f t="shared" si="1"/>
        <v>0.3014108368259123</v>
      </c>
      <c r="H30" s="7">
        <f t="shared" si="3"/>
        <v>29.427352202739129</v>
      </c>
      <c r="I30">
        <f t="shared" si="2"/>
        <v>0.71946137428970869</v>
      </c>
    </row>
    <row r="31" spans="4:9" x14ac:dyDescent="0.3">
      <c r="D31">
        <v>2002</v>
      </c>
      <c r="E31" s="7">
        <f t="shared" si="0"/>
        <v>12.634820658806536</v>
      </c>
      <c r="F31">
        <f t="shared" si="1"/>
        <v>0.30855598632647702</v>
      </c>
      <c r="H31" s="7">
        <f t="shared" si="3"/>
        <v>30.090875490704054</v>
      </c>
      <c r="I31">
        <f t="shared" si="2"/>
        <v>0.7356838050684783</v>
      </c>
    </row>
    <row r="32" spans="4:9" x14ac:dyDescent="0.3">
      <c r="D32">
        <v>2003</v>
      </c>
      <c r="E32" s="7">
        <f t="shared" si="0"/>
        <v>12.934337701626529</v>
      </c>
      <c r="F32">
        <f t="shared" si="1"/>
        <v>0.3158705164701634</v>
      </c>
      <c r="H32" s="7">
        <f t="shared" si="3"/>
        <v>30.769354263506145</v>
      </c>
      <c r="I32">
        <f t="shared" si="2"/>
        <v>0.75227188726760141</v>
      </c>
    </row>
    <row r="33" spans="4:9" x14ac:dyDescent="0.3">
      <c r="D33">
        <v>2004</v>
      </c>
      <c r="E33" s="7">
        <f t="shared" si="0"/>
        <v>13.240955000268285</v>
      </c>
      <c r="F33">
        <f t="shared" si="1"/>
        <v>0.32335844254066326</v>
      </c>
      <c r="H33" s="7">
        <f t="shared" si="3"/>
        <v>31.463125357990197</v>
      </c>
      <c r="I33">
        <f t="shared" si="2"/>
        <v>0.76923385658765364</v>
      </c>
    </row>
    <row r="34" spans="4:9" x14ac:dyDescent="0.3">
      <c r="D34">
        <v>2005</v>
      </c>
      <c r="E34" s="7">
        <f t="shared" si="0"/>
        <v>13.554840871139646</v>
      </c>
      <c r="F34">
        <f t="shared" si="1"/>
        <v>0.33102387500670716</v>
      </c>
      <c r="H34" s="7">
        <f t="shared" si="3"/>
        <v>32.17253318594485</v>
      </c>
      <c r="I34">
        <f t="shared" si="2"/>
        <v>0.78657813394975495</v>
      </c>
    </row>
    <row r="35" spans="4:9" x14ac:dyDescent="0.3">
      <c r="D35">
        <v>2006</v>
      </c>
      <c r="E35" s="7">
        <f t="shared" si="0"/>
        <v>13.87616762070372</v>
      </c>
      <c r="F35">
        <f t="shared" si="1"/>
        <v>0.33887102177849115</v>
      </c>
      <c r="H35" s="7">
        <f t="shared" si="3"/>
        <v>32.897929903926581</v>
      </c>
      <c r="I35">
        <f t="shared" si="2"/>
        <v>0.80431332964862134</v>
      </c>
    </row>
    <row r="36" spans="4:9" x14ac:dyDescent="0.3">
      <c r="D36">
        <v>2007</v>
      </c>
      <c r="E36" s="7">
        <f t="shared" ref="E36:E67" si="4">EXP(r_herring)*E35-F35</f>
        <v>14.205111640065867</v>
      </c>
      <c r="F36">
        <f t="shared" ref="F36:F67" si="5">r_herringh*E35</f>
        <v>0.34690419051759303</v>
      </c>
      <c r="H36" s="7">
        <f t="shared" si="3"/>
        <v>33.639675586867057</v>
      </c>
      <c r="I36">
        <f t="shared" ref="I36:I67" si="6">r_herringh*H35</f>
        <v>0.82244824759816459</v>
      </c>
    </row>
    <row r="37" spans="4:9" x14ac:dyDescent="0.3">
      <c r="D37">
        <v>2008</v>
      </c>
      <c r="E37" s="7">
        <f t="shared" si="4"/>
        <v>14.541853501802928</v>
      </c>
      <c r="F37">
        <f t="shared" si="5"/>
        <v>0.35512779100164671</v>
      </c>
      <c r="H37" s="7">
        <f t="shared" ref="H37:H68" si="7">H36+r_herring*H36*(1-H36/K_herring)-I36</f>
        <v>34.398138405547044</v>
      </c>
      <c r="I37">
        <f t="shared" si="6"/>
        <v>0.84099188967167648</v>
      </c>
    </row>
    <row r="38" spans="4:9" x14ac:dyDescent="0.3">
      <c r="D38">
        <v>2009</v>
      </c>
      <c r="E38" s="7">
        <f t="shared" si="4"/>
        <v>14.886578059087858</v>
      </c>
      <c r="F38">
        <f t="shared" si="5"/>
        <v>0.36354633754507321</v>
      </c>
      <c r="H38" s="7">
        <f t="shared" si="7"/>
        <v>35.173694808021835</v>
      </c>
      <c r="I38">
        <f t="shared" si="6"/>
        <v>0.85995346013867613</v>
      </c>
    </row>
    <row r="39" spans="4:9" x14ac:dyDescent="0.3">
      <c r="D39">
        <v>2010</v>
      </c>
      <c r="E39" s="7">
        <f t="shared" si="4"/>
        <v>15.239474547164178</v>
      </c>
      <c r="F39">
        <f t="shared" si="5"/>
        <v>0.37216445147719646</v>
      </c>
      <c r="H39" s="7">
        <f t="shared" si="7"/>
        <v>35.966729705084958</v>
      </c>
      <c r="I39">
        <f t="shared" si="6"/>
        <v>0.87934237020054595</v>
      </c>
    </row>
    <row r="40" spans="4:9" x14ac:dyDescent="0.3">
      <c r="D40">
        <v>2011</v>
      </c>
      <c r="E40" s="7">
        <f t="shared" si="4"/>
        <v>15.600736687225952</v>
      </c>
      <c r="F40">
        <f t="shared" si="5"/>
        <v>0.3809868636791045</v>
      </c>
      <c r="H40" s="7">
        <f t="shared" si="7"/>
        <v>36.77763665985885</v>
      </c>
      <c r="I40">
        <f t="shared" si="6"/>
        <v>0.89916824262712403</v>
      </c>
    </row>
    <row r="41" spans="4:9" x14ac:dyDescent="0.3">
      <c r="D41">
        <v>2012</v>
      </c>
      <c r="E41" s="7">
        <f t="shared" si="4"/>
        <v>15.970562792760294</v>
      </c>
      <c r="F41">
        <f t="shared" si="5"/>
        <v>0.39001841718064884</v>
      </c>
      <c r="H41" s="7">
        <f t="shared" si="7"/>
        <v>37.606818081602988</v>
      </c>
      <c r="I41">
        <f t="shared" si="6"/>
        <v>0.91944091649647131</v>
      </c>
    </row>
    <row r="42" spans="4:9" x14ac:dyDescent="0.3">
      <c r="D42">
        <v>2013</v>
      </c>
      <c r="E42" s="7">
        <f t="shared" si="4"/>
        <v>16.349155878410819</v>
      </c>
      <c r="F42">
        <f t="shared" si="5"/>
        <v>0.39926406981900736</v>
      </c>
      <c r="H42" s="7">
        <f t="shared" si="7"/>
        <v>38.45468542383194</v>
      </c>
      <c r="I42">
        <f t="shared" si="6"/>
        <v>0.94017045204007477</v>
      </c>
    </row>
    <row r="43" spans="4:9" x14ac:dyDescent="0.3">
      <c r="D43">
        <v>2014</v>
      </c>
      <c r="E43" s="7">
        <f t="shared" si="4"/>
        <v>16.736723771421754</v>
      </c>
      <c r="F43">
        <f t="shared" si="5"/>
        <v>0.40872889696027048</v>
      </c>
      <c r="H43" s="7">
        <f t="shared" si="7"/>
        <v>39.321659386837702</v>
      </c>
      <c r="I43">
        <f t="shared" si="6"/>
        <v>0.96136713559579856</v>
      </c>
    </row>
    <row r="44" spans="4:9" x14ac:dyDescent="0.3">
      <c r="D44">
        <v>2015</v>
      </c>
      <c r="E44" s="7">
        <f t="shared" si="4"/>
        <v>17.133479225723931</v>
      </c>
      <c r="F44">
        <f t="shared" si="5"/>
        <v>0.41841809428554388</v>
      </c>
      <c r="H44" s="7">
        <f t="shared" si="7"/>
        <v>40.208170124712815</v>
      </c>
      <c r="I44">
        <f t="shared" si="6"/>
        <v>0.98304148467094254</v>
      </c>
    </row>
    <row r="45" spans="4:9" x14ac:dyDescent="0.3">
      <c r="D45">
        <v>2016</v>
      </c>
      <c r="E45" s="7">
        <f t="shared" si="4"/>
        <v>17.539640038725238</v>
      </c>
      <c r="F45">
        <f t="shared" si="5"/>
        <v>0.42833698064309833</v>
      </c>
      <c r="H45" s="7">
        <f t="shared" si="7"/>
        <v>41.114657456972687</v>
      </c>
      <c r="I45">
        <f t="shared" si="6"/>
        <v>1.0052042531178205</v>
      </c>
    </row>
    <row r="46" spans="4:9" x14ac:dyDescent="0.3">
      <c r="D46">
        <v>2017</v>
      </c>
      <c r="E46" s="7">
        <f t="shared" si="4"/>
        <v>17.955429170869703</v>
      </c>
      <c r="F46">
        <f t="shared" si="5"/>
        <v>0.43849100096813098</v>
      </c>
      <c r="H46" s="7">
        <f t="shared" si="7"/>
        <v>42.041571084877603</v>
      </c>
      <c r="I46">
        <f t="shared" si="6"/>
        <v>1.0278664364243173</v>
      </c>
    </row>
    <row r="47" spans="4:9" x14ac:dyDescent="0.3">
      <c r="D47">
        <v>2018</v>
      </c>
      <c r="E47" s="7">
        <f t="shared" si="4"/>
        <v>18.381074868030765</v>
      </c>
      <c r="F47">
        <f t="shared" si="5"/>
        <v>0.44888572927174258</v>
      </c>
      <c r="H47" s="7">
        <f t="shared" si="7"/>
        <v>42.989370812557148</v>
      </c>
      <c r="I47">
        <f t="shared" si="6"/>
        <v>1.0510392771219401</v>
      </c>
    </row>
    <row r="48" spans="4:9" x14ac:dyDescent="0.3">
      <c r="D48">
        <v>2019</v>
      </c>
      <c r="E48" s="7">
        <f t="shared" si="4"/>
        <v>18.816810786806005</v>
      </c>
      <c r="F48">
        <f t="shared" si="5"/>
        <v>0.45952687170076917</v>
      </c>
      <c r="H48" s="7">
        <f t="shared" si="7"/>
        <v>43.958526773041889</v>
      </c>
      <c r="I48">
        <f t="shared" si="6"/>
        <v>1.0747342703139287</v>
      </c>
    </row>
    <row r="49" spans="4:9" x14ac:dyDescent="0.3">
      <c r="D49">
        <v>2020</v>
      </c>
      <c r="E49" s="7">
        <f t="shared" si="4"/>
        <v>19.262876122782039</v>
      </c>
      <c r="F49">
        <f t="shared" si="5"/>
        <v>0.47042026967015016</v>
      </c>
      <c r="H49" s="7">
        <f t="shared" si="7"/>
        <v>44.949519659309253</v>
      </c>
      <c r="I49">
        <f t="shared" si="6"/>
        <v>1.0989631693260473</v>
      </c>
    </row>
    <row r="50" spans="4:9" x14ac:dyDescent="0.3">
      <c r="D50">
        <v>2021</v>
      </c>
      <c r="E50" s="7">
        <f t="shared" si="4"/>
        <v>19.719515741840034</v>
      </c>
      <c r="F50">
        <f t="shared" si="5"/>
        <v>0.481571903069551</v>
      </c>
      <c r="H50" s="7">
        <f t="shared" si="7"/>
        <v>45.962840960452951</v>
      </c>
      <c r="I50">
        <f t="shared" si="6"/>
        <v>1.1237379914827315</v>
      </c>
    </row>
    <row r="51" spans="4:9" x14ac:dyDescent="0.3">
      <c r="D51">
        <v>2022</v>
      </c>
      <c r="E51" s="7">
        <f t="shared" si="4"/>
        <v>20.186980314573916</v>
      </c>
      <c r="F51">
        <f t="shared" si="5"/>
        <v>0.49298789354600087</v>
      </c>
      <c r="H51" s="7">
        <f t="shared" si="7"/>
        <v>46.998993203087537</v>
      </c>
      <c r="I51">
        <f t="shared" si="6"/>
        <v>1.1490710240113238</v>
      </c>
    </row>
    <row r="52" spans="4:9" x14ac:dyDescent="0.3">
      <c r="D52">
        <v>2023</v>
      </c>
      <c r="E52" s="7">
        <f t="shared" si="4"/>
        <v>20.665526453895033</v>
      </c>
      <c r="F52">
        <f t="shared" si="5"/>
        <v>0.50467450786434787</v>
      </c>
      <c r="H52" s="7">
        <f t="shared" si="7"/>
        <v>48.058490198101921</v>
      </c>
      <c r="I52">
        <f t="shared" si="6"/>
        <v>1.1749748300771885</v>
      </c>
    </row>
    <row r="53" spans="4:9" x14ac:dyDescent="0.3">
      <c r="D53">
        <v>2024</v>
      </c>
      <c r="E53" s="7">
        <f t="shared" si="4"/>
        <v>21.15541685589886</v>
      </c>
      <c r="F53">
        <f t="shared" si="5"/>
        <v>0.51663816134737583</v>
      </c>
      <c r="H53" s="7">
        <f t="shared" si="7"/>
        <v>49.141857292878221</v>
      </c>
      <c r="I53">
        <f t="shared" si="6"/>
        <v>1.2014622549525482</v>
      </c>
    </row>
    <row r="54" spans="4:9" x14ac:dyDescent="0.3">
      <c r="D54">
        <v>2025</v>
      </c>
      <c r="E54" s="7">
        <f t="shared" si="4"/>
        <v>21.656920444071005</v>
      </c>
      <c r="F54">
        <f t="shared" si="5"/>
        <v>0.52888542139747152</v>
      </c>
      <c r="H54" s="7">
        <f t="shared" si="7"/>
        <v>50.24963162909458</v>
      </c>
      <c r="I54">
        <f t="shared" si="6"/>
        <v>1.2285464323219557</v>
      </c>
    </row>
    <row r="55" spans="4:9" x14ac:dyDescent="0.3">
      <c r="D55">
        <v>2026</v>
      </c>
      <c r="E55" s="7">
        <f t="shared" si="4"/>
        <v>22.170312516911768</v>
      </c>
      <c r="F55">
        <f t="shared" si="5"/>
        <v>0.54142301110177515</v>
      </c>
      <c r="H55" s="7">
        <f t="shared" si="7"/>
        <v>51.382362406233177</v>
      </c>
      <c r="I55">
        <f t="shared" si="6"/>
        <v>1.2562407907273645</v>
      </c>
    </row>
    <row r="56" spans="4:9" x14ac:dyDescent="0.3">
      <c r="D56">
        <v>2027</v>
      </c>
      <c r="E56" s="7">
        <f t="shared" si="4"/>
        <v>22.695874899060193</v>
      </c>
      <c r="F56">
        <f t="shared" si="5"/>
        <v>0.55425781292279419</v>
      </c>
      <c r="H56" s="7">
        <f t="shared" si="7"/>
        <v>52.540611150917158</v>
      </c>
      <c r="I56">
        <f t="shared" si="6"/>
        <v>1.2845590601558294</v>
      </c>
    </row>
    <row r="57" spans="4:9" x14ac:dyDescent="0.3">
      <c r="D57">
        <v>2028</v>
      </c>
      <c r="E57" s="7">
        <f t="shared" si="4"/>
        <v>23.233896096000642</v>
      </c>
      <c r="F57">
        <f t="shared" si="5"/>
        <v>0.56739687247650483</v>
      </c>
      <c r="H57" s="7">
        <f t="shared" si="7"/>
        <v>53.724951992202648</v>
      </c>
      <c r="I57">
        <f t="shared" si="6"/>
        <v>1.313515278772929</v>
      </c>
    </row>
    <row r="58" spans="4:9" x14ac:dyDescent="0.3">
      <c r="D58">
        <v>2029</v>
      </c>
      <c r="E58" s="7">
        <f t="shared" si="4"/>
        <v>23.784671452436797</v>
      </c>
      <c r="F58">
        <f t="shared" si="5"/>
        <v>0.58084740240001609</v>
      </c>
      <c r="H58" s="7">
        <f t="shared" si="7"/>
        <v>54.935971942954851</v>
      </c>
      <c r="I58">
        <f t="shared" si="6"/>
        <v>1.3431237998050662</v>
      </c>
    </row>
    <row r="59" spans="4:9" x14ac:dyDescent="0.3">
      <c r="D59">
        <v>2030</v>
      </c>
      <c r="E59" s="7">
        <f t="shared" si="4"/>
        <v>24.348503314420018</v>
      </c>
      <c r="F59">
        <f t="shared" si="5"/>
        <v>0.59461678631091996</v>
      </c>
      <c r="H59" s="7">
        <f t="shared" si="7"/>
        <v>56.174271187439672</v>
      </c>
      <c r="I59">
        <f t="shared" si="6"/>
        <v>1.3733992985738714</v>
      </c>
    </row>
    <row r="60" spans="4:9" x14ac:dyDescent="0.3">
      <c r="D60">
        <v>2031</v>
      </c>
      <c r="E60" s="7">
        <f t="shared" si="4"/>
        <v>24.925701195321064</v>
      </c>
      <c r="F60">
        <f t="shared" si="5"/>
        <v>0.60871258286050045</v>
      </c>
      <c r="H60" s="7">
        <f t="shared" si="7"/>
        <v>57.440463375265111</v>
      </c>
      <c r="I60">
        <f t="shared" si="6"/>
        <v>1.4043567796859919</v>
      </c>
    </row>
    <row r="61" spans="4:9" x14ac:dyDescent="0.3">
      <c r="D61">
        <v>2032</v>
      </c>
      <c r="E61" s="7">
        <f t="shared" si="4"/>
        <v>25.516581945736281</v>
      </c>
      <c r="F61">
        <f t="shared" si="5"/>
        <v>0.62314252988302665</v>
      </c>
      <c r="H61" s="7">
        <f t="shared" si="7"/>
        <v>58.735175921809521</v>
      </c>
      <c r="I61">
        <f t="shared" si="6"/>
        <v>1.4360115843816279</v>
      </c>
    </row>
    <row r="62" spans="4:9" x14ac:dyDescent="0.3">
      <c r="D62">
        <v>2033</v>
      </c>
      <c r="E62" s="7">
        <f t="shared" si="4"/>
        <v>26.121469927421558</v>
      </c>
      <c r="F62">
        <f t="shared" si="5"/>
        <v>0.63791454864340702</v>
      </c>
      <c r="H62" s="7">
        <f t="shared" si="7"/>
        <v>60.059050315276444</v>
      </c>
      <c r="I62">
        <f t="shared" si="6"/>
        <v>1.4683793980452382</v>
      </c>
    </row>
    <row r="63" spans="4:9" x14ac:dyDescent="0.3">
      <c r="D63">
        <v>2034</v>
      </c>
      <c r="E63" s="7">
        <f t="shared" si="4"/>
        <v>26.740697191349472</v>
      </c>
      <c r="F63">
        <f t="shared" si="5"/>
        <v>0.65303674818553903</v>
      </c>
      <c r="H63" s="7">
        <f t="shared" si="7"/>
        <v>61.412742430518712</v>
      </c>
      <c r="I63">
        <f t="shared" si="6"/>
        <v>1.5014762578819112</v>
      </c>
    </row>
    <row r="64" spans="4:9" x14ac:dyDescent="0.3">
      <c r="D64">
        <v>2035</v>
      </c>
      <c r="E64" s="7">
        <f t="shared" si="4"/>
        <v>27.374603659987422</v>
      </c>
      <c r="F64">
        <f t="shared" si="5"/>
        <v>0.66851742978373685</v>
      </c>
      <c r="H64" s="7">
        <f t="shared" si="7"/>
        <v>62.796922849777438</v>
      </c>
      <c r="I64">
        <f t="shared" si="6"/>
        <v>1.5353185607629678</v>
      </c>
    </row>
    <row r="65" spans="4:9" x14ac:dyDescent="0.3">
      <c r="D65">
        <v>2036</v>
      </c>
      <c r="E65" s="7">
        <f t="shared" si="4"/>
        <v>28.023537313896778</v>
      </c>
      <c r="F65">
        <f t="shared" si="5"/>
        <v>0.68436509149968561</v>
      </c>
      <c r="H65" s="7">
        <f t="shared" si="7"/>
        <v>64.212277190484429</v>
      </c>
      <c r="I65">
        <f t="shared" si="6"/>
        <v>1.5699230712444361</v>
      </c>
    </row>
    <row r="66" spans="4:9" x14ac:dyDescent="0.3">
      <c r="D66">
        <v>2037</v>
      </c>
      <c r="E66" s="7">
        <f t="shared" si="4"/>
        <v>28.687854382755507</v>
      </c>
      <c r="F66">
        <f t="shared" si="5"/>
        <v>0.70058843284741945</v>
      </c>
      <c r="H66" s="7">
        <f t="shared" si="7"/>
        <v>65.659506440279515</v>
      </c>
      <c r="I66">
        <f t="shared" si="6"/>
        <v>1.6053069297621108</v>
      </c>
    </row>
    <row r="67" spans="4:9" x14ac:dyDescent="0.3">
      <c r="D67">
        <v>2038</v>
      </c>
      <c r="E67" s="7">
        <f t="shared" si="4"/>
        <v>29.367919540909096</v>
      </c>
      <c r="F67">
        <f t="shared" si="5"/>
        <v>0.71719635956888772</v>
      </c>
      <c r="H67" s="7">
        <f t="shared" si="7"/>
        <v>67.139327299397465</v>
      </c>
      <c r="I67">
        <f t="shared" si="6"/>
        <v>1.641487661006988</v>
      </c>
    </row>
    <row r="68" spans="4:9" x14ac:dyDescent="0.3">
      <c r="D68">
        <v>2039</v>
      </c>
      <c r="E68" s="7">
        <f t="shared" ref="E68:E79" si="8">EXP(r_herring)*E67-F67</f>
        <v>30.064106107557159</v>
      </c>
      <c r="F68">
        <f t="shared" ref="F68:F79" si="9">r_herringh*E67</f>
        <v>0.73419798852272744</v>
      </c>
      <c r="H68" s="7">
        <f t="shared" si="7"/>
        <v>68.652472530582259</v>
      </c>
      <c r="I68">
        <f t="shared" ref="I68:I79" si="10">r_herringh*H67</f>
        <v>1.6784831824849367</v>
      </c>
    </row>
    <row r="69" spans="4:9" x14ac:dyDescent="0.3">
      <c r="D69">
        <v>2040</v>
      </c>
      <c r="E69" s="7">
        <f t="shared" si="8"/>
        <v>30.776796251685614</v>
      </c>
      <c r="F69">
        <f t="shared" si="9"/>
        <v>0.75160265268892901</v>
      </c>
      <c r="H69" s="7">
        <f t="shared" ref="H69:H79" si="11">H68+r_herring*H68*(1-H68/K_herring)-I68</f>
        <v>70.199691316689623</v>
      </c>
      <c r="I69">
        <f t="shared" si="10"/>
        <v>1.7163118132645565</v>
      </c>
    </row>
    <row r="70" spans="4:9" x14ac:dyDescent="0.3">
      <c r="D70">
        <v>2041</v>
      </c>
      <c r="E70" s="7">
        <f t="shared" si="8"/>
        <v>31.506381201856883</v>
      </c>
      <c r="F70">
        <f t="shared" si="9"/>
        <v>0.76941990629214041</v>
      </c>
      <c r="H70" s="7">
        <f t="shared" si="11"/>
        <v>71.781749626141917</v>
      </c>
      <c r="I70">
        <f t="shared" si="10"/>
        <v>1.7549922829172406</v>
      </c>
    </row>
    <row r="71" spans="4:9" x14ac:dyDescent="0.3">
      <c r="D71">
        <v>2042</v>
      </c>
      <c r="E71" s="7">
        <f t="shared" si="8"/>
        <v>32.253261460973349</v>
      </c>
      <c r="F71">
        <f t="shared" si="9"/>
        <v>0.78765953004642209</v>
      </c>
      <c r="H71" s="7">
        <f t="shared" si="11"/>
        <v>73.399430586402815</v>
      </c>
      <c r="I71">
        <f t="shared" si="10"/>
        <v>1.794543740653548</v>
      </c>
    </row>
    <row r="72" spans="4:9" x14ac:dyDescent="0.3">
      <c r="D72">
        <v>2043</v>
      </c>
      <c r="E72" s="7">
        <f t="shared" si="8"/>
        <v>33.017847026131918</v>
      </c>
      <c r="F72">
        <f t="shared" si="9"/>
        <v>0.80633153652433376</v>
      </c>
      <c r="H72" s="7">
        <f t="shared" si="11"/>
        <v>75.053534865642732</v>
      </c>
      <c r="I72">
        <f t="shared" si="10"/>
        <v>1.8349857646600705</v>
      </c>
    </row>
    <row r="73" spans="4:9" x14ac:dyDescent="0.3">
      <c r="D73">
        <v>2044</v>
      </c>
      <c r="E73" s="7">
        <f t="shared" si="8"/>
        <v>33.800557613690351</v>
      </c>
      <c r="F73">
        <f t="shared" si="9"/>
        <v>0.82544617565329803</v>
      </c>
      <c r="H73" s="7">
        <f t="shared" si="11"/>
        <v>76.74488106276884</v>
      </c>
      <c r="I73">
        <f t="shared" si="10"/>
        <v>1.8763383716410684</v>
      </c>
    </row>
    <row r="74" spans="4:9" x14ac:dyDescent="0.3">
      <c r="D74">
        <v>2045</v>
      </c>
      <c r="E74" s="7">
        <f t="shared" si="8"/>
        <v>34.601822889668995</v>
      </c>
      <c r="F74">
        <f t="shared" si="9"/>
        <v>0.84501394034225885</v>
      </c>
      <c r="H74" s="7">
        <f t="shared" si="11"/>
        <v>78.47430610599757</v>
      </c>
      <c r="I74">
        <f t="shared" si="10"/>
        <v>1.9186220265692211</v>
      </c>
    </row>
    <row r="75" spans="4:9" x14ac:dyDescent="0.3">
      <c r="D75">
        <v>2046</v>
      </c>
      <c r="E75" s="7">
        <f t="shared" si="8"/>
        <v>35.422082705614315</v>
      </c>
      <c r="F75">
        <f t="shared" si="9"/>
        <v>0.86504557224172496</v>
      </c>
      <c r="H75" s="7">
        <f t="shared" si="11"/>
        <v>80.242665660150521</v>
      </c>
      <c r="I75">
        <f t="shared" si="10"/>
        <v>1.9618576526499394</v>
      </c>
    </row>
    <row r="76" spans="4:9" x14ac:dyDescent="0.3">
      <c r="D76">
        <v>2047</v>
      </c>
      <c r="E76" s="7">
        <f t="shared" si="8"/>
        <v>36.261787340053736</v>
      </c>
      <c r="F76">
        <f t="shared" si="9"/>
        <v>0.88555206764035788</v>
      </c>
      <c r="H76" s="7">
        <f t="shared" si="11"/>
        <v>82.050834542858695</v>
      </c>
      <c r="I76">
        <f t="shared" si="10"/>
        <v>2.0060666415037631</v>
      </c>
    </row>
    <row r="77" spans="4:9" x14ac:dyDescent="0.3">
      <c r="D77">
        <v>2048</v>
      </c>
      <c r="E77" s="7">
        <f t="shared" si="8"/>
        <v>37.121397745674344</v>
      </c>
      <c r="F77">
        <f t="shared" si="9"/>
        <v>0.90654468350134343</v>
      </c>
      <c r="H77" s="7">
        <f t="shared" si="11"/>
        <v>83.899707149863062</v>
      </c>
      <c r="I77">
        <f t="shared" si="10"/>
        <v>2.0512708635714674</v>
      </c>
    </row>
    <row r="78" spans="4:9" x14ac:dyDescent="0.3">
      <c r="D78">
        <v>2049</v>
      </c>
      <c r="E78" s="7">
        <f t="shared" si="8"/>
        <v>38.001385802361121</v>
      </c>
      <c r="F78">
        <f t="shared" si="9"/>
        <v>0.92803494364185868</v>
      </c>
      <c r="H78" s="7">
        <f t="shared" si="11"/>
        <v>85.790197889603718</v>
      </c>
      <c r="I78">
        <f t="shared" si="10"/>
        <v>2.0974926787465766</v>
      </c>
    </row>
    <row r="79" spans="4:9" x14ac:dyDescent="0.3">
      <c r="D79">
        <v>2050</v>
      </c>
      <c r="E79" s="7">
        <f t="shared" si="8"/>
        <v>38.902234576233617</v>
      </c>
      <c r="F79">
        <f t="shared" si="9"/>
        <v>0.95003464505902802</v>
      </c>
      <c r="H79" s="7">
        <f t="shared" si="11"/>
        <v>87.723241627293177</v>
      </c>
      <c r="I79">
        <f t="shared" si="10"/>
        <v>2.1447549472400929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Exponential Model</vt:lpstr>
      <vt:lpstr>Logistic Model</vt:lpstr>
      <vt:lpstr>Harvest</vt:lpstr>
      <vt:lpstr>Sheet2</vt:lpstr>
      <vt:lpstr>K_herring</vt:lpstr>
      <vt:lpstr>N0</vt:lpstr>
      <vt:lpstr>N0_exp</vt:lpstr>
      <vt:lpstr>N0_herring</vt:lpstr>
      <vt:lpstr>r_</vt:lpstr>
      <vt:lpstr>r_exp</vt:lpstr>
      <vt:lpstr>r_herring</vt:lpstr>
      <vt:lpstr>r_herringh</vt:lpstr>
      <vt:lpstr>SSQ_</vt:lpstr>
      <vt:lpstr>SSQ_log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jagil</dc:creator>
  <cp:lastModifiedBy>Jessica Gill</cp:lastModifiedBy>
  <dcterms:created xsi:type="dcterms:W3CDTF">2016-09-29T06:12:23Z</dcterms:created>
  <dcterms:modified xsi:type="dcterms:W3CDTF">2016-10-26T23:41:01Z</dcterms:modified>
</cp:coreProperties>
</file>