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"/>
    </mc:Choice>
  </mc:AlternateContent>
  <bookViews>
    <workbookView xWindow="0" yWindow="96" windowWidth="9048" windowHeight="6156" activeTab="6"/>
  </bookViews>
  <sheets>
    <sheet name="All Data" sheetId="1" r:id="rId1"/>
    <sheet name="Historical Data" sheetId="8" r:id="rId2"/>
    <sheet name="Fishing Dates" sheetId="2" r:id="rId3"/>
    <sheet name="CPUE" sheetId="3" r:id="rId4"/>
    <sheet name="Subsistence Harvest" sheetId="4" r:id="rId5"/>
    <sheet name="Economics" sheetId="5" r:id="rId6"/>
    <sheet name="Model Error" sheetId="6" r:id="rId7"/>
  </sheets>
  <calcPr calcId="162913" concurrentCalc="0"/>
</workbook>
</file>

<file path=xl/calcChain.xml><?xml version="1.0" encoding="utf-8"?>
<calcChain xmlns="http://schemas.openxmlformats.org/spreadsheetml/2006/main">
  <c r="P49" i="6" l="1"/>
  <c r="O49" i="6"/>
  <c r="N49" i="6"/>
  <c r="M49" i="6"/>
  <c r="L49" i="6"/>
  <c r="E51" i="6"/>
  <c r="D51" i="6"/>
  <c r="I53" i="6"/>
  <c r="I51" i="6"/>
  <c r="H53" i="6"/>
  <c r="I52" i="6"/>
  <c r="H52" i="6"/>
  <c r="I45" i="6"/>
  <c r="L48" i="6"/>
  <c r="I42" i="6"/>
  <c r="P48" i="6"/>
  <c r="J49" i="6"/>
  <c r="I49" i="6"/>
  <c r="H49" i="6"/>
  <c r="G51" i="6"/>
  <c r="F51" i="6"/>
  <c r="B51" i="6"/>
  <c r="H51" i="6"/>
  <c r="J51" i="6"/>
  <c r="H29" i="6"/>
  <c r="G51" i="5"/>
  <c r="I49" i="5"/>
  <c r="F48" i="5"/>
  <c r="F49" i="5"/>
  <c r="F51" i="5"/>
  <c r="E52" i="4"/>
  <c r="F49" i="3"/>
  <c r="K51" i="2"/>
  <c r="K50" i="2"/>
  <c r="I53" i="1"/>
  <c r="K53" i="1"/>
  <c r="E53" i="1"/>
  <c r="D53" i="1"/>
  <c r="O50" i="1"/>
  <c r="D52" i="4"/>
  <c r="C52" i="4"/>
  <c r="B52" i="4"/>
  <c r="F52" i="4"/>
  <c r="G49" i="4"/>
  <c r="O49" i="1"/>
  <c r="N49" i="1"/>
  <c r="N50" i="1"/>
  <c r="L49" i="1"/>
  <c r="L50" i="1"/>
  <c r="L48" i="1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13" i="6"/>
  <c r="J52" i="6"/>
  <c r="I47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3" i="6"/>
  <c r="I44" i="6"/>
  <c r="I46" i="6"/>
  <c r="I48" i="6"/>
  <c r="I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13" i="6"/>
  <c r="N48" i="6"/>
  <c r="M48" i="6"/>
  <c r="I48" i="5"/>
  <c r="I47" i="5"/>
  <c r="O48" i="6"/>
  <c r="C53" i="1"/>
  <c r="B53" i="1"/>
  <c r="N44" i="6"/>
  <c r="M44" i="6"/>
  <c r="R43" i="6"/>
  <c r="G48" i="4"/>
  <c r="F48" i="3"/>
  <c r="D48" i="2"/>
  <c r="C51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8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13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5" i="6"/>
  <c r="N46" i="6"/>
  <c r="N47" i="6"/>
  <c r="N8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5" i="6"/>
  <c r="M46" i="6"/>
  <c r="M47" i="6"/>
  <c r="M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13" i="6"/>
  <c r="F47" i="5"/>
  <c r="H48" i="1"/>
  <c r="H53" i="1"/>
  <c r="I46" i="5"/>
  <c r="G47" i="4"/>
  <c r="F47" i="3"/>
  <c r="N48" i="1"/>
  <c r="O48" i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9" i="5"/>
  <c r="E51" i="5"/>
  <c r="D51" i="5"/>
  <c r="C51" i="5"/>
  <c r="B51" i="5"/>
  <c r="G47" i="2"/>
  <c r="D47" i="2"/>
  <c r="C47" i="2"/>
  <c r="G36" i="4"/>
  <c r="G37" i="4"/>
  <c r="G38" i="4"/>
  <c r="G39" i="4"/>
  <c r="G40" i="4"/>
  <c r="G41" i="4"/>
  <c r="G42" i="4"/>
  <c r="G43" i="4"/>
  <c r="G44" i="4"/>
  <c r="G45" i="4"/>
  <c r="G46" i="4"/>
  <c r="L5" i="1"/>
  <c r="O47" i="1"/>
  <c r="L47" i="1"/>
  <c r="N47" i="1"/>
  <c r="F46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11" i="3"/>
  <c r="F9" i="3"/>
  <c r="I25" i="2"/>
  <c r="I26" i="2"/>
  <c r="I51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5" i="2"/>
  <c r="I6" i="2"/>
  <c r="I7" i="2"/>
  <c r="I8" i="2"/>
  <c r="I9" i="2"/>
  <c r="I5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4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</calcChain>
</file>

<file path=xl/sharedStrings.xml><?xml version="1.0" encoding="utf-8"?>
<sst xmlns="http://schemas.openxmlformats.org/spreadsheetml/2006/main" count="341" uniqueCount="171">
  <si>
    <t>Sitka Sound Herring Sac Roe Fishery Data - 1971 to Present</t>
  </si>
  <si>
    <t>Year</t>
  </si>
  <si>
    <t>Forecast Biomass</t>
  </si>
  <si>
    <t>Quota (tons)</t>
  </si>
  <si>
    <t>Sac Roe Harvest (tons)</t>
  </si>
  <si>
    <t>Roe Percent</t>
  </si>
  <si>
    <t>2 Hr Notice In Effect</t>
  </si>
  <si>
    <t>Fishing Dates</t>
  </si>
  <si>
    <t>Exvessel Value (millions)</t>
  </si>
  <si>
    <t>Price per Ton</t>
  </si>
  <si>
    <t>Date of First Spawn</t>
  </si>
  <si>
    <t>Nautical  Miles of Spawn</t>
  </si>
  <si>
    <t>-</t>
  </si>
  <si>
    <t>4/16</t>
  </si>
  <si>
    <t>4/5</t>
  </si>
  <si>
    <t>4/12</t>
  </si>
  <si>
    <t>9AM, 4/4</t>
  </si>
  <si>
    <t>4/4, 4/5</t>
  </si>
  <si>
    <t>10PM, 3/23</t>
  </si>
  <si>
    <t>3/24, 3/26</t>
  </si>
  <si>
    <t>2AM, 3/26</t>
  </si>
  <si>
    <t>3/30</t>
  </si>
  <si>
    <t>4AM, 3/23</t>
  </si>
  <si>
    <t>3/26, 3/29</t>
  </si>
  <si>
    <t>10PM, 3/22</t>
  </si>
  <si>
    <t>3/26 - 3/28</t>
  </si>
  <si>
    <t>6AM, 3/24</t>
  </si>
  <si>
    <t>3/29, 4/1, 4/5</t>
  </si>
  <si>
    <t>7AM, 3/28</t>
  </si>
  <si>
    <t>4/2, 4/8</t>
  </si>
  <si>
    <t>7AM, 3/23</t>
  </si>
  <si>
    <t>3/31</t>
  </si>
  <si>
    <t>7AM, 3/25</t>
  </si>
  <si>
    <t>4/4 - 4/14</t>
  </si>
  <si>
    <t>6AM, 3/22</t>
  </si>
  <si>
    <t>3/31 - 4/8</t>
  </si>
  <si>
    <t>6AM, 4/4</t>
  </si>
  <si>
    <t>4/5 - 4/6</t>
  </si>
  <si>
    <t>7AM, 3/29</t>
  </si>
  <si>
    <t>4/10 - 4/13</t>
  </si>
  <si>
    <t>8AM, 3/30</t>
  </si>
  <si>
    <t>4/6</t>
  </si>
  <si>
    <t>8AM, 3/26</t>
  </si>
  <si>
    <t>3/27 - 4/3</t>
  </si>
  <si>
    <t>8AM, 3/28</t>
  </si>
  <si>
    <t>3/29, 3/31</t>
  </si>
  <si>
    <t>8AM, 3/23</t>
  </si>
  <si>
    <t>3/25, 3/27</t>
  </si>
  <si>
    <t>2PM, 3/18</t>
  </si>
  <si>
    <t>3/18-21, 23</t>
  </si>
  <si>
    <t>8AM, 3/16</t>
  </si>
  <si>
    <t>3/16,3/18,3/19</t>
  </si>
  <si>
    <t>8AM, 3/19</t>
  </si>
  <si>
    <t>3/22, 3/24, 3/26-27</t>
  </si>
  <si>
    <t>8AM, 3/13</t>
  </si>
  <si>
    <t>3/19, 3/22</t>
  </si>
  <si>
    <t>8AM, 3/15</t>
  </si>
  <si>
    <t>3/22, 3/26, 3/27</t>
  </si>
  <si>
    <t>8AM, 3/25</t>
  </si>
  <si>
    <t>3/27-4/15</t>
  </si>
  <si>
    <t>8AM, 3/20</t>
  </si>
  <si>
    <t>3/22,3/23,3/26</t>
  </si>
  <si>
    <t>3/21,3/25,3/27</t>
  </si>
  <si>
    <t>3/23,3/25,3/27-29</t>
  </si>
  <si>
    <t>12PM, 3/22</t>
  </si>
  <si>
    <t>3/24,3/26,3/27,3/29</t>
  </si>
  <si>
    <t>8AM, 3/24</t>
  </si>
  <si>
    <t xml:space="preserve">3/26,3/30,4/1,4/3 </t>
  </si>
  <si>
    <t>3/25,3/26,3/31</t>
  </si>
  <si>
    <t>8AM, 3/22</t>
  </si>
  <si>
    <t>3/22,3/24,3/28,3/31,4/2</t>
  </si>
  <si>
    <t>12PM, 3/19</t>
  </si>
  <si>
    <t>3/24,3/27,3/30,4/2</t>
  </si>
  <si>
    <t>3/31,4/1,4/4,4/7,4/9</t>
  </si>
  <si>
    <t>11AM, 3/27</t>
  </si>
  <si>
    <t>3/31,4/2,4/8</t>
  </si>
  <si>
    <t>Average</t>
  </si>
  <si>
    <t xml:space="preserve">% Biomass </t>
  </si>
  <si>
    <t>% quota harvested</t>
  </si>
  <si>
    <t>QUOTA (LBS)</t>
  </si>
  <si>
    <t>3/23, 3/31-4/8</t>
  </si>
  <si>
    <t>Opening 1</t>
  </si>
  <si>
    <t>Opening 2</t>
  </si>
  <si>
    <t>Opening 3</t>
  </si>
  <si>
    <t>Number of Openings</t>
  </si>
  <si>
    <t>Average pre 93</t>
  </si>
  <si>
    <t>Average post 93</t>
  </si>
  <si>
    <t>Quota Harvested</t>
  </si>
  <si>
    <t>Quota Harvested per opening</t>
  </si>
  <si>
    <t>3/27,3/38,3/30,4/3</t>
  </si>
  <si>
    <t>11AM, 3/25</t>
  </si>
  <si>
    <t>3/27,3/28,3/30,4/3</t>
  </si>
  <si>
    <t>1971-2013</t>
  </si>
  <si>
    <t>Subsistence Harvest (pounds)</t>
  </si>
  <si>
    <t>Length of Spawn (# Days)</t>
  </si>
  <si>
    <t>Days of Spawn</t>
  </si>
  <si>
    <t>3/28-4/17</t>
  </si>
  <si>
    <t>3/24-4/4, 4/8, 4/11,4/19,4/20</t>
  </si>
  <si>
    <t>3/26,3/28-4/4,4/16</t>
  </si>
  <si>
    <t>3/21,3/22,3/24-3/31,4/20,4/21,4/24,4/25</t>
  </si>
  <si>
    <t>3/22-3/29,4/10-4/15,4/18,4/20,4/22,4/4</t>
  </si>
  <si>
    <t>3/19,3/22-3/31,4/3,4/4,4/6-4/10,4/12,4/14,4/16,4/17,4/19-4/25</t>
  </si>
  <si>
    <t>Bulk of Spawn</t>
  </si>
  <si>
    <t>3/19-3/31,4/3,4/7-4/10,4/12,4/13</t>
  </si>
  <si>
    <t>3/22-3/31</t>
  </si>
  <si>
    <t>3/20-4/2,4/15,4/19</t>
  </si>
  <si>
    <t>3/23-3/27,3/30-4/10,4/16,4/17</t>
  </si>
  <si>
    <t>3/23-4/3,4/9-4/14,4/17-4/19,4/23-4/27</t>
  </si>
  <si>
    <t>3/24-4/2,4/4,4/9-4/20,4/23-4/27</t>
  </si>
  <si>
    <t>3/28-4/15,4/27</t>
  </si>
  <si>
    <t>3/24-4/11,4/14,4/17</t>
  </si>
  <si>
    <t>3/23-4/5,4/9-4/12,4/14</t>
  </si>
  <si>
    <t>3/27,4/2-4/10,4/16-4/20,4/22,4/25</t>
  </si>
  <si>
    <t>3/26-4/9,4/15,4/16,4/18-4/24</t>
  </si>
  <si>
    <t>4/2,4/3,4/5-4/12,4/14,4/15,4/17,4/19-4/22</t>
  </si>
  <si>
    <t>4/1-4/13</t>
  </si>
  <si>
    <t>4/3-4/18</t>
  </si>
  <si>
    <t>3/30-4/10,4/24</t>
  </si>
  <si>
    <t>3/28-4/7,4/15-4/21</t>
  </si>
  <si>
    <t>Nautical Miles of Spawn</t>
  </si>
  <si>
    <t>3/20,3/23,3/26,3/29</t>
  </si>
  <si>
    <t>ASA Total Return</t>
  </si>
  <si>
    <t>Spawn Deposition Estimate</t>
  </si>
  <si>
    <t>% Difference B/W forecast and ASA Escampent</t>
  </si>
  <si>
    <t>harvest % on ASA return</t>
  </si>
  <si>
    <t>harvest % on Forecast Biomass</t>
  </si>
  <si>
    <t>Quota on ASA Return</t>
  </si>
  <si>
    <t>Quota on Forecast biomass</t>
  </si>
  <si>
    <t>10AM, 3/18</t>
  </si>
  <si>
    <t>3/25-4/7, 4/6-4/14,4/21-4/25</t>
  </si>
  <si>
    <t>3/19-3/25</t>
  </si>
  <si>
    <t>1971-2015</t>
  </si>
  <si>
    <t>Sliding Scale Harvest % (8+2)</t>
  </si>
  <si>
    <t>SlidingScale Harvest % (2+8)</t>
  </si>
  <si>
    <t>Sliding Scale Harvest % @25k</t>
  </si>
  <si>
    <t>ASA Escapement Estimate (Post Fishery)</t>
  </si>
  <si>
    <t>1971-2016</t>
  </si>
  <si>
    <t>10AM, 3/17</t>
  </si>
  <si>
    <t>3/17,3/19,3/23</t>
  </si>
  <si>
    <t xml:space="preserve">Total </t>
  </si>
  <si>
    <t>Date of</t>
  </si>
  <si>
    <t># Days</t>
  </si>
  <si>
    <t xml:space="preserve">Nautical </t>
  </si>
  <si>
    <t>Dominant</t>
  </si>
  <si>
    <t>Percentage</t>
  </si>
  <si>
    <t>Quota</t>
  </si>
  <si>
    <t xml:space="preserve">Harvest </t>
  </si>
  <si>
    <t>Total</t>
  </si>
  <si>
    <t>First</t>
  </si>
  <si>
    <t>Peak</t>
  </si>
  <si>
    <t>1st Spawn</t>
  </si>
  <si>
    <t>Miles</t>
  </si>
  <si>
    <t xml:space="preserve">Age </t>
  </si>
  <si>
    <t>of Quota</t>
  </si>
  <si>
    <t>(tons)</t>
  </si>
  <si>
    <t>Escapement</t>
  </si>
  <si>
    <t>Run</t>
  </si>
  <si>
    <t>Spawn</t>
  </si>
  <si>
    <t>To Peak</t>
  </si>
  <si>
    <t>Class</t>
  </si>
  <si>
    <t>Harvested</t>
  </si>
  <si>
    <t>3,4</t>
  </si>
  <si>
    <t>3,4,5</t>
  </si>
  <si>
    <t>4,5</t>
  </si>
  <si>
    <t>3,5,6</t>
  </si>
  <si>
    <t>3,4,6</t>
  </si>
  <si>
    <t>5,6,8+</t>
  </si>
  <si>
    <t>6,7,8+</t>
  </si>
  <si>
    <t>7,8+</t>
  </si>
  <si>
    <t>Pre-95 uses spawn deposition estimated escapement.</t>
  </si>
  <si>
    <t>Post-94 uses ASA estimated escapement.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</si>
</sst>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* #,##0_);_(* \(#,##0\);_(* &quot;-&quot;??_);_(@_)"/>
    <numFmt numFmtId="168" formatCode="#,##0.0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  <numFmt numFmtId="171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uak"/>
    </font>
    <font>
      <sz val="12"/>
      <color theme="1"/>
      <name val="ARuak"/>
    </font>
    <font>
      <sz val="10"/>
      <name val="Arial"/>
      <family val="2"/>
    </font>
    <font>
      <sz val="9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148">
    <xf numFmtId="0" fontId="0" fillId="0" borderId="0" xfId="0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16" fontId="3" fillId="0" borderId="0" xfId="0" quotePrefix="1" applyNumberFormat="1" applyFont="1" applyBorder="1" applyAlignment="1">
      <alignment horizontal="center"/>
    </xf>
    <xf numFmtId="165" fontId="3" fillId="0" borderId="0" xfId="2" applyNumberFormat="1" applyFont="1" applyAlignment="1">
      <alignment horizontal="center"/>
    </xf>
    <xf numFmtId="166" fontId="3" fillId="0" borderId="0" xfId="2" applyNumberFormat="1" applyFont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1" quotePrefix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" fontId="3" fillId="0" borderId="0" xfId="1" applyNumberFormat="1" applyFont="1" applyBorder="1" applyAlignment="1">
      <alignment horizontal="center"/>
    </xf>
    <xf numFmtId="1" fontId="3" fillId="0" borderId="0" xfId="1" quotePrefix="1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" fontId="3" fillId="0" borderId="0" xfId="1" quotePrefix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6" fontId="3" fillId="0" borderId="0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3" xfId="0" applyBorder="1"/>
    <xf numFmtId="0" fontId="3" fillId="0" borderId="3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" fontId="0" fillId="0" borderId="3" xfId="0" applyNumberFormat="1" applyBorder="1"/>
    <xf numFmtId="0" fontId="3" fillId="0" borderId="3" xfId="0" quotePrefix="1" applyFont="1" applyBorder="1" applyAlignment="1">
      <alignment horizontal="center"/>
    </xf>
    <xf numFmtId="16" fontId="0" fillId="0" borderId="3" xfId="0" applyNumberFormat="1" applyBorder="1"/>
    <xf numFmtId="0" fontId="3" fillId="0" borderId="0" xfId="0" applyFont="1" applyBorder="1" applyAlignment="1">
      <alignment horizontal="center"/>
    </xf>
    <xf numFmtId="1" fontId="7" fillId="0" borderId="0" xfId="0" applyNumberFormat="1" applyFont="1"/>
    <xf numFmtId="0" fontId="7" fillId="0" borderId="0" xfId="0" applyFont="1"/>
    <xf numFmtId="1" fontId="7" fillId="0" borderId="0" xfId="0" applyNumberFormat="1" applyFont="1" applyBorder="1"/>
    <xf numFmtId="2" fontId="7" fillId="0" borderId="0" xfId="0" applyNumberFormat="1" applyFont="1"/>
    <xf numFmtId="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7" fillId="0" borderId="0" xfId="1" applyNumberFormat="1" applyFont="1"/>
    <xf numFmtId="167" fontId="3" fillId="0" borderId="1" xfId="1" applyNumberFormat="1" applyFont="1" applyBorder="1" applyAlignment="1">
      <alignment horizontal="center"/>
    </xf>
    <xf numFmtId="167" fontId="0" fillId="0" borderId="0" xfId="0" applyNumberFormat="1"/>
    <xf numFmtId="168" fontId="3" fillId="0" borderId="1" xfId="0" applyNumberFormat="1" applyFont="1" applyBorder="1" applyAlignment="1">
      <alignment horizontal="center"/>
    </xf>
    <xf numFmtId="0" fontId="9" fillId="0" borderId="3" xfId="0" applyFont="1" applyBorder="1"/>
    <xf numFmtId="16" fontId="9" fillId="0" borderId="3" xfId="0" applyNumberFormat="1" applyFont="1" applyBorder="1"/>
    <xf numFmtId="0" fontId="9" fillId="0" borderId="0" xfId="0" applyFont="1"/>
    <xf numFmtId="16" fontId="9" fillId="0" borderId="0" xfId="0" applyNumberFormat="1" applyFont="1"/>
    <xf numFmtId="1" fontId="6" fillId="0" borderId="3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0" xfId="3" applyFont="1"/>
    <xf numFmtId="3" fontId="6" fillId="0" borderId="0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9" fontId="7" fillId="0" borderId="0" xfId="2" applyNumberFormat="1" applyFont="1" applyBorder="1"/>
    <xf numFmtId="16" fontId="7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166" fontId="3" fillId="0" borderId="0" xfId="2" applyNumberFormat="1" applyFont="1" applyFill="1" applyBorder="1" applyAlignment="1">
      <alignment horizontal="center"/>
    </xf>
    <xf numFmtId="169" fontId="0" fillId="0" borderId="0" xfId="0" applyNumberFormat="1"/>
    <xf numFmtId="170" fontId="7" fillId="0" borderId="0" xfId="2" applyNumberFormat="1" applyFont="1" applyBorder="1"/>
    <xf numFmtId="0" fontId="13" fillId="0" borderId="2" xfId="4" applyFont="1" applyBorder="1" applyAlignment="1">
      <alignment horizontal="right"/>
    </xf>
    <xf numFmtId="0" fontId="13" fillId="0" borderId="2" xfId="4" applyFont="1" applyBorder="1" applyAlignment="1">
      <alignment horizontal="center"/>
    </xf>
    <xf numFmtId="0" fontId="14" fillId="0" borderId="2" xfId="4" applyFont="1" applyBorder="1" applyAlignment="1">
      <alignment horizontal="center"/>
    </xf>
    <xf numFmtId="0" fontId="15" fillId="0" borderId="0" xfId="4" applyFont="1" applyFill="1" applyBorder="1" applyAlignment="1">
      <alignment horizontal="center"/>
    </xf>
    <xf numFmtId="0" fontId="12" fillId="0" borderId="0" xfId="4"/>
    <xf numFmtId="0" fontId="14" fillId="0" borderId="0" xfId="4" applyFont="1" applyAlignment="1">
      <alignment horizontal="right"/>
    </xf>
    <xf numFmtId="0" fontId="13" fillId="0" borderId="0" xfId="4" applyFont="1" applyAlignment="1">
      <alignment horizontal="center"/>
    </xf>
    <xf numFmtId="0" fontId="14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3" fillId="0" borderId="1" xfId="4" applyFont="1" applyBorder="1" applyAlignment="1">
      <alignment horizontal="right"/>
    </xf>
    <xf numFmtId="0" fontId="13" fillId="0" borderId="1" xfId="4" applyFont="1" applyBorder="1" applyAlignment="1">
      <alignment horizontal="center"/>
    </xf>
    <xf numFmtId="0" fontId="13" fillId="0" borderId="0" xfId="4" applyFont="1" applyAlignment="1">
      <alignment horizontal="right"/>
    </xf>
    <xf numFmtId="3" fontId="13" fillId="0" borderId="0" xfId="4" applyNumberFormat="1" applyFont="1" applyAlignment="1">
      <alignment horizontal="center"/>
    </xf>
    <xf numFmtId="16" fontId="13" fillId="0" borderId="0" xfId="4" applyNumberFormat="1" applyFont="1" applyAlignment="1">
      <alignment horizontal="center"/>
    </xf>
    <xf numFmtId="9" fontId="16" fillId="0" borderId="0" xfId="4" applyNumberFormat="1" applyFont="1"/>
    <xf numFmtId="0" fontId="13" fillId="0" borderId="4" xfId="4" applyFont="1" applyBorder="1" applyAlignment="1">
      <alignment horizontal="right"/>
    </xf>
    <xf numFmtId="3" fontId="13" fillId="0" borderId="4" xfId="4" applyNumberFormat="1" applyFont="1" applyBorder="1" applyAlignment="1">
      <alignment horizontal="center"/>
    </xf>
    <xf numFmtId="16" fontId="13" fillId="0" borderId="4" xfId="4" applyNumberFormat="1" applyFont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4" fillId="0" borderId="0" xfId="4" applyFont="1"/>
    <xf numFmtId="16" fontId="7" fillId="0" borderId="0" xfId="0" applyNumberFormat="1" applyFont="1" applyFill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0" fillId="0" borderId="0" xfId="0" applyNumberFormat="1"/>
    <xf numFmtId="171" fontId="0" fillId="0" borderId="0" xfId="3" applyNumberFormat="1" applyFont="1"/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0" xfId="4" applyFont="1" applyAlignment="1">
      <alignment horizontal="center"/>
    </xf>
    <xf numFmtId="0" fontId="13" fillId="0" borderId="2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0" fontId="13" fillId="3" borderId="0" xfId="4" applyFont="1" applyFill="1" applyAlignment="1">
      <alignment horizontal="center"/>
    </xf>
    <xf numFmtId="0" fontId="13" fillId="3" borderId="1" xfId="4" applyFont="1" applyFill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7" fillId="0" borderId="2" xfId="4" applyFont="1" applyBorder="1"/>
    <xf numFmtId="0" fontId="13" fillId="0" borderId="0" xfId="4" applyFont="1"/>
    <xf numFmtId="0" fontId="14" fillId="0" borderId="0" xfId="4" applyFont="1" applyAlignment="1">
      <alignment horizontal="center"/>
    </xf>
    <xf numFmtId="0" fontId="7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7" fontId="7" fillId="0" borderId="2" xfId="1" applyNumberFormat="1" applyFont="1" applyBorder="1" applyAlignment="1">
      <alignment horizontal="center" wrapText="1"/>
    </xf>
    <xf numFmtId="167" fontId="7" fillId="0" borderId="0" xfId="1" applyNumberFormat="1" applyFont="1" applyBorder="1" applyAlignment="1">
      <alignment horizontal="center" wrapText="1"/>
    </xf>
    <xf numFmtId="167" fontId="7" fillId="0" borderId="1" xfId="1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8081067963452507E-2"/>
          <c:y val="0.15671344154606706"/>
          <c:w val="0.90533595329309613"/>
          <c:h val="0.71990996935439366"/>
        </c:manualLayout>
      </c:layout>
      <c:lineChart>
        <c:grouping val="standard"/>
        <c:varyColors val="0"/>
        <c:ser>
          <c:idx val="1"/>
          <c:order val="0"/>
          <c:tx>
            <c:strRef>
              <c:f>'All Data'!$O$4</c:f>
              <c:strCache>
                <c:ptCount val="1"/>
                <c:pt idx="0">
                  <c:v>% quota harvested</c:v>
                </c:pt>
              </c:strCache>
            </c:strRef>
          </c:tx>
          <c:marker>
            <c:symbol val="none"/>
          </c:marker>
          <c:cat>
            <c:numRef>
              <c:f>'All Data'!$A$5:$A$49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'All Data'!$O$5:$O$49</c:f>
              <c:numCache>
                <c:formatCode>General</c:formatCode>
                <c:ptCount val="45"/>
                <c:pt idx="0">
                  <c:v>0.37066666666666664</c:v>
                </c:pt>
                <c:pt idx="1">
                  <c:v>0.70941176470588241</c:v>
                </c:pt>
                <c:pt idx="2">
                  <c:v>0.89500000000000002</c:v>
                </c:pt>
                <c:pt idx="3">
                  <c:v>1.1866666666666668</c:v>
                </c:pt>
                <c:pt idx="4">
                  <c:v>2.6981818181818182</c:v>
                </c:pt>
                <c:pt idx="5">
                  <c:v>1.0192307692307692</c:v>
                </c:pt>
                <c:pt idx="6">
                  <c:v>0</c:v>
                </c:pt>
                <c:pt idx="7">
                  <c:v>0.95199999999999996</c:v>
                </c:pt>
                <c:pt idx="8">
                  <c:v>1.2795000000000001</c:v>
                </c:pt>
                <c:pt idx="9">
                  <c:v>1.1112500000000001</c:v>
                </c:pt>
                <c:pt idx="10">
                  <c:v>1.1686666666666667</c:v>
                </c:pt>
                <c:pt idx="11">
                  <c:v>1.4543333333333333</c:v>
                </c:pt>
                <c:pt idx="12">
                  <c:v>0.98472727272727267</c:v>
                </c:pt>
                <c:pt idx="13">
                  <c:v>1.1659999999999999</c:v>
                </c:pt>
                <c:pt idx="14">
                  <c:v>0.97077922077922074</c:v>
                </c:pt>
                <c:pt idx="15">
                  <c:v>1.0823225293298866</c:v>
                </c:pt>
                <c:pt idx="16">
                  <c:v>1.1711111111111112</c:v>
                </c:pt>
                <c:pt idx="17">
                  <c:v>1.0206521739130434</c:v>
                </c:pt>
                <c:pt idx="18">
                  <c:v>1.0111965811965813</c:v>
                </c:pt>
                <c:pt idx="19">
                  <c:v>0.91662650602409634</c:v>
                </c:pt>
                <c:pt idx="20">
                  <c:v>0.57437499999999997</c:v>
                </c:pt>
                <c:pt idx="21">
                  <c:v>1.5995232419547081</c:v>
                </c:pt>
                <c:pt idx="22">
                  <c:v>1.0501030927835051</c:v>
                </c:pt>
                <c:pt idx="23">
                  <c:v>1.0735559566787003</c:v>
                </c:pt>
                <c:pt idx="24">
                  <c:v>1.1146032962821004</c:v>
                </c:pt>
                <c:pt idx="25">
                  <c:v>1</c:v>
                </c:pt>
                <c:pt idx="26">
                  <c:v>1.0226605504587156</c:v>
                </c:pt>
                <c:pt idx="27">
                  <c:v>0.96202898550724636</c:v>
                </c:pt>
                <c:pt idx="28">
                  <c:v>1.0874233128834356</c:v>
                </c:pt>
                <c:pt idx="29">
                  <c:v>0.904296875</c:v>
                </c:pt>
                <c:pt idx="30">
                  <c:v>1.129942436538643</c:v>
                </c:pt>
                <c:pt idx="31">
                  <c:v>0.88643361709835178</c:v>
                </c:pt>
                <c:pt idx="32">
                  <c:v>1.0117663940307073</c:v>
                </c:pt>
                <c:pt idx="33">
                  <c:v>0.9879449990582031</c:v>
                </c:pt>
                <c:pt idx="34">
                  <c:v>1.0155736240171551</c:v>
                </c:pt>
                <c:pt idx="35">
                  <c:v>0.95726085286208218</c:v>
                </c:pt>
                <c:pt idx="36">
                  <c:v>0.97202620967741937</c:v>
                </c:pt>
                <c:pt idx="37">
                  <c:v>0.97711064321130203</c:v>
                </c:pt>
                <c:pt idx="38">
                  <c:v>1.0187534473248758</c:v>
                </c:pt>
                <c:pt idx="39">
                  <c:v>0.97709506368556276</c:v>
                </c:pt>
                <c:pt idx="40">
                  <c:v>0.99687018984094411</c:v>
                </c:pt>
                <c:pt idx="41">
                  <c:v>0.45894758749869924</c:v>
                </c:pt>
                <c:pt idx="42">
                  <c:v>0.49251017404104253</c:v>
                </c:pt>
                <c:pt idx="43">
                  <c:v>1.0382048613237005</c:v>
                </c:pt>
                <c:pt idx="44">
                  <c:v>1.005050505050505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F-4AB8-99E0-C21A1E4A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0448"/>
        <c:axId val="174361984"/>
      </c:lineChart>
      <c:catAx>
        <c:axId val="1743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61984"/>
        <c:crosses val="autoZero"/>
        <c:auto val="1"/>
        <c:lblAlgn val="ctr"/>
        <c:lblOffset val="100"/>
        <c:noMultiLvlLbl val="0"/>
      </c:catAx>
      <c:valAx>
        <c:axId val="1743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014353232775891"/>
          <c:y val="0.18881215267086193"/>
          <c:w val="0.2369738456059827"/>
          <c:h val="6.734790832710159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Nautical  Miles of Spawn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Data'!$K$2:$K$4</c:f>
              <c:strCache>
                <c:ptCount val="3"/>
                <c:pt idx="0">
                  <c:v>Nautical  Miles of Spawn</c:v>
                </c:pt>
              </c:strCache>
            </c:strRef>
          </c:tx>
          <c:marker>
            <c:symbol val="none"/>
          </c:marker>
          <c:cat>
            <c:numRef>
              <c:f>'All Data'!$A$13:$A$49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 formatCode="0">
                  <c:v>2002</c:v>
                </c:pt>
                <c:pt idx="24" formatCode="0">
                  <c:v>2003</c:v>
                </c:pt>
                <c:pt idx="25" formatCode="0">
                  <c:v>2004</c:v>
                </c:pt>
                <c:pt idx="26" formatCode="0">
                  <c:v>2005</c:v>
                </c:pt>
                <c:pt idx="27" formatCode="0">
                  <c:v>2006</c:v>
                </c:pt>
                <c:pt idx="28" formatCode="0">
                  <c:v>2007</c:v>
                </c:pt>
                <c:pt idx="29" formatCode="0">
                  <c:v>2008</c:v>
                </c:pt>
                <c:pt idx="30" formatCode="0">
                  <c:v>2009</c:v>
                </c:pt>
                <c:pt idx="31" formatCode="0">
                  <c:v>2010</c:v>
                </c:pt>
                <c:pt idx="32" formatCode="0">
                  <c:v>2011</c:v>
                </c:pt>
                <c:pt idx="33" formatCode="0">
                  <c:v>2012</c:v>
                </c:pt>
                <c:pt idx="34" formatCode="0">
                  <c:v>2013</c:v>
                </c:pt>
                <c:pt idx="35" formatCode="0">
                  <c:v>2014</c:v>
                </c:pt>
                <c:pt idx="36" formatCode="0">
                  <c:v>2015</c:v>
                </c:pt>
              </c:numCache>
            </c:numRef>
          </c:cat>
          <c:val>
            <c:numRef>
              <c:f>'All Data'!$K$13:$K$49</c:f>
              <c:numCache>
                <c:formatCode>0.0</c:formatCode>
                <c:ptCount val="37"/>
                <c:pt idx="0">
                  <c:v>41</c:v>
                </c:pt>
                <c:pt idx="1">
                  <c:v>63</c:v>
                </c:pt>
                <c:pt idx="2">
                  <c:v>60</c:v>
                </c:pt>
                <c:pt idx="3">
                  <c:v>40.799999999999997</c:v>
                </c:pt>
                <c:pt idx="4">
                  <c:v>68</c:v>
                </c:pt>
                <c:pt idx="5">
                  <c:v>65</c:v>
                </c:pt>
                <c:pt idx="6">
                  <c:v>60.5</c:v>
                </c:pt>
                <c:pt idx="7">
                  <c:v>51.6</c:v>
                </c:pt>
                <c:pt idx="8">
                  <c:v>86</c:v>
                </c:pt>
                <c:pt idx="9">
                  <c:v>104</c:v>
                </c:pt>
                <c:pt idx="10">
                  <c:v>65.5</c:v>
                </c:pt>
                <c:pt idx="11">
                  <c:v>39.1</c:v>
                </c:pt>
                <c:pt idx="12">
                  <c:v>44.5</c:v>
                </c:pt>
                <c:pt idx="13">
                  <c:v>72.5</c:v>
                </c:pt>
                <c:pt idx="14">
                  <c:v>55.3</c:v>
                </c:pt>
                <c:pt idx="15">
                  <c:v>58.1</c:v>
                </c:pt>
                <c:pt idx="16">
                  <c:v>37.299999999999997</c:v>
                </c:pt>
                <c:pt idx="17">
                  <c:v>45.6</c:v>
                </c:pt>
                <c:pt idx="18">
                  <c:v>41</c:v>
                </c:pt>
                <c:pt idx="19">
                  <c:v>64.5</c:v>
                </c:pt>
                <c:pt idx="20">
                  <c:v>59.5</c:v>
                </c:pt>
                <c:pt idx="21">
                  <c:v>54.5</c:v>
                </c:pt>
                <c:pt idx="22">
                  <c:v>61</c:v>
                </c:pt>
                <c:pt idx="23">
                  <c:v>42.6</c:v>
                </c:pt>
                <c:pt idx="24">
                  <c:v>47.1</c:v>
                </c:pt>
                <c:pt idx="25">
                  <c:v>79.8</c:v>
                </c:pt>
                <c:pt idx="26">
                  <c:v>39.5</c:v>
                </c:pt>
                <c:pt idx="27">
                  <c:v>57.4</c:v>
                </c:pt>
                <c:pt idx="28">
                  <c:v>50.2</c:v>
                </c:pt>
                <c:pt idx="29">
                  <c:v>55.3</c:v>
                </c:pt>
                <c:pt idx="30">
                  <c:v>65.599999999999994</c:v>
                </c:pt>
                <c:pt idx="31">
                  <c:v>87.7</c:v>
                </c:pt>
                <c:pt idx="32">
                  <c:v>78.3</c:v>
                </c:pt>
                <c:pt idx="33">
                  <c:v>55.9</c:v>
                </c:pt>
                <c:pt idx="34">
                  <c:v>61.3</c:v>
                </c:pt>
                <c:pt idx="35">
                  <c:v>50</c:v>
                </c:pt>
                <c:pt idx="36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B-40C5-AB5F-848CDD0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17472"/>
        <c:axId val="175819008"/>
      </c:lineChart>
      <c:catAx>
        <c:axId val="1758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19008"/>
        <c:crosses val="autoZero"/>
        <c:auto val="1"/>
        <c:lblAlgn val="ctr"/>
        <c:lblOffset val="100"/>
        <c:noMultiLvlLbl val="0"/>
      </c:catAx>
      <c:valAx>
        <c:axId val="175819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581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of First Spawn</a:t>
            </a:r>
            <a:endParaRPr lang="en-US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249339023458945E-2"/>
          <c:y val="0.13322995236655136"/>
          <c:w val="0.91106766532231909"/>
          <c:h val="0.80766796779081018"/>
        </c:manualLayout>
      </c:layout>
      <c:lineChart>
        <c:grouping val="standard"/>
        <c:varyColors val="0"/>
        <c:ser>
          <c:idx val="2"/>
          <c:order val="2"/>
          <c:tx>
            <c:strRef>
              <c:f>'Fishing Dates'!$I$3</c:f>
              <c:strCache>
                <c:ptCount val="1"/>
                <c:pt idx="0">
                  <c:v>Number of Openings</c:v>
                </c:pt>
              </c:strCache>
            </c:strRef>
          </c:tx>
          <c:marker>
            <c:symbol val="none"/>
          </c:marker>
          <c:cat>
            <c:numRef>
              <c:f>'Fishing Dates'!$B$4:$B$48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'Fishing Dates'!$I$4:$I$48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11</c:v>
                </c:pt>
                <c:pt idx="18">
                  <c:v>9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2</c:v>
                </c:pt>
                <c:pt idx="25">
                  <c:v>10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20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 formatCode="General">
                  <c:v>4</c:v>
                </c:pt>
                <c:pt idx="44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0-48AC-B1B8-5FC2CC51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81216"/>
        <c:axId val="175895296"/>
      </c:lineChart>
      <c:lineChart>
        <c:grouping val="standard"/>
        <c:varyColors val="0"/>
        <c:ser>
          <c:idx val="1"/>
          <c:order val="0"/>
          <c:tx>
            <c:strRef>
              <c:f>'Fishing Dates'!$C$1</c:f>
              <c:strCache>
                <c:ptCount val="1"/>
                <c:pt idx="0">
                  <c:v>Date of First Spawn</c:v>
                </c:pt>
              </c:strCache>
            </c:strRef>
          </c:tx>
          <c:marker>
            <c:symbol val="none"/>
          </c:marker>
          <c:cat>
            <c:numRef>
              <c:f>'Fishing Dates'!$B$6:$B$48</c:f>
              <c:numCache>
                <c:formatCode>General</c:formatCode>
                <c:ptCount val="43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 formatCode="0">
                  <c:v>2002</c:v>
                </c:pt>
                <c:pt idx="30" formatCode="0">
                  <c:v>2003</c:v>
                </c:pt>
                <c:pt idx="31" formatCode="0">
                  <c:v>2004</c:v>
                </c:pt>
                <c:pt idx="32" formatCode="0">
                  <c:v>2005</c:v>
                </c:pt>
                <c:pt idx="33" formatCode="0">
                  <c:v>2006</c:v>
                </c:pt>
                <c:pt idx="34" formatCode="0">
                  <c:v>2007</c:v>
                </c:pt>
                <c:pt idx="35" formatCode="0">
                  <c:v>2008</c:v>
                </c:pt>
                <c:pt idx="36" formatCode="0">
                  <c:v>2009</c:v>
                </c:pt>
                <c:pt idx="37" formatCode="0">
                  <c:v>2010</c:v>
                </c:pt>
                <c:pt idx="38" formatCode="0">
                  <c:v>2011</c:v>
                </c:pt>
                <c:pt idx="39" formatCode="0">
                  <c:v>2012</c:v>
                </c:pt>
                <c:pt idx="40" formatCode="0">
                  <c:v>2013</c:v>
                </c:pt>
                <c:pt idx="41" formatCode="0">
                  <c:v>2014</c:v>
                </c:pt>
                <c:pt idx="42" formatCode="0">
                  <c:v>2015</c:v>
                </c:pt>
              </c:numCache>
            </c:numRef>
          </c:cat>
          <c:val>
            <c:numRef>
              <c:f>'Fishing Dates'!$C$4:$C$48</c:f>
              <c:numCache>
                <c:formatCode>d\-mmm</c:formatCode>
                <c:ptCount val="45"/>
                <c:pt idx="0">
                  <c:v>26029</c:v>
                </c:pt>
                <c:pt idx="1">
                  <c:v>26417</c:v>
                </c:pt>
                <c:pt idx="2">
                  <c:v>26765</c:v>
                </c:pt>
                <c:pt idx="3">
                  <c:v>27132</c:v>
                </c:pt>
                <c:pt idx="4">
                  <c:v>27502</c:v>
                </c:pt>
                <c:pt idx="5">
                  <c:v>27865</c:v>
                </c:pt>
                <c:pt idx="6">
                  <c:v>28223</c:v>
                </c:pt>
                <c:pt idx="7">
                  <c:v>28588</c:v>
                </c:pt>
                <c:pt idx="8">
                  <c:v>28958</c:v>
                </c:pt>
                <c:pt idx="9">
                  <c:v>29314</c:v>
                </c:pt>
                <c:pt idx="10">
                  <c:v>29667</c:v>
                </c:pt>
                <c:pt idx="11">
                  <c:v>30034</c:v>
                </c:pt>
                <c:pt idx="12">
                  <c:v>30396</c:v>
                </c:pt>
                <c:pt idx="13">
                  <c:v>30762</c:v>
                </c:pt>
                <c:pt idx="14">
                  <c:v>31135</c:v>
                </c:pt>
                <c:pt idx="15">
                  <c:v>31498</c:v>
                </c:pt>
                <c:pt idx="16">
                  <c:v>31857</c:v>
                </c:pt>
                <c:pt idx="17">
                  <c:v>32225</c:v>
                </c:pt>
                <c:pt idx="18">
                  <c:v>32586</c:v>
                </c:pt>
                <c:pt idx="19">
                  <c:v>32963</c:v>
                </c:pt>
                <c:pt idx="20">
                  <c:v>33329</c:v>
                </c:pt>
                <c:pt idx="21">
                  <c:v>33691</c:v>
                </c:pt>
                <c:pt idx="22">
                  <c:v>34052</c:v>
                </c:pt>
                <c:pt idx="23">
                  <c:v>34421</c:v>
                </c:pt>
                <c:pt idx="24">
                  <c:v>34779</c:v>
                </c:pt>
                <c:pt idx="25">
                  <c:v>35146</c:v>
                </c:pt>
                <c:pt idx="26">
                  <c:v>35508</c:v>
                </c:pt>
                <c:pt idx="27">
                  <c:v>35873</c:v>
                </c:pt>
                <c:pt idx="28">
                  <c:v>36241</c:v>
                </c:pt>
                <c:pt idx="29">
                  <c:v>36604</c:v>
                </c:pt>
                <c:pt idx="30">
                  <c:v>36973</c:v>
                </c:pt>
                <c:pt idx="31">
                  <c:v>37339</c:v>
                </c:pt>
                <c:pt idx="32">
                  <c:v>37703</c:v>
                </c:pt>
                <c:pt idx="33">
                  <c:v>38073</c:v>
                </c:pt>
                <c:pt idx="34">
                  <c:v>38435</c:v>
                </c:pt>
                <c:pt idx="35">
                  <c:v>38799</c:v>
                </c:pt>
                <c:pt idx="36">
                  <c:v>39169</c:v>
                </c:pt>
                <c:pt idx="37">
                  <c:v>39534</c:v>
                </c:pt>
                <c:pt idx="38">
                  <c:v>39905</c:v>
                </c:pt>
                <c:pt idx="39">
                  <c:v>40270</c:v>
                </c:pt>
                <c:pt idx="40">
                  <c:v>40636</c:v>
                </c:pt>
                <c:pt idx="41">
                  <c:v>40999</c:v>
                </c:pt>
                <c:pt idx="42">
                  <c:v>41361</c:v>
                </c:pt>
                <c:pt idx="43">
                  <c:v>33692</c:v>
                </c:pt>
                <c:pt idx="44">
                  <c:v>42088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0-48AC-B1B8-5FC2CC51E5B1}"/>
            </c:ext>
          </c:extLst>
        </c:ser>
        <c:ser>
          <c:idx val="0"/>
          <c:order val="1"/>
          <c:tx>
            <c:strRef>
              <c:f>'Fishing Dates'!$K$3</c:f>
              <c:strCache>
                <c:ptCount val="1"/>
                <c:pt idx="0">
                  <c:v>Opening 1</c:v>
                </c:pt>
              </c:strCache>
            </c:strRef>
          </c:tx>
          <c:marker>
            <c:symbol val="none"/>
          </c:marker>
          <c:cat>
            <c:numRef>
              <c:f>'Fishing Dates'!$B$4:$B$48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'Fishing Dates'!$K$4:$K$48</c:f>
              <c:numCache>
                <c:formatCode>General</c:formatCode>
                <c:ptCount val="45"/>
                <c:pt idx="5" formatCode="d\-mmm">
                  <c:v>41380</c:v>
                </c:pt>
                <c:pt idx="7" formatCode="d\-mmm">
                  <c:v>41369</c:v>
                </c:pt>
                <c:pt idx="8" formatCode="d\-mmm">
                  <c:v>41376</c:v>
                </c:pt>
                <c:pt idx="9" formatCode="d\-mmm">
                  <c:v>41368</c:v>
                </c:pt>
                <c:pt idx="10" formatCode="d\-mmm">
                  <c:v>41357</c:v>
                </c:pt>
                <c:pt idx="11" formatCode="d\-mmm">
                  <c:v>41363</c:v>
                </c:pt>
                <c:pt idx="12" formatCode="d\-mmm">
                  <c:v>41359</c:v>
                </c:pt>
                <c:pt idx="13" formatCode="d\-mmm">
                  <c:v>41359</c:v>
                </c:pt>
                <c:pt idx="14" formatCode="d\-mmm">
                  <c:v>41362</c:v>
                </c:pt>
                <c:pt idx="15" formatCode="d\-mmm">
                  <c:v>41366</c:v>
                </c:pt>
                <c:pt idx="16" formatCode="d\-mmm">
                  <c:v>41364</c:v>
                </c:pt>
                <c:pt idx="17" formatCode="d\-mmm">
                  <c:v>41368</c:v>
                </c:pt>
                <c:pt idx="18" formatCode="d\-mmm">
                  <c:v>41364</c:v>
                </c:pt>
                <c:pt idx="19" formatCode="d\-mmm">
                  <c:v>41369</c:v>
                </c:pt>
                <c:pt idx="20" formatCode="d\-mmm">
                  <c:v>41374</c:v>
                </c:pt>
                <c:pt idx="21" formatCode="d\-mmm">
                  <c:v>41370</c:v>
                </c:pt>
                <c:pt idx="22" formatCode="d\-mmm">
                  <c:v>41360</c:v>
                </c:pt>
                <c:pt idx="23" formatCode="d\-mmm">
                  <c:v>41362</c:v>
                </c:pt>
                <c:pt idx="24" formatCode="d\-mmm">
                  <c:v>41358</c:v>
                </c:pt>
                <c:pt idx="25" formatCode="d\-mmm">
                  <c:v>41356</c:v>
                </c:pt>
                <c:pt idx="26" formatCode="d\-mmm">
                  <c:v>41351</c:v>
                </c:pt>
                <c:pt idx="27" formatCode="d\-mmm">
                  <c:v>41349</c:v>
                </c:pt>
                <c:pt idx="28" formatCode="d\-mmm">
                  <c:v>41355</c:v>
                </c:pt>
                <c:pt idx="29" formatCode="d\-mmm">
                  <c:v>41352</c:v>
                </c:pt>
                <c:pt idx="30" formatCode="d\-mmm">
                  <c:v>41355</c:v>
                </c:pt>
                <c:pt idx="31" formatCode="d\-mmm">
                  <c:v>41360</c:v>
                </c:pt>
                <c:pt idx="32" formatCode="d\-mmm">
                  <c:v>41355</c:v>
                </c:pt>
                <c:pt idx="33" formatCode="d\-mmm">
                  <c:v>41354</c:v>
                </c:pt>
                <c:pt idx="34" formatCode="d\-mmm">
                  <c:v>41356</c:v>
                </c:pt>
                <c:pt idx="35" formatCode="d\-mmm">
                  <c:v>41357</c:v>
                </c:pt>
                <c:pt idx="36" formatCode="d\-mmm">
                  <c:v>41359</c:v>
                </c:pt>
                <c:pt idx="37" formatCode="d\-mmm">
                  <c:v>41358</c:v>
                </c:pt>
                <c:pt idx="38" formatCode="d\-mmm">
                  <c:v>41355</c:v>
                </c:pt>
                <c:pt idx="39" formatCode="d\-mmm">
                  <c:v>41357</c:v>
                </c:pt>
                <c:pt idx="40" formatCode="d\-mmm">
                  <c:v>41364</c:v>
                </c:pt>
                <c:pt idx="41" formatCode="d\-mmm">
                  <c:v>41364</c:v>
                </c:pt>
                <c:pt idx="42" formatCode="d\-mmm">
                  <c:v>41360</c:v>
                </c:pt>
                <c:pt idx="43" formatCode="d\-mmm">
                  <c:v>41353</c:v>
                </c:pt>
                <c:pt idx="44" formatCode="d\-mmm">
                  <c:v>41352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0-48AC-B1B8-5FC2CC51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8624"/>
        <c:axId val="175896832"/>
      </c:lineChart>
      <c:dateAx>
        <c:axId val="1758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95296"/>
        <c:crosses val="autoZero"/>
        <c:auto val="0"/>
        <c:lblOffset val="100"/>
        <c:baseTimeUnit val="days"/>
        <c:majorUnit val="2"/>
        <c:majorTimeUnit val="days"/>
      </c:dateAx>
      <c:valAx>
        <c:axId val="175895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5881216"/>
        <c:crosses val="autoZero"/>
        <c:crossBetween val="between"/>
      </c:valAx>
      <c:valAx>
        <c:axId val="175896832"/>
        <c:scaling>
          <c:orientation val="minMax"/>
          <c:max val="45000"/>
          <c:min val="0"/>
        </c:scaling>
        <c:delete val="0"/>
        <c:axPos val="r"/>
        <c:numFmt formatCode="m/d;@" sourceLinked="0"/>
        <c:majorTickMark val="out"/>
        <c:minorTickMark val="none"/>
        <c:tickLblPos val="nextTo"/>
        <c:crossAx val="175898624"/>
        <c:crosses val="max"/>
        <c:crossBetween val="between"/>
      </c:valAx>
      <c:catAx>
        <c:axId val="1758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8968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06422764227647"/>
          <c:y val="0.11581391740761789"/>
          <c:w val="0.16349752016248556"/>
          <c:h val="0.118382371008373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49070651883141E-2"/>
          <c:y val="0.19480351414406533"/>
          <c:w val="0.83826236006213251"/>
          <c:h val="0.65183253135024788"/>
        </c:manualLayout>
      </c:layout>
      <c:lineChart>
        <c:grouping val="standard"/>
        <c:varyColors val="0"/>
        <c:ser>
          <c:idx val="1"/>
          <c:order val="0"/>
          <c:tx>
            <c:strRef>
              <c:f>'Fishing Dates'!$D$1:$D$3</c:f>
              <c:strCache>
                <c:ptCount val="3"/>
                <c:pt idx="0">
                  <c:v>Length of Spawn (# Days)</c:v>
                </c:pt>
              </c:strCache>
            </c:strRef>
          </c:tx>
          <c:marker>
            <c:symbol val="none"/>
          </c:marker>
          <c:cat>
            <c:numRef>
              <c:f>'Fishing Dates'!$B$25:$B$47</c:f>
              <c:numCache>
                <c:formatCode>General</c:formatCode>
                <c:ptCount val="2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 formatCode="0">
                  <c:v>2002</c:v>
                </c:pt>
                <c:pt idx="11" formatCode="0">
                  <c:v>2003</c:v>
                </c:pt>
                <c:pt idx="12" formatCode="0">
                  <c:v>2004</c:v>
                </c:pt>
                <c:pt idx="13" formatCode="0">
                  <c:v>2005</c:v>
                </c:pt>
                <c:pt idx="14" formatCode="0">
                  <c:v>2006</c:v>
                </c:pt>
                <c:pt idx="15" formatCode="0">
                  <c:v>2007</c:v>
                </c:pt>
                <c:pt idx="16" formatCode="0">
                  <c:v>2008</c:v>
                </c:pt>
                <c:pt idx="17" formatCode="0">
                  <c:v>2009</c:v>
                </c:pt>
                <c:pt idx="18" formatCode="0">
                  <c:v>2010</c:v>
                </c:pt>
                <c:pt idx="19" formatCode="0">
                  <c:v>2011</c:v>
                </c:pt>
                <c:pt idx="20" formatCode="0">
                  <c:v>2012</c:v>
                </c:pt>
                <c:pt idx="21" formatCode="0">
                  <c:v>2013</c:v>
                </c:pt>
                <c:pt idx="22" formatCode="0">
                  <c:v>2014</c:v>
                </c:pt>
              </c:numCache>
            </c:numRef>
          </c:cat>
          <c:val>
            <c:numRef>
              <c:f>'Fishing Dates'!$D$25:$D$47</c:f>
              <c:numCache>
                <c:formatCode>0</c:formatCode>
                <c:ptCount val="23"/>
                <c:pt idx="0">
                  <c:v>21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29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21</c:v>
                </c:pt>
                <c:pt idx="14">
                  <c:v>19</c:v>
                </c:pt>
                <c:pt idx="15">
                  <c:v>17</c:v>
                </c:pt>
                <c:pt idx="16">
                  <c:v>23</c:v>
                </c:pt>
                <c:pt idx="17">
                  <c:v>17</c:v>
                </c:pt>
                <c:pt idx="18">
                  <c:v>12</c:v>
                </c:pt>
                <c:pt idx="19">
                  <c:v>16</c:v>
                </c:pt>
                <c:pt idx="20">
                  <c:v>13</c:v>
                </c:pt>
                <c:pt idx="21">
                  <c:v>18</c:v>
                </c:pt>
                <c:pt idx="22">
                  <c:v>18.09090909090909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26F-8668-4D9B3DD9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22176"/>
        <c:axId val="175928064"/>
      </c:lineChart>
      <c:lineChart>
        <c:grouping val="standard"/>
        <c:varyColors val="0"/>
        <c:ser>
          <c:idx val="0"/>
          <c:order val="1"/>
          <c:tx>
            <c:strRef>
              <c:f>'Fishing Dates'!$G$1:$G$3</c:f>
              <c:strCache>
                <c:ptCount val="3"/>
                <c:pt idx="0">
                  <c:v>Nautical Miles of Spawn</c:v>
                </c:pt>
              </c:strCache>
            </c:strRef>
          </c:tx>
          <c:marker>
            <c:symbol val="none"/>
          </c:marker>
          <c:cat>
            <c:numRef>
              <c:f>'Fishing Dates'!$B$25:$B$47</c:f>
              <c:numCache>
                <c:formatCode>General</c:formatCode>
                <c:ptCount val="2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 formatCode="0">
                  <c:v>2002</c:v>
                </c:pt>
                <c:pt idx="11" formatCode="0">
                  <c:v>2003</c:v>
                </c:pt>
                <c:pt idx="12" formatCode="0">
                  <c:v>2004</c:v>
                </c:pt>
                <c:pt idx="13" formatCode="0">
                  <c:v>2005</c:v>
                </c:pt>
                <c:pt idx="14" formatCode="0">
                  <c:v>2006</c:v>
                </c:pt>
                <c:pt idx="15" formatCode="0">
                  <c:v>2007</c:v>
                </c:pt>
                <c:pt idx="16" formatCode="0">
                  <c:v>2008</c:v>
                </c:pt>
                <c:pt idx="17" formatCode="0">
                  <c:v>2009</c:v>
                </c:pt>
                <c:pt idx="18" formatCode="0">
                  <c:v>2010</c:v>
                </c:pt>
                <c:pt idx="19" formatCode="0">
                  <c:v>2011</c:v>
                </c:pt>
                <c:pt idx="20" formatCode="0">
                  <c:v>2012</c:v>
                </c:pt>
                <c:pt idx="21" formatCode="0">
                  <c:v>2013</c:v>
                </c:pt>
                <c:pt idx="22" formatCode="0">
                  <c:v>2014</c:v>
                </c:pt>
              </c:numCache>
            </c:numRef>
          </c:cat>
          <c:val>
            <c:numRef>
              <c:f>'Fishing Dates'!$G$25:$G$47</c:f>
              <c:numCache>
                <c:formatCode>0.0</c:formatCode>
                <c:ptCount val="23"/>
                <c:pt idx="0">
                  <c:v>72.5</c:v>
                </c:pt>
                <c:pt idx="1">
                  <c:v>55.3</c:v>
                </c:pt>
                <c:pt idx="2">
                  <c:v>58.1</c:v>
                </c:pt>
                <c:pt idx="3">
                  <c:v>37.299999999999997</c:v>
                </c:pt>
                <c:pt idx="4">
                  <c:v>45.6</c:v>
                </c:pt>
                <c:pt idx="5">
                  <c:v>41</c:v>
                </c:pt>
                <c:pt idx="6">
                  <c:v>64.5</c:v>
                </c:pt>
                <c:pt idx="7">
                  <c:v>59.5</c:v>
                </c:pt>
                <c:pt idx="8">
                  <c:v>54.5</c:v>
                </c:pt>
                <c:pt idx="9">
                  <c:v>61</c:v>
                </c:pt>
                <c:pt idx="10">
                  <c:v>42.6</c:v>
                </c:pt>
                <c:pt idx="11">
                  <c:v>47.1</c:v>
                </c:pt>
                <c:pt idx="12">
                  <c:v>79.8</c:v>
                </c:pt>
                <c:pt idx="13">
                  <c:v>39.5</c:v>
                </c:pt>
                <c:pt idx="14">
                  <c:v>57.4</c:v>
                </c:pt>
                <c:pt idx="15">
                  <c:v>50.2</c:v>
                </c:pt>
                <c:pt idx="16">
                  <c:v>55.3</c:v>
                </c:pt>
                <c:pt idx="17">
                  <c:v>65.599999999999994</c:v>
                </c:pt>
                <c:pt idx="18">
                  <c:v>87.7</c:v>
                </c:pt>
                <c:pt idx="19">
                  <c:v>78.3</c:v>
                </c:pt>
                <c:pt idx="20">
                  <c:v>55.9</c:v>
                </c:pt>
                <c:pt idx="21">
                  <c:v>61.3</c:v>
                </c:pt>
                <c:pt idx="22" formatCode="0.00">
                  <c:v>49.930232558139522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26F-8668-4D9B3DD9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31392"/>
        <c:axId val="175929600"/>
      </c:lineChart>
      <c:catAx>
        <c:axId val="1759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28064"/>
        <c:crosses val="autoZero"/>
        <c:auto val="1"/>
        <c:lblAlgn val="ctr"/>
        <c:lblOffset val="100"/>
        <c:noMultiLvlLbl val="0"/>
      </c:catAx>
      <c:valAx>
        <c:axId val="175928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5922176"/>
        <c:crosses val="autoZero"/>
        <c:crossBetween val="between"/>
      </c:valAx>
      <c:valAx>
        <c:axId val="1759296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5931392"/>
        <c:crosses val="max"/>
        <c:crossBetween val="between"/>
      </c:valAx>
      <c:catAx>
        <c:axId val="1759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9296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4789268418912517"/>
          <c:y val="1.4161926643022321E-2"/>
          <c:w val="0.31119718309859157"/>
          <c:h val="0.13660368941134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4074631272015912E-2"/>
          <c:y val="0.11043978754624176"/>
          <c:w val="0.88813381378175149"/>
          <c:h val="0.80261371856077368"/>
        </c:manualLayout>
      </c:layout>
      <c:lineChart>
        <c:grouping val="standard"/>
        <c:varyColors val="0"/>
        <c:ser>
          <c:idx val="1"/>
          <c:order val="0"/>
          <c:tx>
            <c:strRef>
              <c:f>CPUE!$F$1</c:f>
              <c:strCache>
                <c:ptCount val="1"/>
                <c:pt idx="0">
                  <c:v>Quota Harvested per opening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-0.19130827718700111"/>
                  <c:y val="-0.12869450044198347"/>
                </c:manualLayout>
              </c:layout>
              <c:numFmt formatCode="General" sourceLinked="0"/>
            </c:trendlineLbl>
          </c:trendline>
          <c:cat>
            <c:numRef>
              <c:f>CPUE!$B$4:$B$49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  <c:pt idx="45" formatCode="0">
                  <c:v>2016</c:v>
                </c:pt>
              </c:numCache>
            </c:numRef>
          </c:cat>
          <c:val>
            <c:numRef>
              <c:f>CPUE!$F$3:$F$49</c:f>
              <c:numCache>
                <c:formatCode>General</c:formatCode>
                <c:ptCount val="47"/>
                <c:pt idx="1">
                  <c:v>278</c:v>
                </c:pt>
                <c:pt idx="2">
                  <c:v>603</c:v>
                </c:pt>
                <c:pt idx="3">
                  <c:v>537</c:v>
                </c:pt>
                <c:pt idx="4">
                  <c:v>712</c:v>
                </c:pt>
                <c:pt idx="5">
                  <c:v>1484</c:v>
                </c:pt>
                <c:pt idx="6">
                  <c:v>795</c:v>
                </c:pt>
                <c:pt idx="7">
                  <c:v>0</c:v>
                </c:pt>
                <c:pt idx="8" formatCode="0.00">
                  <c:v>238</c:v>
                </c:pt>
                <c:pt idx="9" formatCode="0.00">
                  <c:v>2559</c:v>
                </c:pt>
                <c:pt idx="10" formatCode="0.00">
                  <c:v>2222.5</c:v>
                </c:pt>
                <c:pt idx="11" formatCode="0.00">
                  <c:v>1753</c:v>
                </c:pt>
                <c:pt idx="12" formatCode="0.00">
                  <c:v>4363</c:v>
                </c:pt>
                <c:pt idx="13" formatCode="0.00">
                  <c:v>2708</c:v>
                </c:pt>
                <c:pt idx="14" formatCode="0.00">
                  <c:v>1943.3333333333333</c:v>
                </c:pt>
                <c:pt idx="15" formatCode="0.00">
                  <c:v>2491.6666666666665</c:v>
                </c:pt>
                <c:pt idx="16" formatCode="0.00">
                  <c:v>2721.5</c:v>
                </c:pt>
                <c:pt idx="17" formatCode="0.00">
                  <c:v>4216</c:v>
                </c:pt>
                <c:pt idx="18" formatCode="0.00">
                  <c:v>853.63636363636363</c:v>
                </c:pt>
                <c:pt idx="19" formatCode="0.00">
                  <c:v>1314.5555555555557</c:v>
                </c:pt>
                <c:pt idx="20" formatCode="0.00">
                  <c:v>1902</c:v>
                </c:pt>
                <c:pt idx="21" formatCode="0.00">
                  <c:v>459.5</c:v>
                </c:pt>
                <c:pt idx="22" formatCode="0.00">
                  <c:v>5368</c:v>
                </c:pt>
                <c:pt idx="23" formatCode="0.00">
                  <c:v>1273.25</c:v>
                </c:pt>
                <c:pt idx="24" formatCode="0.00">
                  <c:v>2379</c:v>
                </c:pt>
                <c:pt idx="25" formatCode="0.00">
                  <c:v>1454</c:v>
                </c:pt>
                <c:pt idx="26" formatCode="0.00">
                  <c:v>814.4</c:v>
                </c:pt>
                <c:pt idx="27" formatCode="0.00">
                  <c:v>2229.4</c:v>
                </c:pt>
                <c:pt idx="28" formatCode="0.00">
                  <c:v>2212.6666666666665</c:v>
                </c:pt>
                <c:pt idx="29" formatCode="0.00">
                  <c:v>2304.25</c:v>
                </c:pt>
                <c:pt idx="30" formatCode="0.00">
                  <c:v>2315</c:v>
                </c:pt>
                <c:pt idx="31" formatCode="0.00">
                  <c:v>3991.3333333333335</c:v>
                </c:pt>
                <c:pt idx="32" formatCode="0.00">
                  <c:v>489.4</c:v>
                </c:pt>
                <c:pt idx="33" formatCode="0.00">
                  <c:v>2350.3333333333335</c:v>
                </c:pt>
                <c:pt idx="34" formatCode="0.00">
                  <c:v>3496.6666666666665</c:v>
                </c:pt>
                <c:pt idx="35" formatCode="0.00">
                  <c:v>2273.2599999999998</c:v>
                </c:pt>
                <c:pt idx="36" formatCode="0.00">
                  <c:v>2491.75</c:v>
                </c:pt>
                <c:pt idx="37" formatCode="0.00">
                  <c:v>2892.75</c:v>
                </c:pt>
                <c:pt idx="38" formatCode="0.00">
                  <c:v>4795.333333333333</c:v>
                </c:pt>
                <c:pt idx="39" formatCode="0.00">
                  <c:v>2955.2</c:v>
                </c:pt>
                <c:pt idx="40" formatCode="0.00">
                  <c:v>4468.5</c:v>
                </c:pt>
                <c:pt idx="41" formatCode="0.00">
                  <c:v>3885.8</c:v>
                </c:pt>
                <c:pt idx="42" formatCode="0.00">
                  <c:v>4410.333333333333</c:v>
                </c:pt>
                <c:pt idx="43" formatCode="0.00">
                  <c:v>1422</c:v>
                </c:pt>
                <c:pt idx="44" formatCode="0.00">
                  <c:v>4239.25</c:v>
                </c:pt>
                <c:pt idx="45" formatCode="0.00">
                  <c:v>1250.8571428571429</c:v>
                </c:pt>
                <c:pt idx="46" formatCode="0.00">
                  <c:v>3252.6666666666665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2-4D06-8268-B84C7806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96288"/>
        <c:axId val="176010368"/>
      </c:lineChart>
      <c:catAx>
        <c:axId val="175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10368"/>
        <c:crosses val="autoZero"/>
        <c:auto val="1"/>
        <c:lblAlgn val="ctr"/>
        <c:lblOffset val="100"/>
        <c:noMultiLvlLbl val="0"/>
      </c:catAx>
      <c:valAx>
        <c:axId val="1760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9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852512850377534E-2"/>
          <c:y val="0.14946473226279908"/>
          <c:w val="0.25841072056714581"/>
          <c:h val="4.423954345156396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31334999069545E-2"/>
          <c:y val="2.2986586946183947E-2"/>
          <c:w val="0.85510329132508378"/>
          <c:h val="0.86909079882799412"/>
        </c:manualLayout>
      </c:layout>
      <c:lineChart>
        <c:grouping val="standard"/>
        <c:varyColors val="0"/>
        <c:ser>
          <c:idx val="1"/>
          <c:order val="0"/>
          <c:tx>
            <c:strRef>
              <c:f>'Subsistence Harvest'!$B$2:$B$4</c:f>
              <c:strCache>
                <c:ptCount val="3"/>
                <c:pt idx="0">
                  <c:v>Forecast Biomass</c:v>
                </c:pt>
              </c:strCache>
            </c:strRef>
          </c:tx>
          <c:marker>
            <c:symbol val="none"/>
          </c:marker>
          <c:cat>
            <c:numRef>
              <c:f>'Subsistence Harvest'!$A$9:$A$49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</c:numCache>
            </c:numRef>
          </c:cat>
          <c:val>
            <c:numRef>
              <c:f>'Subsistence Harvest'!$B$9:$B$49</c:f>
              <c:numCache>
                <c:formatCode>#,##0</c:formatCode>
                <c:ptCount val="41"/>
                <c:pt idx="0">
                  <c:v>6400</c:v>
                </c:pt>
                <c:pt idx="1">
                  <c:v>7300</c:v>
                </c:pt>
                <c:pt idx="2">
                  <c:v>5650</c:v>
                </c:pt>
                <c:pt idx="3">
                  <c:v>4500</c:v>
                </c:pt>
                <c:pt idx="4">
                  <c:v>20300</c:v>
                </c:pt>
                <c:pt idx="5">
                  <c:v>39500</c:v>
                </c:pt>
                <c:pt idx="6">
                  <c:v>27000</c:v>
                </c:pt>
                <c:pt idx="7">
                  <c:v>30000</c:v>
                </c:pt>
                <c:pt idx="8">
                  <c:v>32850</c:v>
                </c:pt>
                <c:pt idx="9">
                  <c:v>30550</c:v>
                </c:pt>
                <c:pt idx="10">
                  <c:v>38500</c:v>
                </c:pt>
                <c:pt idx="11">
                  <c:v>30950</c:v>
                </c:pt>
                <c:pt idx="12">
                  <c:v>24750</c:v>
                </c:pt>
                <c:pt idx="13">
                  <c:v>46050</c:v>
                </c:pt>
                <c:pt idx="14">
                  <c:v>58500</c:v>
                </c:pt>
                <c:pt idx="15">
                  <c:v>27200</c:v>
                </c:pt>
                <c:pt idx="16">
                  <c:v>22750</c:v>
                </c:pt>
                <c:pt idx="17">
                  <c:v>23450</c:v>
                </c:pt>
                <c:pt idx="18">
                  <c:v>48500</c:v>
                </c:pt>
                <c:pt idx="19">
                  <c:v>28450</c:v>
                </c:pt>
                <c:pt idx="20">
                  <c:v>19700</c:v>
                </c:pt>
                <c:pt idx="21">
                  <c:v>42265</c:v>
                </c:pt>
                <c:pt idx="22">
                  <c:v>54500</c:v>
                </c:pt>
                <c:pt idx="23">
                  <c:v>39200</c:v>
                </c:pt>
                <c:pt idx="24">
                  <c:v>43600</c:v>
                </c:pt>
                <c:pt idx="25">
                  <c:v>33365</c:v>
                </c:pt>
                <c:pt idx="26">
                  <c:v>52985</c:v>
                </c:pt>
                <c:pt idx="27">
                  <c:v>55209</c:v>
                </c:pt>
                <c:pt idx="28">
                  <c:v>39378</c:v>
                </c:pt>
                <c:pt idx="29">
                  <c:v>53088</c:v>
                </c:pt>
                <c:pt idx="30">
                  <c:v>55962</c:v>
                </c:pt>
                <c:pt idx="31">
                  <c:v>52059</c:v>
                </c:pt>
                <c:pt idx="32">
                  <c:v>59519</c:v>
                </c:pt>
                <c:pt idx="33">
                  <c:v>87715</c:v>
                </c:pt>
                <c:pt idx="34">
                  <c:v>72521</c:v>
                </c:pt>
                <c:pt idx="35">
                  <c:v>91467</c:v>
                </c:pt>
                <c:pt idx="36">
                  <c:v>97449</c:v>
                </c:pt>
                <c:pt idx="37">
                  <c:v>81671</c:v>
                </c:pt>
                <c:pt idx="38">
                  <c:v>74694</c:v>
                </c:pt>
                <c:pt idx="39">
                  <c:v>68399</c:v>
                </c:pt>
                <c:pt idx="40">
                  <c:v>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623-A858-E57A7B03A15C}"/>
            </c:ext>
          </c:extLst>
        </c:ser>
        <c:ser>
          <c:idx val="0"/>
          <c:order val="2"/>
          <c:tx>
            <c:strRef>
              <c:f>'Subsistence Harvest'!$D$2:$D$4</c:f>
              <c:strCache>
                <c:ptCount val="3"/>
                <c:pt idx="0">
                  <c:v>Sac Roe Harvest (tons)</c:v>
                </c:pt>
              </c:strCache>
            </c:strRef>
          </c:tx>
          <c:marker>
            <c:symbol val="none"/>
          </c:marker>
          <c:cat>
            <c:numRef>
              <c:f>'Subsistence Harvest'!$A$9:$A$49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</c:numCache>
            </c:numRef>
          </c:cat>
          <c:val>
            <c:numRef>
              <c:f>'Subsistence Harvest'!$D$9:$D$49</c:f>
              <c:numCache>
                <c:formatCode>#,##0</c:formatCode>
                <c:ptCount val="41"/>
                <c:pt idx="0">
                  <c:v>1484</c:v>
                </c:pt>
                <c:pt idx="1">
                  <c:v>795</c:v>
                </c:pt>
                <c:pt idx="2">
                  <c:v>0</c:v>
                </c:pt>
                <c:pt idx="3">
                  <c:v>238</c:v>
                </c:pt>
                <c:pt idx="4">
                  <c:v>2559</c:v>
                </c:pt>
                <c:pt idx="5">
                  <c:v>4445</c:v>
                </c:pt>
                <c:pt idx="6">
                  <c:v>3506</c:v>
                </c:pt>
                <c:pt idx="7">
                  <c:v>4363</c:v>
                </c:pt>
                <c:pt idx="8">
                  <c:v>5416</c:v>
                </c:pt>
                <c:pt idx="9">
                  <c:v>5830</c:v>
                </c:pt>
                <c:pt idx="10">
                  <c:v>7475</c:v>
                </c:pt>
                <c:pt idx="11">
                  <c:v>5443</c:v>
                </c:pt>
                <c:pt idx="12">
                  <c:v>4216</c:v>
                </c:pt>
                <c:pt idx="13">
                  <c:v>9390</c:v>
                </c:pt>
                <c:pt idx="14">
                  <c:v>11831</c:v>
                </c:pt>
                <c:pt idx="15">
                  <c:v>3804</c:v>
                </c:pt>
                <c:pt idx="16">
                  <c:v>1838</c:v>
                </c:pt>
                <c:pt idx="17">
                  <c:v>5368</c:v>
                </c:pt>
                <c:pt idx="18">
                  <c:v>10186</c:v>
                </c:pt>
                <c:pt idx="19">
                  <c:v>4758</c:v>
                </c:pt>
                <c:pt idx="20">
                  <c:v>2908</c:v>
                </c:pt>
                <c:pt idx="21">
                  <c:v>8144</c:v>
                </c:pt>
                <c:pt idx="22">
                  <c:v>11147</c:v>
                </c:pt>
                <c:pt idx="23">
                  <c:v>6638</c:v>
                </c:pt>
                <c:pt idx="24">
                  <c:v>9217</c:v>
                </c:pt>
                <c:pt idx="25">
                  <c:v>4630</c:v>
                </c:pt>
                <c:pt idx="26">
                  <c:v>11974</c:v>
                </c:pt>
                <c:pt idx="27">
                  <c:v>9788</c:v>
                </c:pt>
                <c:pt idx="28">
                  <c:v>7051</c:v>
                </c:pt>
                <c:pt idx="29">
                  <c:v>10490</c:v>
                </c:pt>
                <c:pt idx="30">
                  <c:v>11366.3</c:v>
                </c:pt>
                <c:pt idx="31">
                  <c:v>9967</c:v>
                </c:pt>
                <c:pt idx="32">
                  <c:v>11571</c:v>
                </c:pt>
                <c:pt idx="33">
                  <c:v>14386</c:v>
                </c:pt>
                <c:pt idx="34">
                  <c:v>14776</c:v>
                </c:pt>
                <c:pt idx="35">
                  <c:v>17874</c:v>
                </c:pt>
                <c:pt idx="36">
                  <c:v>19429</c:v>
                </c:pt>
                <c:pt idx="37">
                  <c:v>13231</c:v>
                </c:pt>
                <c:pt idx="38">
                  <c:v>5688</c:v>
                </c:pt>
                <c:pt idx="39">
                  <c:v>16957</c:v>
                </c:pt>
                <c:pt idx="40">
                  <c:v>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9-4623-A858-E57A7B03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4864"/>
        <c:axId val="176086400"/>
      </c:lineChart>
      <c:lineChart>
        <c:grouping val="standard"/>
        <c:varyColors val="0"/>
        <c:ser>
          <c:idx val="2"/>
          <c:order val="1"/>
          <c:tx>
            <c:strRef>
              <c:f>'Subsistence Harvest'!$F$2:$F$4</c:f>
              <c:strCache>
                <c:ptCount val="3"/>
                <c:pt idx="0">
                  <c:v>Subsistence Harvest (pounds)</c:v>
                </c:pt>
              </c:strCache>
            </c:strRef>
          </c:tx>
          <c:spPr>
            <a:ln w="53975"/>
          </c:spPr>
          <c:marker>
            <c:symbol val="none"/>
          </c:marker>
          <c:cat>
            <c:numRef>
              <c:f>'Subsistence Harvest'!$A$5:$A$49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'Subsistence Harvest'!$F$9:$F$49</c:f>
              <c:numCache>
                <c:formatCode>_(* #,##0_);_(* \(#,##0\);_(* "-"??_);_(@_)</c:formatCode>
                <c:ptCount val="41"/>
                <c:pt idx="27">
                  <c:v>151717</c:v>
                </c:pt>
                <c:pt idx="28">
                  <c:v>278799</c:v>
                </c:pt>
                <c:pt idx="29">
                  <c:v>381226</c:v>
                </c:pt>
                <c:pt idx="30">
                  <c:v>79064</c:v>
                </c:pt>
                <c:pt idx="31">
                  <c:v>219356</c:v>
                </c:pt>
                <c:pt idx="32">
                  <c:v>87211</c:v>
                </c:pt>
                <c:pt idx="33">
                  <c:v>71936</c:v>
                </c:pt>
                <c:pt idx="34">
                  <c:v>213712</c:v>
                </c:pt>
                <c:pt idx="35">
                  <c:v>154620</c:v>
                </c:pt>
                <c:pt idx="36">
                  <c:v>83443</c:v>
                </c:pt>
                <c:pt idx="37">
                  <c:v>115799</c:v>
                </c:pt>
                <c:pt idx="38">
                  <c:v>78090</c:v>
                </c:pt>
                <c:pt idx="39">
                  <c:v>154412</c:v>
                </c:pt>
                <c:pt idx="40">
                  <c:v>113784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9-4623-A858-E57A7B03A15C}"/>
            </c:ext>
          </c:extLst>
        </c:ser>
        <c:ser>
          <c:idx val="3"/>
          <c:order val="3"/>
          <c:marker>
            <c:symbol val="none"/>
          </c:marker>
          <c:cat>
            <c:numRef>
              <c:f>'Subsistence Harvest'!$A$5:$A$49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'Subsistence Harvest'!$H$5:$H$49</c:f>
              <c:numCache>
                <c:formatCode>General</c:formatCode>
                <c:ptCount val="45"/>
                <c:pt idx="0">
                  <c:v>105000</c:v>
                </c:pt>
                <c:pt idx="1">
                  <c:v>105000</c:v>
                </c:pt>
                <c:pt idx="2">
                  <c:v>105000</c:v>
                </c:pt>
                <c:pt idx="3">
                  <c:v>105000</c:v>
                </c:pt>
                <c:pt idx="4">
                  <c:v>105000</c:v>
                </c:pt>
                <c:pt idx="5">
                  <c:v>105000</c:v>
                </c:pt>
                <c:pt idx="6">
                  <c:v>105000</c:v>
                </c:pt>
                <c:pt idx="7">
                  <c:v>105000</c:v>
                </c:pt>
                <c:pt idx="8">
                  <c:v>105000</c:v>
                </c:pt>
                <c:pt idx="9">
                  <c:v>105000</c:v>
                </c:pt>
                <c:pt idx="10">
                  <c:v>105000</c:v>
                </c:pt>
                <c:pt idx="11">
                  <c:v>105000</c:v>
                </c:pt>
                <c:pt idx="12">
                  <c:v>105000</c:v>
                </c:pt>
                <c:pt idx="13">
                  <c:v>105000</c:v>
                </c:pt>
                <c:pt idx="14">
                  <c:v>105000</c:v>
                </c:pt>
                <c:pt idx="15">
                  <c:v>105000</c:v>
                </c:pt>
                <c:pt idx="16">
                  <c:v>105000</c:v>
                </c:pt>
                <c:pt idx="17">
                  <c:v>105000</c:v>
                </c:pt>
                <c:pt idx="18">
                  <c:v>105000</c:v>
                </c:pt>
                <c:pt idx="19">
                  <c:v>105000</c:v>
                </c:pt>
                <c:pt idx="20">
                  <c:v>105000</c:v>
                </c:pt>
                <c:pt idx="21">
                  <c:v>105000</c:v>
                </c:pt>
                <c:pt idx="22">
                  <c:v>105000</c:v>
                </c:pt>
                <c:pt idx="23">
                  <c:v>105000</c:v>
                </c:pt>
                <c:pt idx="24">
                  <c:v>105000</c:v>
                </c:pt>
                <c:pt idx="25">
                  <c:v>105000</c:v>
                </c:pt>
                <c:pt idx="26">
                  <c:v>105000</c:v>
                </c:pt>
                <c:pt idx="27">
                  <c:v>105000</c:v>
                </c:pt>
                <c:pt idx="28">
                  <c:v>105000</c:v>
                </c:pt>
                <c:pt idx="29">
                  <c:v>105000</c:v>
                </c:pt>
                <c:pt idx="30">
                  <c:v>105000</c:v>
                </c:pt>
                <c:pt idx="31">
                  <c:v>105000</c:v>
                </c:pt>
                <c:pt idx="32">
                  <c:v>105000</c:v>
                </c:pt>
                <c:pt idx="33">
                  <c:v>105000</c:v>
                </c:pt>
                <c:pt idx="34">
                  <c:v>105000</c:v>
                </c:pt>
                <c:pt idx="35">
                  <c:v>105000</c:v>
                </c:pt>
                <c:pt idx="36">
                  <c:v>105000</c:v>
                </c:pt>
                <c:pt idx="37">
                  <c:v>105000</c:v>
                </c:pt>
                <c:pt idx="38">
                  <c:v>136000</c:v>
                </c:pt>
                <c:pt idx="39">
                  <c:v>136000</c:v>
                </c:pt>
                <c:pt idx="40">
                  <c:v>136000</c:v>
                </c:pt>
                <c:pt idx="41">
                  <c:v>136000</c:v>
                </c:pt>
                <c:pt idx="42">
                  <c:v>136000</c:v>
                </c:pt>
                <c:pt idx="43">
                  <c:v>136000</c:v>
                </c:pt>
                <c:pt idx="44">
                  <c:v>136000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9-4623-A858-E57A7B03A15C}"/>
            </c:ext>
          </c:extLst>
        </c:ser>
        <c:ser>
          <c:idx val="4"/>
          <c:order val="4"/>
          <c:marker>
            <c:symbol val="none"/>
          </c:marker>
          <c:cat>
            <c:numRef>
              <c:f>'Subsistence Harvest'!$A$5:$A$49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'Subsistence Harvest'!$I$5:$I$49</c:f>
              <c:numCache>
                <c:formatCode>General</c:formatCode>
                <c:ptCount val="45"/>
                <c:pt idx="0">
                  <c:v>158000</c:v>
                </c:pt>
                <c:pt idx="1">
                  <c:v>158000</c:v>
                </c:pt>
                <c:pt idx="2">
                  <c:v>158000</c:v>
                </c:pt>
                <c:pt idx="3">
                  <c:v>158000</c:v>
                </c:pt>
                <c:pt idx="4">
                  <c:v>158000</c:v>
                </c:pt>
                <c:pt idx="5">
                  <c:v>158000</c:v>
                </c:pt>
                <c:pt idx="6">
                  <c:v>158000</c:v>
                </c:pt>
                <c:pt idx="7">
                  <c:v>158000</c:v>
                </c:pt>
                <c:pt idx="8">
                  <c:v>158000</c:v>
                </c:pt>
                <c:pt idx="9">
                  <c:v>158000</c:v>
                </c:pt>
                <c:pt idx="10">
                  <c:v>158000</c:v>
                </c:pt>
                <c:pt idx="11">
                  <c:v>158000</c:v>
                </c:pt>
                <c:pt idx="12">
                  <c:v>158000</c:v>
                </c:pt>
                <c:pt idx="13">
                  <c:v>158000</c:v>
                </c:pt>
                <c:pt idx="14">
                  <c:v>158000</c:v>
                </c:pt>
                <c:pt idx="15">
                  <c:v>158000</c:v>
                </c:pt>
                <c:pt idx="16">
                  <c:v>158000</c:v>
                </c:pt>
                <c:pt idx="17">
                  <c:v>158000</c:v>
                </c:pt>
                <c:pt idx="18">
                  <c:v>158000</c:v>
                </c:pt>
                <c:pt idx="19">
                  <c:v>158000</c:v>
                </c:pt>
                <c:pt idx="20">
                  <c:v>158000</c:v>
                </c:pt>
                <c:pt idx="21">
                  <c:v>158000</c:v>
                </c:pt>
                <c:pt idx="22">
                  <c:v>158000</c:v>
                </c:pt>
                <c:pt idx="23">
                  <c:v>158000</c:v>
                </c:pt>
                <c:pt idx="24">
                  <c:v>158000</c:v>
                </c:pt>
                <c:pt idx="25">
                  <c:v>158000</c:v>
                </c:pt>
                <c:pt idx="26">
                  <c:v>158000</c:v>
                </c:pt>
                <c:pt idx="27">
                  <c:v>158000</c:v>
                </c:pt>
                <c:pt idx="28">
                  <c:v>158000</c:v>
                </c:pt>
                <c:pt idx="29">
                  <c:v>158000</c:v>
                </c:pt>
                <c:pt idx="30">
                  <c:v>158000</c:v>
                </c:pt>
                <c:pt idx="31">
                  <c:v>158000</c:v>
                </c:pt>
                <c:pt idx="32">
                  <c:v>158000</c:v>
                </c:pt>
                <c:pt idx="33">
                  <c:v>158000</c:v>
                </c:pt>
                <c:pt idx="34">
                  <c:v>158000</c:v>
                </c:pt>
                <c:pt idx="35">
                  <c:v>158000</c:v>
                </c:pt>
                <c:pt idx="36">
                  <c:v>158000</c:v>
                </c:pt>
                <c:pt idx="37">
                  <c:v>158000</c:v>
                </c:pt>
                <c:pt idx="38">
                  <c:v>227000</c:v>
                </c:pt>
                <c:pt idx="39">
                  <c:v>227000</c:v>
                </c:pt>
                <c:pt idx="40">
                  <c:v>227000</c:v>
                </c:pt>
                <c:pt idx="41">
                  <c:v>227000</c:v>
                </c:pt>
                <c:pt idx="42">
                  <c:v>227000</c:v>
                </c:pt>
                <c:pt idx="43">
                  <c:v>227000</c:v>
                </c:pt>
                <c:pt idx="44">
                  <c:v>227000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9-4623-A858-E57A7B03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3824"/>
        <c:axId val="176092288"/>
      </c:lineChart>
      <c:catAx>
        <c:axId val="1760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86400"/>
        <c:crosses val="autoZero"/>
        <c:auto val="1"/>
        <c:lblAlgn val="ctr"/>
        <c:lblOffset val="100"/>
        <c:noMultiLvlLbl val="0"/>
      </c:catAx>
      <c:valAx>
        <c:axId val="176086400"/>
        <c:scaling>
          <c:orientation val="minMax"/>
          <c:max val="100000"/>
        </c:scaling>
        <c:delete val="0"/>
        <c:axPos val="l"/>
        <c:numFmt formatCode="#,##0" sourceLinked="1"/>
        <c:majorTickMark val="out"/>
        <c:minorTickMark val="none"/>
        <c:tickLblPos val="nextTo"/>
        <c:crossAx val="176084864"/>
        <c:crosses val="autoZero"/>
        <c:crossBetween val="between"/>
      </c:valAx>
      <c:valAx>
        <c:axId val="176092288"/>
        <c:scaling>
          <c:orientation val="minMax"/>
          <c:max val="400000"/>
        </c:scaling>
        <c:delete val="0"/>
        <c:axPos val="r"/>
        <c:numFmt formatCode="#,##0" sourceLinked="0"/>
        <c:majorTickMark val="out"/>
        <c:minorTickMark val="none"/>
        <c:tickLblPos val="nextTo"/>
        <c:crossAx val="176093824"/>
        <c:crosses val="max"/>
        <c:crossBetween val="between"/>
      </c:valAx>
      <c:catAx>
        <c:axId val="1760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92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339771956196768"/>
          <c:y val="0.10429730592871118"/>
          <c:w val="0.23398839422122758"/>
          <c:h val="0.1871937508670797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27296587927224E-2"/>
          <c:y val="5.1400554097404488E-2"/>
          <c:w val="0.8066990376203029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7450853018372744"/>
                  <c:y val="-0.14052930883639658"/>
                </c:manualLayout>
              </c:layout>
              <c:numFmt formatCode="General" sourceLinked="0"/>
            </c:trendlineLbl>
          </c:trendline>
          <c:xVal>
            <c:numRef>
              <c:f>'Subsistence Harvest'!$B$36:$B$49</c:f>
              <c:numCache>
                <c:formatCode>#,##0</c:formatCode>
                <c:ptCount val="14"/>
                <c:pt idx="0">
                  <c:v>55209</c:v>
                </c:pt>
                <c:pt idx="1">
                  <c:v>39378</c:v>
                </c:pt>
                <c:pt idx="2">
                  <c:v>53088</c:v>
                </c:pt>
                <c:pt idx="3">
                  <c:v>55962</c:v>
                </c:pt>
                <c:pt idx="4">
                  <c:v>52059</c:v>
                </c:pt>
                <c:pt idx="5">
                  <c:v>59519</c:v>
                </c:pt>
                <c:pt idx="6">
                  <c:v>87715</c:v>
                </c:pt>
                <c:pt idx="7">
                  <c:v>72521</c:v>
                </c:pt>
                <c:pt idx="8">
                  <c:v>91467</c:v>
                </c:pt>
                <c:pt idx="9">
                  <c:v>97449</c:v>
                </c:pt>
                <c:pt idx="10">
                  <c:v>81671</c:v>
                </c:pt>
                <c:pt idx="11">
                  <c:v>74694</c:v>
                </c:pt>
                <c:pt idx="12">
                  <c:v>68399</c:v>
                </c:pt>
                <c:pt idx="13">
                  <c:v>44237</c:v>
                </c:pt>
              </c:numCache>
            </c:numRef>
          </c:xVal>
          <c:yVal>
            <c:numRef>
              <c:f>'Subsistence Harvest'!$G$36:$G$49</c:f>
              <c:numCache>
                <c:formatCode>General</c:formatCode>
                <c:ptCount val="14"/>
                <c:pt idx="0" formatCode="_(* #,##0_);_(* \(#,##0\);_(* &quot;-&quot;??_);_(@_)">
                  <c:v>75.858500000000006</c:v>
                </c:pt>
                <c:pt idx="1">
                  <c:v>139.39949999999999</c:v>
                </c:pt>
                <c:pt idx="2">
                  <c:v>190.613</c:v>
                </c:pt>
                <c:pt idx="3">
                  <c:v>39.531999999999996</c:v>
                </c:pt>
                <c:pt idx="4">
                  <c:v>109.678</c:v>
                </c:pt>
                <c:pt idx="5">
                  <c:v>43.605499999999999</c:v>
                </c:pt>
                <c:pt idx="6">
                  <c:v>35.968000000000004</c:v>
                </c:pt>
                <c:pt idx="7">
                  <c:v>106.85599999999999</c:v>
                </c:pt>
                <c:pt idx="8">
                  <c:v>77.31</c:v>
                </c:pt>
                <c:pt idx="9">
                  <c:v>41.721499999999999</c:v>
                </c:pt>
                <c:pt idx="10">
                  <c:v>57.899500000000003</c:v>
                </c:pt>
                <c:pt idx="11">
                  <c:v>39.045000000000002</c:v>
                </c:pt>
                <c:pt idx="12">
                  <c:v>77.206000000000003</c:v>
                </c:pt>
                <c:pt idx="13">
                  <c:v>56.892000000000003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3-4FD5-B6BA-1A901ECA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7456"/>
        <c:axId val="177189248"/>
      </c:scatterChart>
      <c:valAx>
        <c:axId val="1771874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7189248"/>
        <c:crosses val="autoZero"/>
        <c:crossBetween val="midCat"/>
      </c:valAx>
      <c:valAx>
        <c:axId val="1771892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71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69444444444526"/>
          <c:y val="0.12924577136191309"/>
          <c:w val="0.25730555555555557"/>
          <c:h val="0.167434383202100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27296587927224E-2"/>
          <c:y val="5.1400554097404488E-2"/>
          <c:w val="0.822074146981627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986349518810149"/>
                  <c:y val="7.0207057451151939E-2"/>
                </c:manualLayout>
              </c:layout>
              <c:numFmt formatCode="General" sourceLinked="0"/>
            </c:trendlineLbl>
          </c:trendline>
          <c:xVal>
            <c:numRef>
              <c:f>'Subsistence Harvest'!$D$36:$D$49</c:f>
              <c:numCache>
                <c:formatCode>#,##0</c:formatCode>
                <c:ptCount val="14"/>
                <c:pt idx="0">
                  <c:v>9788</c:v>
                </c:pt>
                <c:pt idx="1">
                  <c:v>7051</c:v>
                </c:pt>
                <c:pt idx="2">
                  <c:v>10490</c:v>
                </c:pt>
                <c:pt idx="3">
                  <c:v>11366.3</c:v>
                </c:pt>
                <c:pt idx="4">
                  <c:v>9967</c:v>
                </c:pt>
                <c:pt idx="5">
                  <c:v>11571</c:v>
                </c:pt>
                <c:pt idx="6">
                  <c:v>14386</c:v>
                </c:pt>
                <c:pt idx="7">
                  <c:v>14776</c:v>
                </c:pt>
                <c:pt idx="8">
                  <c:v>17874</c:v>
                </c:pt>
                <c:pt idx="9">
                  <c:v>19429</c:v>
                </c:pt>
                <c:pt idx="10">
                  <c:v>13231</c:v>
                </c:pt>
                <c:pt idx="11">
                  <c:v>5688</c:v>
                </c:pt>
                <c:pt idx="12">
                  <c:v>16957</c:v>
                </c:pt>
                <c:pt idx="13">
                  <c:v>8756</c:v>
                </c:pt>
              </c:numCache>
            </c:numRef>
          </c:xVal>
          <c:yVal>
            <c:numRef>
              <c:f>'Subsistence Harvest'!$G$36:$G$49</c:f>
              <c:numCache>
                <c:formatCode>General</c:formatCode>
                <c:ptCount val="14"/>
                <c:pt idx="0" formatCode="_(* #,##0_);_(* \(#,##0\);_(* &quot;-&quot;??_);_(@_)">
                  <c:v>75.858500000000006</c:v>
                </c:pt>
                <c:pt idx="1">
                  <c:v>139.39949999999999</c:v>
                </c:pt>
                <c:pt idx="2">
                  <c:v>190.613</c:v>
                </c:pt>
                <c:pt idx="3">
                  <c:v>39.531999999999996</c:v>
                </c:pt>
                <c:pt idx="4">
                  <c:v>109.678</c:v>
                </c:pt>
                <c:pt idx="5">
                  <c:v>43.605499999999999</c:v>
                </c:pt>
                <c:pt idx="6">
                  <c:v>35.968000000000004</c:v>
                </c:pt>
                <c:pt idx="7">
                  <c:v>106.85599999999999</c:v>
                </c:pt>
                <c:pt idx="8">
                  <c:v>77.31</c:v>
                </c:pt>
                <c:pt idx="9">
                  <c:v>41.721499999999999</c:v>
                </c:pt>
                <c:pt idx="10">
                  <c:v>57.899500000000003</c:v>
                </c:pt>
                <c:pt idx="11">
                  <c:v>39.045000000000002</c:v>
                </c:pt>
                <c:pt idx="12">
                  <c:v>77.206000000000003</c:v>
                </c:pt>
                <c:pt idx="13">
                  <c:v>56.892000000000003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3-4565-9048-4D4E7660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728"/>
        <c:axId val="177211264"/>
      </c:scatterChart>
      <c:valAx>
        <c:axId val="1772097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7211264"/>
        <c:crosses val="autoZero"/>
        <c:crossBetween val="midCat"/>
      </c:valAx>
      <c:valAx>
        <c:axId val="177211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720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02777777777777"/>
          <c:y val="0.12924577136191309"/>
          <c:w val="0.25730555555555557"/>
          <c:h val="0.167434383202100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Economics!$G$1</c:f>
              <c:strCache>
                <c:ptCount val="1"/>
                <c:pt idx="0">
                  <c:v>Price per 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Economics!$A$4:$A$49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  <c:pt idx="45" formatCode="0">
                  <c:v>2016</c:v>
                </c:pt>
              </c:numCache>
            </c:numRef>
          </c:cat>
          <c:val>
            <c:numRef>
              <c:f>Economics!$G$4:$G$49</c:f>
              <c:numCache>
                <c:formatCode>General</c:formatCode>
                <c:ptCount val="46"/>
                <c:pt idx="5" formatCode="_-&quot;$&quot;* #,##0_-;\-&quot;$&quot;* #,##0_-;_-&quot;$&quot;* &quot;-&quot;??_-;_-@_-">
                  <c:v>289.30817610062894</c:v>
                </c:pt>
                <c:pt idx="7" formatCode="_-&quot;$&quot;* #,##0_-;\-&quot;$&quot;* #,##0_-;_-&quot;$&quot;* &quot;-&quot;??_-;_-@_-">
                  <c:v>5966.3865546218485</c:v>
                </c:pt>
                <c:pt idx="8" formatCode="_-&quot;$&quot;* #,##0_-;\-&quot;$&quot;* #,##0_-;_-&quot;$&quot;* &quot;-&quot;??_-;_-@_-">
                  <c:v>2188.3548261039468</c:v>
                </c:pt>
                <c:pt idx="9" formatCode="_-&quot;$&quot;* #,##0_-;\-&quot;$&quot;* #,##0_-;_-&quot;$&quot;* &quot;-&quot;??_-;_-@_-">
                  <c:v>483.68953880764906</c:v>
                </c:pt>
                <c:pt idx="10" formatCode="_-&quot;$&quot;* #,##0_-;\-&quot;$&quot;* #,##0_-;_-&quot;$&quot;* &quot;-&quot;??_-;_-@_-">
                  <c:v>678.83628066172275</c:v>
                </c:pt>
                <c:pt idx="11" formatCode="_-&quot;$&quot;* #,##0_-;\-&quot;$&quot;* #,##0_-;_-&quot;$&quot;* &quot;-&quot;??_-;_-@_-">
                  <c:v>733.44029337611732</c:v>
                </c:pt>
                <c:pt idx="12" formatCode="_-&quot;$&quot;* #,##0_-;\-&quot;$&quot;* #,##0_-;_-&quot;$&quot;* &quot;-&quot;??_-;_-@_-">
                  <c:v>928.72968980797634</c:v>
                </c:pt>
                <c:pt idx="13" formatCode="_-&quot;$&quot;* #,##0_-;\-&quot;$&quot;* #,##0_-;_-&quot;$&quot;* &quot;-&quot;??_-;_-@_-">
                  <c:v>639.79416809605493</c:v>
                </c:pt>
                <c:pt idx="14" formatCode="_-&quot;$&quot;* #,##0_-;\-&quot;$&quot;* #,##0_-;_-&quot;$&quot;* &quot;-&quot;??_-;_-@_-">
                  <c:v>1054.180602006689</c:v>
                </c:pt>
                <c:pt idx="15" formatCode="_-&quot;$&quot;* #,##0_-;\-&quot;$&quot;* #,##0_-;_-&quot;$&quot;* &quot;-&quot;??_-;_-@_-">
                  <c:v>1361.381591034356</c:v>
                </c:pt>
                <c:pt idx="16" formatCode="_-&quot;$&quot;* #,##0_-;\-&quot;$&quot;* #,##0_-;_-&quot;$&quot;* &quot;-&quot;??_-;_-@_-">
                  <c:v>1043.6432637571158</c:v>
                </c:pt>
                <c:pt idx="17" formatCode="_-&quot;$&quot;* #,##0_-;\-&quot;$&quot;* #,##0_-;_-&quot;$&quot;* &quot;-&quot;??_-;_-@_-">
                  <c:v>444.08945686900961</c:v>
                </c:pt>
                <c:pt idx="18" formatCode="_-&quot;$&quot;* #,##0_-;\-&quot;$&quot;* #,##0_-;_-&quot;$&quot;* &quot;-&quot;??_-;_-@_-">
                  <c:v>99.737976502408927</c:v>
                </c:pt>
                <c:pt idx="19" formatCode="_-&quot;$&quot;* #,##0_-;\-&quot;$&quot;* #,##0_-;_-&quot;$&quot;* &quot;-&quot;??_-;_-@_-">
                  <c:v>2089.9053627760254</c:v>
                </c:pt>
                <c:pt idx="20" formatCode="_-&quot;$&quot;* #,##0_-;\-&quot;$&quot;* #,##0_-;_-&quot;$&quot;* &quot;-&quot;??_-;_-@_-">
                  <c:v>114.25462459194777</c:v>
                </c:pt>
                <c:pt idx="21" formatCode="_-&quot;$&quot;* #,##0_-;\-&quot;$&quot;* #,##0_-;_-&quot;$&quot;* &quot;-&quot;??_-;_-@_-">
                  <c:v>255.2160953800298</c:v>
                </c:pt>
                <c:pt idx="22" formatCode="_-&quot;$&quot;* #,##0_-;\-&quot;$&quot;* #,##0_-;_-&quot;$&quot;* &quot;-&quot;??_-;_-@_-">
                  <c:v>341.64539564107599</c:v>
                </c:pt>
                <c:pt idx="23" formatCode="_-&quot;$&quot;* #,##0_-;\-&quot;$&quot;* #,##0_-;_-&quot;$&quot;* &quot;-&quot;??_-;_-@_-">
                  <c:v>762.92559899117271</c:v>
                </c:pt>
                <c:pt idx="24" formatCode="_-&quot;$&quot;* #,##0_-;\-&quot;$&quot;* #,##0_-;_-&quot;$&quot;* &quot;-&quot;??_-;_-@_-">
                  <c:v>1351.4442916093535</c:v>
                </c:pt>
                <c:pt idx="25" formatCode="_-&quot;$&quot;* #,##0_-;\-&quot;$&quot;* #,##0_-;_-&quot;$&quot;* &quot;-&quot;??_-;_-@_-">
                  <c:v>1762.033398821218</c:v>
                </c:pt>
                <c:pt idx="26" formatCode="_-&quot;$&quot;* #,##0_-;\-&quot;$&quot;* #,##0_-;_-&quot;$&quot;* &quot;-&quot;??_-;_-@_-">
                  <c:v>424.32941598636404</c:v>
                </c:pt>
                <c:pt idx="27" formatCode="_-&quot;$&quot;* #,##0_-;\-&quot;$&quot;* #,##0_-;_-&quot;$&quot;* &quot;-&quot;??_-;_-@_-">
                  <c:v>248.56884603796325</c:v>
                </c:pt>
                <c:pt idx="28" formatCode="_-&quot;$&quot;* #,##0_-;\-&quot;$&quot;* #,##0_-;_-&quot;$&quot;* &quot;-&quot;??_-;_-@_-">
                  <c:v>532.71129434740158</c:v>
                </c:pt>
                <c:pt idx="29" formatCode="_-&quot;$&quot;* #,##0_-;\-&quot;$&quot;* #,##0_-;_-&quot;$&quot;* &quot;-&quot;??_-;_-@_-">
                  <c:v>576.67386609071275</c:v>
                </c:pt>
                <c:pt idx="30" formatCode="_-&quot;$&quot;* #,##0_-;\-&quot;$&quot;* #,##0_-;_-&quot;$&quot;* &quot;-&quot;??_-;_-@_-">
                  <c:v>483.54768665441793</c:v>
                </c:pt>
                <c:pt idx="31" formatCode="_-&quot;$&quot;* #,##0_-;\-&quot;$&quot;* #,##0_-;_-&quot;$&quot;* &quot;-&quot;??_-;_-@_-">
                  <c:v>453.61667347772783</c:v>
                </c:pt>
                <c:pt idx="32" formatCode="_-&quot;$&quot;* #,##0_-;\-&quot;$&quot;* #,##0_-;_-&quot;$&quot;* &quot;-&quot;??_-;_-@_-">
                  <c:v>453.8363352715927</c:v>
                </c:pt>
                <c:pt idx="33" formatCode="_-&quot;$&quot;* #,##0_-;\-&quot;$&quot;* #,##0_-;_-&quot;$&quot;* &quot;-&quot;??_-;_-@_-">
                  <c:v>491.89704480457578</c:v>
                </c:pt>
                <c:pt idx="34" formatCode="_-&quot;$&quot;* #,##0_-;\-&quot;$&quot;* #,##0_-;_-&quot;$&quot;* &quot;-&quot;??_-;_-@_-">
                  <c:v>538.43379111936167</c:v>
                </c:pt>
                <c:pt idx="35" formatCode="_-&quot;$&quot;* #,##0_-;\-&quot;$&quot;* #,##0_-;_-&quot;$&quot;* &quot;-&quot;??_-;_-@_-">
                  <c:v>264.87408447877999</c:v>
                </c:pt>
                <c:pt idx="36" formatCode="_-&quot;$&quot;* #,##0_-;\-&quot;$&quot;* #,##0_-;_-&quot;$&quot;* &quot;-&quot;??_-;_-@_-">
                  <c:v>492.59934302803407</c:v>
                </c:pt>
                <c:pt idx="37" formatCode="_-&quot;$&quot;* #,##0_-;\-&quot;$&quot;* #,##0_-;_-&quot;$&quot;* &quot;-&quot;??_-;_-@_-">
                  <c:v>620</c:v>
                </c:pt>
                <c:pt idx="38" formatCode="_-&quot;$&quot;* #,##0_-;\-&quot;$&quot;* #,##0_-;_-&quot;$&quot;* &quot;-&quot;??_-;_-@_-">
                  <c:v>860</c:v>
                </c:pt>
                <c:pt idx="39" formatCode="_-&quot;$&quot;* #,##0_-;\-&quot;$&quot;* #,##0_-;_-&quot;$&quot;* &quot;-&quot;??_-;_-@_-">
                  <c:v>690</c:v>
                </c:pt>
                <c:pt idx="40" formatCode="_-&quot;$&quot;* #,##0_-;\-&quot;$&quot;* #,##0_-;_-&quot;$&quot;* &quot;-&quot;??_-;_-@_-">
                  <c:v>266</c:v>
                </c:pt>
                <c:pt idx="41" formatCode="_-&quot;$&quot;* #,##0_-;\-&quot;$&quot;* #,##0_-;_-&quot;$&quot;* &quot;-&quot;??_-;_-@_-">
                  <c:v>630</c:v>
                </c:pt>
                <c:pt idx="42" formatCode="_-&quot;$&quot;* #,##0_-;\-&quot;$&quot;* #,##0_-;_-&quot;$&quot;* &quot;-&quot;??_-;_-@_-">
                  <c:v>780</c:v>
                </c:pt>
                <c:pt idx="43" formatCode="_-&quot;$&quot;* #,##0_-;\-&quot;$&quot;* #,##0_-;_-&quot;$&quot;* &quot;-&quot;??_-;_-@_-">
                  <c:v>180</c:v>
                </c:pt>
                <c:pt idx="44" formatCode="_-&quot;$&quot;* #,##0_-;\-&quot;$&quot;* #,##0_-;_-&quot;$&quot;* &quot;-&quot;??_-;_-@_-">
                  <c:v>250</c:v>
                </c:pt>
                <c:pt idx="45" formatCode="_-&quot;$&quot;* #,##0_-;\-&quot;$&quot;* #,##0_-;_-&quot;$&quot;* &quot;-&quot;??_-;_-@_-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82B-91E8-B5ACBA0D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01056"/>
        <c:axId val="548593840"/>
      </c:lineChart>
      <c:lineChart>
        <c:grouping val="standard"/>
        <c:varyColors val="0"/>
        <c:ser>
          <c:idx val="1"/>
          <c:order val="1"/>
          <c:tx>
            <c:strRef>
              <c:f>Economics!$F$1</c:f>
              <c:strCache>
                <c:ptCount val="1"/>
                <c:pt idx="0">
                  <c:v>Exvessel Value (millions)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Economics!$A$4:$A$49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  <c:pt idx="45" formatCode="0">
                  <c:v>2016</c:v>
                </c:pt>
              </c:numCache>
            </c:numRef>
          </c:cat>
          <c:val>
            <c:numRef>
              <c:f>Economics!$F$4:$F$49</c:f>
              <c:numCache>
                <c:formatCode>General</c:formatCode>
                <c:ptCount val="46"/>
                <c:pt idx="5" formatCode="_-&quot;$&quot;* #,##0.00_-;\-&quot;$&quot;* #,##0.00_-;_-&quot;$&quot;* &quot;-&quot;??_-;_-@_-">
                  <c:v>0.23</c:v>
                </c:pt>
                <c:pt idx="7" formatCode="_-&quot;$&quot;* #,##0.00_-;\-&quot;$&quot;* #,##0.00_-;_-&quot;$&quot;* &quot;-&quot;??_-;_-@_-">
                  <c:v>1.42</c:v>
                </c:pt>
                <c:pt idx="8" formatCode="_-&quot;$&quot;* #,##0.00_-;\-&quot;$&quot;* #,##0.00_-;_-&quot;$&quot;* &quot;-&quot;??_-;_-@_-">
                  <c:v>5.6</c:v>
                </c:pt>
                <c:pt idx="9" formatCode="_-&quot;$&quot;* #,##0.00_-;\-&quot;$&quot;* #,##0.00_-;_-&quot;$&quot;* &quot;-&quot;??_-;_-@_-">
                  <c:v>2.15</c:v>
                </c:pt>
                <c:pt idx="10" formatCode="_-&quot;$&quot;* #,##0.00_-;\-&quot;$&quot;* #,##0.00_-;_-&quot;$&quot;* &quot;-&quot;??_-;_-@_-">
                  <c:v>2.38</c:v>
                </c:pt>
                <c:pt idx="11" formatCode="_-&quot;$&quot;* #,##0.00_-;\-&quot;$&quot;* #,##0.00_-;_-&quot;$&quot;* &quot;-&quot;??_-;_-@_-">
                  <c:v>3.2</c:v>
                </c:pt>
                <c:pt idx="12" formatCode="_-&quot;$&quot;* #,##0.00_-;\-&quot;$&quot;* #,##0.00_-;_-&quot;$&quot;* &quot;-&quot;??_-;_-@_-">
                  <c:v>5.03</c:v>
                </c:pt>
                <c:pt idx="13" formatCode="_-&quot;$&quot;* #,##0.00_-;\-&quot;$&quot;* #,##0.00_-;_-&quot;$&quot;* &quot;-&quot;??_-;_-@_-">
                  <c:v>3.73</c:v>
                </c:pt>
                <c:pt idx="14" formatCode="_-&quot;$&quot;* #,##0.00_-;\-&quot;$&quot;* #,##0.00_-;_-&quot;$&quot;* &quot;-&quot;??_-;_-@_-">
                  <c:v>7.88</c:v>
                </c:pt>
                <c:pt idx="15" formatCode="_-&quot;$&quot;* #,##0.00_-;\-&quot;$&quot;* #,##0.00_-;_-&quot;$&quot;* &quot;-&quot;??_-;_-@_-">
                  <c:v>7.41</c:v>
                </c:pt>
                <c:pt idx="16" formatCode="_-&quot;$&quot;* #,##0.00_-;\-&quot;$&quot;* #,##0.00_-;_-&quot;$&quot;* &quot;-&quot;??_-;_-@_-">
                  <c:v>4.4000000000000004</c:v>
                </c:pt>
                <c:pt idx="17" formatCode="_-&quot;$&quot;* #,##0.00_-;\-&quot;$&quot;* #,##0.00_-;_-&quot;$&quot;* &quot;-&quot;??_-;_-@_-">
                  <c:v>4.17</c:v>
                </c:pt>
                <c:pt idx="18" formatCode="_-&quot;$&quot;* #,##0.00_-;\-&quot;$&quot;* #,##0.00_-;_-&quot;$&quot;* &quot;-&quot;??_-;_-@_-">
                  <c:v>1.18</c:v>
                </c:pt>
                <c:pt idx="19" formatCode="_-&quot;$&quot;* #,##0.00_-;\-&quot;$&quot;* #,##0.00_-;_-&quot;$&quot;* &quot;-&quot;??_-;_-@_-">
                  <c:v>7.95</c:v>
                </c:pt>
                <c:pt idx="20" formatCode="_-&quot;$&quot;* #,##0.00_-;\-&quot;$&quot;* #,##0.00_-;_-&quot;$&quot;* &quot;-&quot;??_-;_-@_-">
                  <c:v>0.21</c:v>
                </c:pt>
                <c:pt idx="21" formatCode="_-&quot;$&quot;* #,##0.00_-;\-&quot;$&quot;* #,##0.00_-;_-&quot;$&quot;* &quot;-&quot;??_-;_-@_-">
                  <c:v>1.37</c:v>
                </c:pt>
                <c:pt idx="22" formatCode="_-&quot;$&quot;* #,##0.00_-;\-&quot;$&quot;* #,##0.00_-;_-&quot;$&quot;* &quot;-&quot;??_-;_-@_-">
                  <c:v>3.48</c:v>
                </c:pt>
                <c:pt idx="23" formatCode="_-&quot;$&quot;* #,##0.00_-;\-&quot;$&quot;* #,##0.00_-;_-&quot;$&quot;* &quot;-&quot;??_-;_-@_-">
                  <c:v>3.63</c:v>
                </c:pt>
                <c:pt idx="24" formatCode="_-&quot;$&quot;* #,##0.00_-;\-&quot;$&quot;* #,##0.00_-;_-&quot;$&quot;* &quot;-&quot;??_-;_-@_-">
                  <c:v>3.93</c:v>
                </c:pt>
                <c:pt idx="25" formatCode="_-&quot;$&quot;* #,##0.00_-;\-&quot;$&quot;* #,##0.00_-;_-&quot;$&quot;* &quot;-&quot;??_-;_-@_-">
                  <c:v>14.35</c:v>
                </c:pt>
                <c:pt idx="26" formatCode="_-&quot;$&quot;* #,##0.00_-;\-&quot;$&quot;* #,##0.00_-;_-&quot;$&quot;* &quot;-&quot;??_-;_-@_-">
                  <c:v>4.7300000000000004</c:v>
                </c:pt>
                <c:pt idx="27" formatCode="_-&quot;$&quot;* #,##0.00_-;\-&quot;$&quot;* #,##0.00_-;_-&quot;$&quot;* &quot;-&quot;??_-;_-@_-">
                  <c:v>1.65</c:v>
                </c:pt>
                <c:pt idx="28" formatCode="_-&quot;$&quot;* #,##0.00_-;\-&quot;$&quot;* #,##0.00_-;_-&quot;$&quot;* &quot;-&quot;??_-;_-@_-">
                  <c:v>4.91</c:v>
                </c:pt>
                <c:pt idx="29" formatCode="_-&quot;$&quot;* #,##0.00_-;\-&quot;$&quot;* #,##0.00_-;_-&quot;$&quot;* &quot;-&quot;??_-;_-@_-">
                  <c:v>2.67</c:v>
                </c:pt>
                <c:pt idx="30" formatCode="_-&quot;$&quot;* #,##0.00_-;\-&quot;$&quot;* #,##0.00_-;_-&quot;$&quot;* &quot;-&quot;??_-;_-@_-">
                  <c:v>5.79</c:v>
                </c:pt>
                <c:pt idx="31" formatCode="_-&quot;$&quot;* #,##0.00_-;\-&quot;$&quot;* #,##0.00_-;_-&quot;$&quot;* &quot;-&quot;??_-;_-@_-">
                  <c:v>4.4400000000000004</c:v>
                </c:pt>
                <c:pt idx="32" formatCode="_-&quot;$&quot;* #,##0.00_-;\-&quot;$&quot;* #,##0.00_-;_-&quot;$&quot;* &quot;-&quot;??_-;_-@_-">
                  <c:v>3.2</c:v>
                </c:pt>
                <c:pt idx="33" formatCode="_-&quot;$&quot;* #,##0.00_-;\-&quot;$&quot;* #,##0.00_-;_-&quot;$&quot;* &quot;-&quot;??_-;_-@_-">
                  <c:v>5.16</c:v>
                </c:pt>
                <c:pt idx="34" formatCode="_-&quot;$&quot;* #,##0.00_-;\-&quot;$&quot;* #,##0.00_-;_-&quot;$&quot;* &quot;-&quot;??_-;_-@_-">
                  <c:v>6.12</c:v>
                </c:pt>
                <c:pt idx="35" formatCode="_-&quot;$&quot;* #,##0.00_-;\-&quot;$&quot;* #,##0.00_-;_-&quot;$&quot;* &quot;-&quot;??_-;_-@_-">
                  <c:v>2.64</c:v>
                </c:pt>
                <c:pt idx="36" formatCode="_-&quot;$&quot;* #,##0.00_-;\-&quot;$&quot;* #,##0.00_-;_-&quot;$&quot;* &quot;-&quot;??_-;_-@_-">
                  <c:v>5.7</c:v>
                </c:pt>
                <c:pt idx="37" formatCode="_-&quot;$&quot;* #,##0.00_-;\-&quot;$&quot;* #,##0.00_-;_-&quot;$&quot;* &quot;-&quot;??_-;_-@_-">
                  <c:v>8.9</c:v>
                </c:pt>
                <c:pt idx="38" formatCode="_-&quot;$&quot;* #,##0.00_-;\-&quot;$&quot;* #,##0.00_-;_-&quot;$&quot;* &quot;-&quot;??_-;_-@_-">
                  <c:v>12.7</c:v>
                </c:pt>
                <c:pt idx="39" formatCode="_-&quot;$&quot;* #,##0.00_-;\-&quot;$&quot;* #,##0.00_-;_-&quot;$&quot;* &quot;-&quot;??_-;_-@_-">
                  <c:v>12.15</c:v>
                </c:pt>
                <c:pt idx="40" formatCode="_-&quot;$&quot;* #,##0.00_-;\-&quot;$&quot;* #,##0.00_-;_-&quot;$&quot;* &quot;-&quot;??_-;_-@_-">
                  <c:v>3.96</c:v>
                </c:pt>
                <c:pt idx="41" formatCode="_-&quot;$&quot;* #,##0.00_-;\-&quot;$&quot;* #,##0.00_-;_-&quot;$&quot;* &quot;-&quot;??_-;_-@_-">
                  <c:v>8.8699999999999992</c:v>
                </c:pt>
                <c:pt idx="42" formatCode="_-&quot;$&quot;* #,##0.00_-;\-&quot;$&quot;* #,##0.00_-;_-&quot;$&quot;* &quot;-&quot;??_-;_-@_-">
                  <c:v>4.4400000000000004</c:v>
                </c:pt>
                <c:pt idx="43" formatCode="_-&quot;$&quot;* #,##0.00_-;\-&quot;$&quot;* #,##0.00_-;_-&quot;$&quot;* &quot;-&quot;??_-;_-@_-">
                  <c:v>3.05226</c:v>
                </c:pt>
                <c:pt idx="44" formatCode="_-&quot;$&quot;* #,##0.00_-;\-&quot;$&quot;* #,##0.00_-;_-&quot;$&quot;* &quot;-&quot;??_-;_-@_-">
                  <c:v>2.1890000000000001</c:v>
                </c:pt>
                <c:pt idx="45" formatCode="_-&quot;$&quot;* #,##0.00_-;\-&quot;$&quot;* #,##0.00_-;_-&quot;$&quot;* &quot;-&quot;??_-;_-@_-">
                  <c:v>0.4879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482B-91E8-B5ACBA0D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991272"/>
        <c:axId val="550991928"/>
      </c:lineChart>
      <c:catAx>
        <c:axId val="5486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3840"/>
        <c:crosses val="autoZero"/>
        <c:auto val="1"/>
        <c:lblAlgn val="ctr"/>
        <c:lblOffset val="100"/>
        <c:noMultiLvlLbl val="0"/>
      </c:catAx>
      <c:valAx>
        <c:axId val="54859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1056"/>
        <c:crosses val="autoZero"/>
        <c:crossBetween val="between"/>
      </c:valAx>
      <c:valAx>
        <c:axId val="550991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91272"/>
        <c:crosses val="max"/>
        <c:crossBetween val="between"/>
      </c:valAx>
      <c:catAx>
        <c:axId val="550991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99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5240594925634"/>
          <c:y val="5.1400554097404488E-2"/>
          <c:w val="0.80812095363079794"/>
          <c:h val="0.74838582677165355"/>
        </c:manualLayout>
      </c:layout>
      <c:lineChart>
        <c:grouping val="standard"/>
        <c:varyColors val="0"/>
        <c:ser>
          <c:idx val="1"/>
          <c:order val="0"/>
          <c:tx>
            <c:v>ASA Estimate</c:v>
          </c:tx>
          <c:marker>
            <c:symbol val="none"/>
          </c:marker>
          <c:cat>
            <c:numRef>
              <c:f>'Model Error'!$A$13:$A$47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 formatCode="0">
                  <c:v>2002</c:v>
                </c:pt>
                <c:pt idx="23" formatCode="0">
                  <c:v>2003</c:v>
                </c:pt>
                <c:pt idx="24" formatCode="0">
                  <c:v>2004</c:v>
                </c:pt>
                <c:pt idx="25" formatCode="0">
                  <c:v>2005</c:v>
                </c:pt>
                <c:pt idx="26" formatCode="0">
                  <c:v>2006</c:v>
                </c:pt>
                <c:pt idx="27" formatCode="0">
                  <c:v>2007</c:v>
                </c:pt>
                <c:pt idx="28" formatCode="0">
                  <c:v>2008</c:v>
                </c:pt>
                <c:pt idx="29" formatCode="0">
                  <c:v>2009</c:v>
                </c:pt>
                <c:pt idx="30" formatCode="0">
                  <c:v>2010</c:v>
                </c:pt>
                <c:pt idx="31" formatCode="0">
                  <c:v>2011</c:v>
                </c:pt>
                <c:pt idx="32" formatCode="0">
                  <c:v>2012</c:v>
                </c:pt>
                <c:pt idx="33" formatCode="0">
                  <c:v>2013</c:v>
                </c:pt>
                <c:pt idx="34" formatCode="0">
                  <c:v>2014</c:v>
                </c:pt>
              </c:numCache>
            </c:numRef>
          </c:cat>
          <c:val>
            <c:numRef>
              <c:f>'Model Error'!$D$13:$D$47</c:f>
              <c:numCache>
                <c:formatCode>#,##0</c:formatCode>
                <c:ptCount val="35"/>
                <c:pt idx="0">
                  <c:v>41282</c:v>
                </c:pt>
                <c:pt idx="1">
                  <c:v>43230</c:v>
                </c:pt>
                <c:pt idx="2">
                  <c:v>28504</c:v>
                </c:pt>
                <c:pt idx="3">
                  <c:v>33687</c:v>
                </c:pt>
                <c:pt idx="4">
                  <c:v>40829</c:v>
                </c:pt>
                <c:pt idx="5">
                  <c:v>33453</c:v>
                </c:pt>
                <c:pt idx="6">
                  <c:v>27163</c:v>
                </c:pt>
                <c:pt idx="7">
                  <c:v>45536</c:v>
                </c:pt>
                <c:pt idx="8">
                  <c:v>55523</c:v>
                </c:pt>
                <c:pt idx="9">
                  <c:v>33548</c:v>
                </c:pt>
                <c:pt idx="10">
                  <c:v>23231</c:v>
                </c:pt>
                <c:pt idx="11">
                  <c:v>30964</c:v>
                </c:pt>
                <c:pt idx="12">
                  <c:v>46877</c:v>
                </c:pt>
                <c:pt idx="13">
                  <c:v>26286</c:v>
                </c:pt>
                <c:pt idx="14">
                  <c:v>17788</c:v>
                </c:pt>
                <c:pt idx="15">
                  <c:v>28549</c:v>
                </c:pt>
                <c:pt idx="16">
                  <c:v>31619</c:v>
                </c:pt>
                <c:pt idx="17">
                  <c:v>36712</c:v>
                </c:pt>
                <c:pt idx="18">
                  <c:v>43639</c:v>
                </c:pt>
                <c:pt idx="19">
                  <c:v>50450</c:v>
                </c:pt>
                <c:pt idx="20">
                  <c:v>54171</c:v>
                </c:pt>
                <c:pt idx="21">
                  <c:v>53353</c:v>
                </c:pt>
                <c:pt idx="22">
                  <c:v>57177</c:v>
                </c:pt>
                <c:pt idx="23">
                  <c:v>71132</c:v>
                </c:pt>
                <c:pt idx="24">
                  <c:v>87799</c:v>
                </c:pt>
                <c:pt idx="25">
                  <c:v>84669</c:v>
                </c:pt>
                <c:pt idx="26">
                  <c:v>77782</c:v>
                </c:pt>
                <c:pt idx="27">
                  <c:v>80648</c:v>
                </c:pt>
                <c:pt idx="28">
                  <c:v>89782</c:v>
                </c:pt>
                <c:pt idx="29">
                  <c:v>102982</c:v>
                </c:pt>
                <c:pt idx="30">
                  <c:v>96552</c:v>
                </c:pt>
                <c:pt idx="31">
                  <c:v>87317</c:v>
                </c:pt>
                <c:pt idx="32">
                  <c:v>63542</c:v>
                </c:pt>
                <c:pt idx="33">
                  <c:v>67458</c:v>
                </c:pt>
                <c:pt idx="34">
                  <c:v>51333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48FB-9171-AE65E8214315}"/>
            </c:ext>
          </c:extLst>
        </c:ser>
        <c:ser>
          <c:idx val="0"/>
          <c:order val="1"/>
          <c:tx>
            <c:v>Forecast</c:v>
          </c:tx>
          <c:marker>
            <c:symbol val="none"/>
          </c:marker>
          <c:val>
            <c:numRef>
              <c:f>'Model Error'!$B$13:$B$47</c:f>
              <c:numCache>
                <c:formatCode>#,##0</c:formatCode>
                <c:ptCount val="35"/>
                <c:pt idx="0">
                  <c:v>39500</c:v>
                </c:pt>
                <c:pt idx="1">
                  <c:v>27000</c:v>
                </c:pt>
                <c:pt idx="2">
                  <c:v>30000</c:v>
                </c:pt>
                <c:pt idx="3">
                  <c:v>32850</c:v>
                </c:pt>
                <c:pt idx="4">
                  <c:v>30550</c:v>
                </c:pt>
                <c:pt idx="5">
                  <c:v>38500</c:v>
                </c:pt>
                <c:pt idx="6">
                  <c:v>30950</c:v>
                </c:pt>
                <c:pt idx="7">
                  <c:v>24750</c:v>
                </c:pt>
                <c:pt idx="8">
                  <c:v>46050</c:v>
                </c:pt>
                <c:pt idx="9">
                  <c:v>58500</c:v>
                </c:pt>
                <c:pt idx="10">
                  <c:v>27200</c:v>
                </c:pt>
                <c:pt idx="11">
                  <c:v>22750</c:v>
                </c:pt>
                <c:pt idx="12">
                  <c:v>23450</c:v>
                </c:pt>
                <c:pt idx="13">
                  <c:v>48500</c:v>
                </c:pt>
                <c:pt idx="14">
                  <c:v>28450</c:v>
                </c:pt>
                <c:pt idx="15">
                  <c:v>19700</c:v>
                </c:pt>
                <c:pt idx="16">
                  <c:v>42265</c:v>
                </c:pt>
                <c:pt idx="17">
                  <c:v>54500</c:v>
                </c:pt>
                <c:pt idx="18">
                  <c:v>39200</c:v>
                </c:pt>
                <c:pt idx="19">
                  <c:v>43600</c:v>
                </c:pt>
                <c:pt idx="20">
                  <c:v>33365</c:v>
                </c:pt>
                <c:pt idx="21">
                  <c:v>52985</c:v>
                </c:pt>
                <c:pt idx="22">
                  <c:v>55209</c:v>
                </c:pt>
                <c:pt idx="23">
                  <c:v>39319</c:v>
                </c:pt>
                <c:pt idx="24">
                  <c:v>53088</c:v>
                </c:pt>
                <c:pt idx="25">
                  <c:v>55962</c:v>
                </c:pt>
                <c:pt idx="26">
                  <c:v>52059</c:v>
                </c:pt>
                <c:pt idx="27">
                  <c:v>59519</c:v>
                </c:pt>
                <c:pt idx="28">
                  <c:v>87715</c:v>
                </c:pt>
                <c:pt idx="29">
                  <c:v>72251</c:v>
                </c:pt>
                <c:pt idx="30">
                  <c:v>91467</c:v>
                </c:pt>
                <c:pt idx="31">
                  <c:v>97449</c:v>
                </c:pt>
                <c:pt idx="32">
                  <c:v>144143</c:v>
                </c:pt>
                <c:pt idx="33">
                  <c:v>76988</c:v>
                </c:pt>
                <c:pt idx="34">
                  <c:v>81663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5-48FB-9171-AE65E8214315}"/>
            </c:ext>
          </c:extLst>
        </c:ser>
        <c:ser>
          <c:idx val="2"/>
          <c:order val="2"/>
          <c:tx>
            <c:v>Harvest</c:v>
          </c:tx>
          <c:marker>
            <c:symbol val="none"/>
          </c:marker>
          <c:val>
            <c:numRef>
              <c:f>'Model Error'!$G$13:$G$47</c:f>
              <c:numCache>
                <c:formatCode>#,##0</c:formatCode>
                <c:ptCount val="35"/>
                <c:pt idx="0">
                  <c:v>4445</c:v>
                </c:pt>
                <c:pt idx="1">
                  <c:v>3506</c:v>
                </c:pt>
                <c:pt idx="2">
                  <c:v>4363</c:v>
                </c:pt>
                <c:pt idx="3">
                  <c:v>5416</c:v>
                </c:pt>
                <c:pt idx="4">
                  <c:v>5830</c:v>
                </c:pt>
                <c:pt idx="5">
                  <c:v>7475</c:v>
                </c:pt>
                <c:pt idx="6">
                  <c:v>5443</c:v>
                </c:pt>
                <c:pt idx="7">
                  <c:v>4216</c:v>
                </c:pt>
                <c:pt idx="8">
                  <c:v>9390</c:v>
                </c:pt>
                <c:pt idx="9">
                  <c:v>11831</c:v>
                </c:pt>
                <c:pt idx="10">
                  <c:v>3804</c:v>
                </c:pt>
                <c:pt idx="11">
                  <c:v>1838</c:v>
                </c:pt>
                <c:pt idx="12">
                  <c:v>5368</c:v>
                </c:pt>
                <c:pt idx="13">
                  <c:v>10186</c:v>
                </c:pt>
                <c:pt idx="14">
                  <c:v>4758</c:v>
                </c:pt>
                <c:pt idx="15">
                  <c:v>2908</c:v>
                </c:pt>
                <c:pt idx="16">
                  <c:v>8144</c:v>
                </c:pt>
                <c:pt idx="17">
                  <c:v>11147</c:v>
                </c:pt>
                <c:pt idx="18">
                  <c:v>6638</c:v>
                </c:pt>
                <c:pt idx="19">
                  <c:v>9217</c:v>
                </c:pt>
                <c:pt idx="20">
                  <c:v>4630</c:v>
                </c:pt>
                <c:pt idx="21">
                  <c:v>11974</c:v>
                </c:pt>
                <c:pt idx="22">
                  <c:v>9788</c:v>
                </c:pt>
                <c:pt idx="23">
                  <c:v>7051</c:v>
                </c:pt>
                <c:pt idx="24">
                  <c:v>10490</c:v>
                </c:pt>
                <c:pt idx="25">
                  <c:v>11366.3</c:v>
                </c:pt>
                <c:pt idx="26">
                  <c:v>9967</c:v>
                </c:pt>
                <c:pt idx="27">
                  <c:v>11571</c:v>
                </c:pt>
                <c:pt idx="28">
                  <c:v>14386</c:v>
                </c:pt>
                <c:pt idx="29">
                  <c:v>14776</c:v>
                </c:pt>
                <c:pt idx="30">
                  <c:v>17874</c:v>
                </c:pt>
                <c:pt idx="31">
                  <c:v>19429</c:v>
                </c:pt>
                <c:pt idx="32">
                  <c:v>13231</c:v>
                </c:pt>
                <c:pt idx="33">
                  <c:v>5688</c:v>
                </c:pt>
                <c:pt idx="34">
                  <c:v>16957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5-48FB-9171-AE65E821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9760"/>
        <c:axId val="177382144"/>
      </c:lineChart>
      <c:catAx>
        <c:axId val="177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82144"/>
        <c:crosses val="autoZero"/>
        <c:auto val="1"/>
        <c:lblAlgn val="ctr"/>
        <c:lblOffset val="100"/>
        <c:noMultiLvlLbl val="0"/>
      </c:catAx>
      <c:valAx>
        <c:axId val="177382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7726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397222222222221"/>
          <c:y val="8.2949475065616798E-2"/>
          <c:w val="0.20282608695652174"/>
          <c:h val="0.212740157480315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8670961584344E-2"/>
          <c:y val="4.2908288637833379E-2"/>
          <c:w val="0.87142066332617618"/>
          <c:h val="0.78995686408764043"/>
        </c:manualLayout>
      </c:layout>
      <c:barChart>
        <c:barDir val="col"/>
        <c:grouping val="clustered"/>
        <c:varyColors val="0"/>
        <c:ser>
          <c:idx val="0"/>
          <c:order val="0"/>
          <c:tx>
            <c:v>Harvest Rate on ASA Return</c:v>
          </c:tx>
          <c:invertIfNegative val="0"/>
          <c:cat>
            <c:numRef>
              <c:f>'Model Error'!$A$13:$A$47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 formatCode="0">
                  <c:v>2002</c:v>
                </c:pt>
                <c:pt idx="23" formatCode="0">
                  <c:v>2003</c:v>
                </c:pt>
                <c:pt idx="24" formatCode="0">
                  <c:v>2004</c:v>
                </c:pt>
                <c:pt idx="25" formatCode="0">
                  <c:v>2005</c:v>
                </c:pt>
                <c:pt idx="26" formatCode="0">
                  <c:v>2006</c:v>
                </c:pt>
                <c:pt idx="27" formatCode="0">
                  <c:v>2007</c:v>
                </c:pt>
                <c:pt idx="28" formatCode="0">
                  <c:v>2008</c:v>
                </c:pt>
                <c:pt idx="29" formatCode="0">
                  <c:v>2009</c:v>
                </c:pt>
                <c:pt idx="30" formatCode="0">
                  <c:v>2010</c:v>
                </c:pt>
                <c:pt idx="31" formatCode="0">
                  <c:v>2011</c:v>
                </c:pt>
                <c:pt idx="32" formatCode="0">
                  <c:v>2012</c:v>
                </c:pt>
                <c:pt idx="33" formatCode="0">
                  <c:v>2013</c:v>
                </c:pt>
                <c:pt idx="34" formatCode="0">
                  <c:v>2014</c:v>
                </c:pt>
              </c:numCache>
            </c:numRef>
          </c:cat>
          <c:val>
            <c:numRef>
              <c:f>'Model Error'!$M$13:$M$47</c:f>
              <c:numCache>
                <c:formatCode>0%</c:formatCode>
                <c:ptCount val="35"/>
                <c:pt idx="0">
                  <c:v>9.7207339208782551E-2</c:v>
                </c:pt>
                <c:pt idx="1">
                  <c:v>7.5017117425539195E-2</c:v>
                </c:pt>
                <c:pt idx="2">
                  <c:v>0.13274713238202451</c:v>
                </c:pt>
                <c:pt idx="3">
                  <c:v>0.13850599698232871</c:v>
                </c:pt>
                <c:pt idx="4">
                  <c:v>0.12494909878051394</c:v>
                </c:pt>
                <c:pt idx="5">
                  <c:v>0.18263780297107116</c:v>
                </c:pt>
                <c:pt idx="6">
                  <c:v>0.16693246641722381</c:v>
                </c:pt>
                <c:pt idx="7">
                  <c:v>8.4740311947258395E-2</c:v>
                </c:pt>
                <c:pt idx="8">
                  <c:v>0.14465515382126848</c:v>
                </c:pt>
                <c:pt idx="9">
                  <c:v>0.26071530884329758</c:v>
                </c:pt>
                <c:pt idx="10">
                  <c:v>0.14070649158498244</c:v>
                </c:pt>
                <c:pt idx="11">
                  <c:v>5.6033168709225048E-2</c:v>
                </c:pt>
                <c:pt idx="12">
                  <c:v>0.10274667432290172</c:v>
                </c:pt>
                <c:pt idx="13">
                  <c:v>0.2792827374424216</c:v>
                </c:pt>
                <c:pt idx="14">
                  <c:v>0.21103521688991395</c:v>
                </c:pt>
                <c:pt idx="15">
                  <c:v>9.2443653240932067E-2</c:v>
                </c:pt>
                <c:pt idx="16">
                  <c:v>0.20481352010663179</c:v>
                </c:pt>
                <c:pt idx="17">
                  <c:v>0.23291334963120833</c:v>
                </c:pt>
                <c:pt idx="18">
                  <c:v>0.13202856176780636</c:v>
                </c:pt>
                <c:pt idx="19">
                  <c:v>0.15447399735197009</c:v>
                </c:pt>
                <c:pt idx="20">
                  <c:v>7.874015748031496E-2</c:v>
                </c:pt>
                <c:pt idx="21">
                  <c:v>0.18329327843005189</c:v>
                </c:pt>
                <c:pt idx="22">
                  <c:v>0.14616590756365266</c:v>
                </c:pt>
                <c:pt idx="23">
                  <c:v>9.0185846027908884E-2</c:v>
                </c:pt>
                <c:pt idx="24">
                  <c:v>0.10672608328500646</c:v>
                </c:pt>
                <c:pt idx="25">
                  <c:v>0.11835457536757049</c:v>
                </c:pt>
                <c:pt idx="26">
                  <c:v>0.11358534000387469</c:v>
                </c:pt>
                <c:pt idx="27">
                  <c:v>0.12547305869723158</c:v>
                </c:pt>
                <c:pt idx="28">
                  <c:v>0.13810383227094694</c:v>
                </c:pt>
                <c:pt idx="29">
                  <c:v>0.12547767455289663</c:v>
                </c:pt>
                <c:pt idx="30">
                  <c:v>0.15654778587443946</c:v>
                </c:pt>
                <c:pt idx="31">
                  <c:v>0.18202855643831509</c:v>
                </c:pt>
                <c:pt idx="32">
                  <c:v>0.17233923384523206</c:v>
                </c:pt>
                <c:pt idx="33">
                  <c:v>7.7762283651874334E-2</c:v>
                </c:pt>
                <c:pt idx="34">
                  <c:v>0.2483086835554254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079-8D9D-EA35B0ED44AF}"/>
            </c:ext>
          </c:extLst>
        </c:ser>
        <c:ser>
          <c:idx val="1"/>
          <c:order val="1"/>
          <c:tx>
            <c:v>Harvest Rate on Forecasted Biomass</c:v>
          </c:tx>
          <c:invertIfNegative val="0"/>
          <c:cat>
            <c:numRef>
              <c:f>'Model Error'!$A$13:$A$47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 formatCode="0">
                  <c:v>2002</c:v>
                </c:pt>
                <c:pt idx="23" formatCode="0">
                  <c:v>2003</c:v>
                </c:pt>
                <c:pt idx="24" formatCode="0">
                  <c:v>2004</c:v>
                </c:pt>
                <c:pt idx="25" formatCode="0">
                  <c:v>2005</c:v>
                </c:pt>
                <c:pt idx="26" formatCode="0">
                  <c:v>2006</c:v>
                </c:pt>
                <c:pt idx="27" formatCode="0">
                  <c:v>2007</c:v>
                </c:pt>
                <c:pt idx="28" formatCode="0">
                  <c:v>2008</c:v>
                </c:pt>
                <c:pt idx="29" formatCode="0">
                  <c:v>2009</c:v>
                </c:pt>
                <c:pt idx="30" formatCode="0">
                  <c:v>2010</c:v>
                </c:pt>
                <c:pt idx="31" formatCode="0">
                  <c:v>2011</c:v>
                </c:pt>
                <c:pt idx="32" formatCode="0">
                  <c:v>2012</c:v>
                </c:pt>
                <c:pt idx="33" formatCode="0">
                  <c:v>2013</c:v>
                </c:pt>
                <c:pt idx="34" formatCode="0">
                  <c:v>2014</c:v>
                </c:pt>
              </c:numCache>
            </c:numRef>
          </c:cat>
          <c:val>
            <c:numRef>
              <c:f>'Model Error'!$N$13:$N$47</c:f>
              <c:numCache>
                <c:formatCode>0%</c:formatCode>
                <c:ptCount val="35"/>
                <c:pt idx="0">
                  <c:v>0.11253164556962025</c:v>
                </c:pt>
                <c:pt idx="1">
                  <c:v>0.12985185185185186</c:v>
                </c:pt>
                <c:pt idx="2">
                  <c:v>0.14543333333333333</c:v>
                </c:pt>
                <c:pt idx="3">
                  <c:v>0.16487062404870623</c:v>
                </c:pt>
                <c:pt idx="4">
                  <c:v>0.19083469721767593</c:v>
                </c:pt>
                <c:pt idx="5">
                  <c:v>0.19415584415584416</c:v>
                </c:pt>
                <c:pt idx="6">
                  <c:v>0.17586429725363489</c:v>
                </c:pt>
                <c:pt idx="7">
                  <c:v>0.17034343434343435</c:v>
                </c:pt>
                <c:pt idx="8">
                  <c:v>0.20390879478827362</c:v>
                </c:pt>
                <c:pt idx="9">
                  <c:v>0.20223931623931624</c:v>
                </c:pt>
                <c:pt idx="10">
                  <c:v>0.1398529411764706</c:v>
                </c:pt>
                <c:pt idx="11">
                  <c:v>8.0791208791208796E-2</c:v>
                </c:pt>
                <c:pt idx="12">
                  <c:v>0.22891257995735609</c:v>
                </c:pt>
                <c:pt idx="13">
                  <c:v>0.21002061855670104</c:v>
                </c:pt>
                <c:pt idx="14">
                  <c:v>0.1672407732864675</c:v>
                </c:pt>
                <c:pt idx="15">
                  <c:v>0.14761421319796955</c:v>
                </c:pt>
                <c:pt idx="16">
                  <c:v>0.19268898615876021</c:v>
                </c:pt>
                <c:pt idx="17">
                  <c:v>0.20453211009174313</c:v>
                </c:pt>
                <c:pt idx="18">
                  <c:v>0.16933673469387756</c:v>
                </c:pt>
                <c:pt idx="19">
                  <c:v>0.21139908256880735</c:v>
                </c:pt>
                <c:pt idx="20">
                  <c:v>0.13876817023827365</c:v>
                </c:pt>
                <c:pt idx="21">
                  <c:v>0.22598848730772861</c:v>
                </c:pt>
                <c:pt idx="22">
                  <c:v>0.17728993461211034</c:v>
                </c:pt>
                <c:pt idx="23">
                  <c:v>0.17932806022533634</c:v>
                </c:pt>
                <c:pt idx="24">
                  <c:v>0.19759644364074744</c:v>
                </c:pt>
                <c:pt idx="25">
                  <c:v>0.20310746578035094</c:v>
                </c:pt>
                <c:pt idx="26">
                  <c:v>0.19145584817226607</c:v>
                </c:pt>
                <c:pt idx="27">
                  <c:v>0.19440850820746317</c:v>
                </c:pt>
                <c:pt idx="28">
                  <c:v>0.16400843641338425</c:v>
                </c:pt>
                <c:pt idx="29">
                  <c:v>0.20450928014837164</c:v>
                </c:pt>
                <c:pt idx="30">
                  <c:v>0.19541473974220211</c:v>
                </c:pt>
                <c:pt idx="31">
                  <c:v>0.19937608390029657</c:v>
                </c:pt>
                <c:pt idx="32">
                  <c:v>9.1790791089404272E-2</c:v>
                </c:pt>
                <c:pt idx="33">
                  <c:v>7.388164389255468E-2</c:v>
                </c:pt>
                <c:pt idx="34">
                  <c:v>0.20764605757809534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A-4079-8D9D-EA35B0ED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3008"/>
        <c:axId val="177404544"/>
      </c:barChart>
      <c:catAx>
        <c:axId val="177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04544"/>
        <c:crosses val="autoZero"/>
        <c:auto val="1"/>
        <c:lblAlgn val="ctr"/>
        <c:lblOffset val="100"/>
        <c:noMultiLvlLbl val="0"/>
      </c:catAx>
      <c:valAx>
        <c:axId val="1774045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7740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4545454545456"/>
          <c:y val="8.5377153942713686E-3"/>
          <c:w val="0.31580491529468019"/>
          <c:h val="0.23316581079538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Forecast Biomass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'All Data'!$A$9:$A$49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</c:numCache>
            </c:numRef>
          </c:cat>
          <c:val>
            <c:numRef>
              <c:f>'All Data'!$B$9:$B$49</c:f>
              <c:numCache>
                <c:formatCode>#,##0</c:formatCode>
                <c:ptCount val="41"/>
                <c:pt idx="0">
                  <c:v>6400</c:v>
                </c:pt>
                <c:pt idx="1">
                  <c:v>7300</c:v>
                </c:pt>
                <c:pt idx="2">
                  <c:v>5650</c:v>
                </c:pt>
                <c:pt idx="3">
                  <c:v>4500</c:v>
                </c:pt>
                <c:pt idx="4">
                  <c:v>20300</c:v>
                </c:pt>
                <c:pt idx="5">
                  <c:v>39500</c:v>
                </c:pt>
                <c:pt idx="6">
                  <c:v>27000</c:v>
                </c:pt>
                <c:pt idx="7">
                  <c:v>30000</c:v>
                </c:pt>
                <c:pt idx="8">
                  <c:v>32850</c:v>
                </c:pt>
                <c:pt idx="9">
                  <c:v>30550</c:v>
                </c:pt>
                <c:pt idx="10">
                  <c:v>38500</c:v>
                </c:pt>
                <c:pt idx="11">
                  <c:v>30950</c:v>
                </c:pt>
                <c:pt idx="12">
                  <c:v>24750</c:v>
                </c:pt>
                <c:pt idx="13">
                  <c:v>46050</c:v>
                </c:pt>
                <c:pt idx="14">
                  <c:v>58500</c:v>
                </c:pt>
                <c:pt idx="15">
                  <c:v>27200</c:v>
                </c:pt>
                <c:pt idx="16">
                  <c:v>22750</c:v>
                </c:pt>
                <c:pt idx="17">
                  <c:v>23450</c:v>
                </c:pt>
                <c:pt idx="18">
                  <c:v>48500</c:v>
                </c:pt>
                <c:pt idx="19">
                  <c:v>28450</c:v>
                </c:pt>
                <c:pt idx="20">
                  <c:v>19700</c:v>
                </c:pt>
                <c:pt idx="21">
                  <c:v>42265</c:v>
                </c:pt>
                <c:pt idx="22">
                  <c:v>54500</c:v>
                </c:pt>
                <c:pt idx="23">
                  <c:v>39200</c:v>
                </c:pt>
                <c:pt idx="24">
                  <c:v>43600</c:v>
                </c:pt>
                <c:pt idx="25">
                  <c:v>33365</c:v>
                </c:pt>
                <c:pt idx="26">
                  <c:v>52985</c:v>
                </c:pt>
                <c:pt idx="27">
                  <c:v>55209</c:v>
                </c:pt>
                <c:pt idx="28">
                  <c:v>39378</c:v>
                </c:pt>
                <c:pt idx="29">
                  <c:v>53088</c:v>
                </c:pt>
                <c:pt idx="30">
                  <c:v>55962</c:v>
                </c:pt>
                <c:pt idx="31">
                  <c:v>52059</c:v>
                </c:pt>
                <c:pt idx="32">
                  <c:v>59519</c:v>
                </c:pt>
                <c:pt idx="33">
                  <c:v>87715</c:v>
                </c:pt>
                <c:pt idx="34">
                  <c:v>72521</c:v>
                </c:pt>
                <c:pt idx="35">
                  <c:v>91467</c:v>
                </c:pt>
                <c:pt idx="36">
                  <c:v>97449</c:v>
                </c:pt>
                <c:pt idx="37">
                  <c:v>76773</c:v>
                </c:pt>
                <c:pt idx="38">
                  <c:v>73146</c:v>
                </c:pt>
                <c:pt idx="39">
                  <c:v>68290</c:v>
                </c:pt>
                <c:pt idx="40">
                  <c:v>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2-4629-BA6F-4074263B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8976"/>
        <c:axId val="174720896"/>
      </c:lineChart>
      <c:catAx>
        <c:axId val="1747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20896"/>
        <c:crosses val="autoZero"/>
        <c:auto val="1"/>
        <c:lblAlgn val="ctr"/>
        <c:lblOffset val="100"/>
        <c:noMultiLvlLbl val="0"/>
      </c:catAx>
      <c:valAx>
        <c:axId val="17472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471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9082035529204526E-2"/>
          <c:y val="0.16029546306711787"/>
          <c:w val="0.86795941819028166"/>
          <c:h val="0.71350791151106108"/>
        </c:manualLayout>
      </c:layout>
      <c:lineChart>
        <c:grouping val="standard"/>
        <c:varyColors val="0"/>
        <c:ser>
          <c:idx val="1"/>
          <c:order val="0"/>
          <c:tx>
            <c:strRef>
              <c:f>'All Data'!$C$2</c:f>
              <c:strCache>
                <c:ptCount val="1"/>
                <c:pt idx="0">
                  <c:v>Quota (tons)</c:v>
                </c:pt>
              </c:strCache>
            </c:strRef>
          </c:tx>
          <c:marker>
            <c:symbol val="none"/>
          </c:marker>
          <c:cat>
            <c:numRef>
              <c:f>'All Data'!$A$5:$A$49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'All Data'!$C$5:$C$49</c:f>
              <c:numCache>
                <c:formatCode>#,##0</c:formatCode>
                <c:ptCount val="45"/>
                <c:pt idx="0">
                  <c:v>750</c:v>
                </c:pt>
                <c:pt idx="1">
                  <c:v>850</c:v>
                </c:pt>
                <c:pt idx="2">
                  <c:v>600</c:v>
                </c:pt>
                <c:pt idx="3">
                  <c:v>600</c:v>
                </c:pt>
                <c:pt idx="4">
                  <c:v>550</c:v>
                </c:pt>
                <c:pt idx="5">
                  <c:v>780</c:v>
                </c:pt>
                <c:pt idx="6">
                  <c:v>0</c:v>
                </c:pt>
                <c:pt idx="7">
                  <c:v>250</c:v>
                </c:pt>
                <c:pt idx="8">
                  <c:v>2000</c:v>
                </c:pt>
                <c:pt idx="9">
                  <c:v>4000</c:v>
                </c:pt>
                <c:pt idx="10">
                  <c:v>3000</c:v>
                </c:pt>
                <c:pt idx="11">
                  <c:v>3000</c:v>
                </c:pt>
                <c:pt idx="12">
                  <c:v>5500</c:v>
                </c:pt>
                <c:pt idx="13">
                  <c:v>5000</c:v>
                </c:pt>
                <c:pt idx="14">
                  <c:v>7700</c:v>
                </c:pt>
                <c:pt idx="15">
                  <c:v>5029</c:v>
                </c:pt>
                <c:pt idx="16">
                  <c:v>3600</c:v>
                </c:pt>
                <c:pt idx="17">
                  <c:v>9200</c:v>
                </c:pt>
                <c:pt idx="18">
                  <c:v>11700</c:v>
                </c:pt>
                <c:pt idx="19">
                  <c:v>4150</c:v>
                </c:pt>
                <c:pt idx="20">
                  <c:v>3200</c:v>
                </c:pt>
                <c:pt idx="21">
                  <c:v>3356</c:v>
                </c:pt>
                <c:pt idx="22">
                  <c:v>9700</c:v>
                </c:pt>
                <c:pt idx="23">
                  <c:v>4432</c:v>
                </c:pt>
                <c:pt idx="24">
                  <c:v>2609</c:v>
                </c:pt>
                <c:pt idx="25">
                  <c:v>8144</c:v>
                </c:pt>
                <c:pt idx="26">
                  <c:v>10900</c:v>
                </c:pt>
                <c:pt idx="27">
                  <c:v>6900</c:v>
                </c:pt>
                <c:pt idx="28">
                  <c:v>8476</c:v>
                </c:pt>
                <c:pt idx="29">
                  <c:v>5120</c:v>
                </c:pt>
                <c:pt idx="30">
                  <c:v>10597</c:v>
                </c:pt>
                <c:pt idx="31">
                  <c:v>11042</c:v>
                </c:pt>
                <c:pt idx="32">
                  <c:v>6969</c:v>
                </c:pt>
                <c:pt idx="33">
                  <c:v>10618</c:v>
                </c:pt>
                <c:pt idx="34">
                  <c:v>11192</c:v>
                </c:pt>
                <c:pt idx="35">
                  <c:v>10412</c:v>
                </c:pt>
                <c:pt idx="36">
                  <c:v>11904</c:v>
                </c:pt>
                <c:pt idx="37">
                  <c:v>14723</c:v>
                </c:pt>
                <c:pt idx="38">
                  <c:v>14504</c:v>
                </c:pt>
                <c:pt idx="39">
                  <c:v>18293</c:v>
                </c:pt>
                <c:pt idx="40">
                  <c:v>19490</c:v>
                </c:pt>
                <c:pt idx="41">
                  <c:v>28829</c:v>
                </c:pt>
                <c:pt idx="42">
                  <c:v>11549</c:v>
                </c:pt>
                <c:pt idx="43">
                  <c:v>16333</c:v>
                </c:pt>
                <c:pt idx="44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B-4F63-AAC0-F3D93EFE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37664"/>
        <c:axId val="174739456"/>
      </c:lineChart>
      <c:catAx>
        <c:axId val="1747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39456"/>
        <c:crosses val="autoZero"/>
        <c:auto val="1"/>
        <c:lblAlgn val="ctr"/>
        <c:lblOffset val="100"/>
        <c:noMultiLvlLbl val="0"/>
      </c:catAx>
      <c:valAx>
        <c:axId val="174739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473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Herring Quota (lbs)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02401329653493"/>
          <c:y val="0.16332448933013816"/>
          <c:w val="0.8366142852006847"/>
          <c:h val="0.72752111149150256"/>
        </c:manualLayout>
      </c:layout>
      <c:lineChart>
        <c:grouping val="standard"/>
        <c:varyColors val="0"/>
        <c:ser>
          <c:idx val="1"/>
          <c:order val="0"/>
          <c:tx>
            <c:strRef>
              <c:f>'All Data'!$L$3</c:f>
              <c:strCache>
                <c:ptCount val="1"/>
                <c:pt idx="0">
                  <c:v>QUOTA (LBS)</c:v>
                </c:pt>
              </c:strCache>
            </c:strRef>
          </c:tx>
          <c:marker>
            <c:symbol val="none"/>
          </c:marker>
          <c:cat>
            <c:numRef>
              <c:f>'All Data'!$A$5:$A$50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  <c:pt idx="45" formatCode="0">
                  <c:v>2016</c:v>
                </c:pt>
              </c:numCache>
            </c:numRef>
          </c:cat>
          <c:val>
            <c:numRef>
              <c:f>'All Data'!$L$5:$L$50</c:f>
              <c:numCache>
                <c:formatCode>General</c:formatCode>
                <c:ptCount val="46"/>
                <c:pt idx="0">
                  <c:v>1500000</c:v>
                </c:pt>
                <c:pt idx="1">
                  <c:v>1700000</c:v>
                </c:pt>
                <c:pt idx="2">
                  <c:v>1200000</c:v>
                </c:pt>
                <c:pt idx="3">
                  <c:v>1200000</c:v>
                </c:pt>
                <c:pt idx="4">
                  <c:v>1100000</c:v>
                </c:pt>
                <c:pt idx="5">
                  <c:v>1560000</c:v>
                </c:pt>
                <c:pt idx="6">
                  <c:v>0</c:v>
                </c:pt>
                <c:pt idx="7">
                  <c:v>500000</c:v>
                </c:pt>
                <c:pt idx="8">
                  <c:v>4000000</c:v>
                </c:pt>
                <c:pt idx="9">
                  <c:v>8000000</c:v>
                </c:pt>
                <c:pt idx="10">
                  <c:v>6000000</c:v>
                </c:pt>
                <c:pt idx="11">
                  <c:v>6000000</c:v>
                </c:pt>
                <c:pt idx="12">
                  <c:v>11000000</c:v>
                </c:pt>
                <c:pt idx="13">
                  <c:v>10000000</c:v>
                </c:pt>
                <c:pt idx="14">
                  <c:v>15400000</c:v>
                </c:pt>
                <c:pt idx="15">
                  <c:v>10058000</c:v>
                </c:pt>
                <c:pt idx="16">
                  <c:v>7200000</c:v>
                </c:pt>
                <c:pt idx="17">
                  <c:v>18400000</c:v>
                </c:pt>
                <c:pt idx="18">
                  <c:v>23400000</c:v>
                </c:pt>
                <c:pt idx="19">
                  <c:v>8300000</c:v>
                </c:pt>
                <c:pt idx="20">
                  <c:v>6400000</c:v>
                </c:pt>
                <c:pt idx="21">
                  <c:v>6712000</c:v>
                </c:pt>
                <c:pt idx="22">
                  <c:v>19400000</c:v>
                </c:pt>
                <c:pt idx="23">
                  <c:v>8864000</c:v>
                </c:pt>
                <c:pt idx="24">
                  <c:v>5218000</c:v>
                </c:pt>
                <c:pt idx="25">
                  <c:v>16288000</c:v>
                </c:pt>
                <c:pt idx="26">
                  <c:v>21800000</c:v>
                </c:pt>
                <c:pt idx="27">
                  <c:v>13800000</c:v>
                </c:pt>
                <c:pt idx="28">
                  <c:v>16952000</c:v>
                </c:pt>
                <c:pt idx="29">
                  <c:v>10240000</c:v>
                </c:pt>
                <c:pt idx="30">
                  <c:v>21194000</c:v>
                </c:pt>
                <c:pt idx="31">
                  <c:v>22084000</c:v>
                </c:pt>
                <c:pt idx="32">
                  <c:v>13938000</c:v>
                </c:pt>
                <c:pt idx="33">
                  <c:v>21236000</c:v>
                </c:pt>
                <c:pt idx="34">
                  <c:v>22384000</c:v>
                </c:pt>
                <c:pt idx="35">
                  <c:v>20824000</c:v>
                </c:pt>
                <c:pt idx="36">
                  <c:v>23808000</c:v>
                </c:pt>
                <c:pt idx="37">
                  <c:v>29446000</c:v>
                </c:pt>
                <c:pt idx="38">
                  <c:v>29008000</c:v>
                </c:pt>
                <c:pt idx="39">
                  <c:v>36586000</c:v>
                </c:pt>
                <c:pt idx="40">
                  <c:v>38980000</c:v>
                </c:pt>
                <c:pt idx="41">
                  <c:v>57658000</c:v>
                </c:pt>
                <c:pt idx="42">
                  <c:v>23098000</c:v>
                </c:pt>
                <c:pt idx="43">
                  <c:v>32666000</c:v>
                </c:pt>
                <c:pt idx="44">
                  <c:v>17424000</c:v>
                </c:pt>
                <c:pt idx="45">
                  <c:v>29482000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B-40B7-B573-E1F377B8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72224"/>
        <c:axId val="174773760"/>
      </c:lineChart>
      <c:catAx>
        <c:axId val="174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73760"/>
        <c:crosses val="autoZero"/>
        <c:auto val="1"/>
        <c:lblAlgn val="ctr"/>
        <c:lblOffset val="100"/>
        <c:tickMarkSkip val="1"/>
        <c:noMultiLvlLbl val="0"/>
      </c:catAx>
      <c:valAx>
        <c:axId val="17477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7477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329893797580748"/>
          <c:y val="0.28060167750770282"/>
          <c:w val="0.18978854058337219"/>
          <c:h val="6.55178021225607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6134140257261247E-2"/>
          <c:y val="0.15081562385346994"/>
          <c:w val="0.87481902778681664"/>
          <c:h val="0.68027178054356163"/>
        </c:manualLayout>
      </c:layout>
      <c:lineChart>
        <c:grouping val="standard"/>
        <c:varyColors val="0"/>
        <c:ser>
          <c:idx val="1"/>
          <c:order val="0"/>
          <c:tx>
            <c:strRef>
              <c:f>'All Data'!$D$2</c:f>
              <c:strCache>
                <c:ptCount val="1"/>
                <c:pt idx="0">
                  <c:v>Sac Roe Harvest (tons)</c:v>
                </c:pt>
              </c:strCache>
            </c:strRef>
          </c:tx>
          <c:marker>
            <c:symbol val="none"/>
          </c:marker>
          <c:cat>
            <c:numRef>
              <c:f>'All Data'!$A$5:$A$49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'All Data'!$D$5:$D$49</c:f>
              <c:numCache>
                <c:formatCode>#,##0</c:formatCode>
                <c:ptCount val="45"/>
                <c:pt idx="0">
                  <c:v>278</c:v>
                </c:pt>
                <c:pt idx="1">
                  <c:v>603</c:v>
                </c:pt>
                <c:pt idx="2">
                  <c:v>537</c:v>
                </c:pt>
                <c:pt idx="3">
                  <c:v>712</c:v>
                </c:pt>
                <c:pt idx="4">
                  <c:v>1484</c:v>
                </c:pt>
                <c:pt idx="5">
                  <c:v>795</c:v>
                </c:pt>
                <c:pt idx="6">
                  <c:v>0</c:v>
                </c:pt>
                <c:pt idx="7">
                  <c:v>238</c:v>
                </c:pt>
                <c:pt idx="8">
                  <c:v>2559</c:v>
                </c:pt>
                <c:pt idx="9">
                  <c:v>4445</c:v>
                </c:pt>
                <c:pt idx="10">
                  <c:v>3506</c:v>
                </c:pt>
                <c:pt idx="11">
                  <c:v>4363</c:v>
                </c:pt>
                <c:pt idx="12">
                  <c:v>5416</c:v>
                </c:pt>
                <c:pt idx="13">
                  <c:v>5830</c:v>
                </c:pt>
                <c:pt idx="14">
                  <c:v>7475</c:v>
                </c:pt>
                <c:pt idx="15">
                  <c:v>5443</c:v>
                </c:pt>
                <c:pt idx="16">
                  <c:v>4216</c:v>
                </c:pt>
                <c:pt idx="17">
                  <c:v>9390</c:v>
                </c:pt>
                <c:pt idx="18">
                  <c:v>11831</c:v>
                </c:pt>
                <c:pt idx="19">
                  <c:v>3804</c:v>
                </c:pt>
                <c:pt idx="20">
                  <c:v>1838</c:v>
                </c:pt>
                <c:pt idx="21">
                  <c:v>5368</c:v>
                </c:pt>
                <c:pt idx="22">
                  <c:v>10186</c:v>
                </c:pt>
                <c:pt idx="23">
                  <c:v>4758</c:v>
                </c:pt>
                <c:pt idx="24">
                  <c:v>2908</c:v>
                </c:pt>
                <c:pt idx="25">
                  <c:v>8144</c:v>
                </c:pt>
                <c:pt idx="26">
                  <c:v>11147</c:v>
                </c:pt>
                <c:pt idx="27">
                  <c:v>6638</c:v>
                </c:pt>
                <c:pt idx="28">
                  <c:v>9217</c:v>
                </c:pt>
                <c:pt idx="29">
                  <c:v>4630</c:v>
                </c:pt>
                <c:pt idx="30">
                  <c:v>11974</c:v>
                </c:pt>
                <c:pt idx="31">
                  <c:v>9788</c:v>
                </c:pt>
                <c:pt idx="32">
                  <c:v>7051</c:v>
                </c:pt>
                <c:pt idx="33">
                  <c:v>10490</c:v>
                </c:pt>
                <c:pt idx="34">
                  <c:v>11366.3</c:v>
                </c:pt>
                <c:pt idx="35">
                  <c:v>9967</c:v>
                </c:pt>
                <c:pt idx="36">
                  <c:v>11571</c:v>
                </c:pt>
                <c:pt idx="37">
                  <c:v>14386</c:v>
                </c:pt>
                <c:pt idx="38">
                  <c:v>14776</c:v>
                </c:pt>
                <c:pt idx="39">
                  <c:v>17874</c:v>
                </c:pt>
                <c:pt idx="40">
                  <c:v>19429</c:v>
                </c:pt>
                <c:pt idx="41">
                  <c:v>13231</c:v>
                </c:pt>
                <c:pt idx="42">
                  <c:v>5688</c:v>
                </c:pt>
                <c:pt idx="43">
                  <c:v>16957</c:v>
                </c:pt>
                <c:pt idx="44">
                  <c:v>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C-48CC-ACB3-063740A7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08000"/>
        <c:axId val="175009792"/>
      </c:lineChart>
      <c:catAx>
        <c:axId val="1750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09792"/>
        <c:crosses val="autoZero"/>
        <c:auto val="1"/>
        <c:lblAlgn val="ctr"/>
        <c:lblOffset val="100"/>
        <c:noMultiLvlLbl val="0"/>
      </c:catAx>
      <c:valAx>
        <c:axId val="175009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500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687603305785122"/>
          <c:y val="0.20769198205063091"/>
          <c:w val="0.26706336088154281"/>
          <c:h val="6.48133096266194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4979199028692836E-2"/>
          <c:y val="0.1416752830138657"/>
          <c:w val="0.90397771707108165"/>
          <c:h val="0.74678729552745304"/>
        </c:manualLayout>
      </c:layout>
      <c:lineChart>
        <c:grouping val="standard"/>
        <c:varyColors val="0"/>
        <c:ser>
          <c:idx val="0"/>
          <c:order val="0"/>
          <c:tx>
            <c:strRef>
              <c:f>'All Data'!$N$4</c:f>
              <c:strCache>
                <c:ptCount val="1"/>
                <c:pt idx="0">
                  <c:v>% Biomass </c:v>
                </c:pt>
              </c:strCache>
            </c:strRef>
          </c:tx>
          <c:marker>
            <c:symbol val="none"/>
          </c:marker>
          <c:cat>
            <c:numRef>
              <c:f>'All Data'!$A$5:$A$49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 formatCode="0">
                  <c:v>2002</c:v>
                </c:pt>
                <c:pt idx="32" formatCode="0">
                  <c:v>2003</c:v>
                </c:pt>
                <c:pt idx="33" formatCode="0">
                  <c:v>2004</c:v>
                </c:pt>
                <c:pt idx="34" formatCode="0">
                  <c:v>2005</c:v>
                </c:pt>
                <c:pt idx="35" formatCode="0">
                  <c:v>2006</c:v>
                </c:pt>
                <c:pt idx="36" formatCode="0">
                  <c:v>2007</c:v>
                </c:pt>
                <c:pt idx="37" formatCode="0">
                  <c:v>2008</c:v>
                </c:pt>
                <c:pt idx="38" formatCode="0">
                  <c:v>2009</c:v>
                </c:pt>
                <c:pt idx="39" formatCode="0">
                  <c:v>2010</c:v>
                </c:pt>
                <c:pt idx="40" formatCode="0">
                  <c:v>2011</c:v>
                </c:pt>
                <c:pt idx="41" formatCode="0">
                  <c:v>2012</c:v>
                </c:pt>
                <c:pt idx="42" formatCode="0">
                  <c:v>2013</c:v>
                </c:pt>
                <c:pt idx="43" formatCode="0">
                  <c:v>2014</c:v>
                </c:pt>
                <c:pt idx="44" formatCode="0">
                  <c:v>2015</c:v>
                </c:pt>
              </c:numCache>
            </c:numRef>
          </c:cat>
          <c:val>
            <c:numRef>
              <c:f>'All Data'!$N$5:$N$50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8.59375E-2</c:v>
                </c:pt>
                <c:pt idx="5">
                  <c:v>0.10684931506849316</c:v>
                </c:pt>
                <c:pt idx="6">
                  <c:v>0</c:v>
                </c:pt>
                <c:pt idx="7">
                  <c:v>5.5555555555555552E-2</c:v>
                </c:pt>
                <c:pt idx="8">
                  <c:v>9.8522167487684734E-2</c:v>
                </c:pt>
                <c:pt idx="9">
                  <c:v>0.10126582278481013</c:v>
                </c:pt>
                <c:pt idx="10">
                  <c:v>0.1111111111111111</c:v>
                </c:pt>
                <c:pt idx="11">
                  <c:v>0.1</c:v>
                </c:pt>
                <c:pt idx="12">
                  <c:v>0.16742770167427701</c:v>
                </c:pt>
                <c:pt idx="13">
                  <c:v>0.16366612111292964</c:v>
                </c:pt>
                <c:pt idx="14">
                  <c:v>0.2</c:v>
                </c:pt>
                <c:pt idx="15">
                  <c:v>0.16248788368336026</c:v>
                </c:pt>
                <c:pt idx="16">
                  <c:v>0.14545454545454545</c:v>
                </c:pt>
                <c:pt idx="17">
                  <c:v>0.1997828447339848</c:v>
                </c:pt>
                <c:pt idx="18">
                  <c:v>0.2</c:v>
                </c:pt>
                <c:pt idx="19">
                  <c:v>0.15257352941176472</c:v>
                </c:pt>
                <c:pt idx="20">
                  <c:v>0.14065934065934066</c:v>
                </c:pt>
                <c:pt idx="21">
                  <c:v>0.1431130063965885</c:v>
                </c:pt>
                <c:pt idx="22">
                  <c:v>0.2</c:v>
                </c:pt>
                <c:pt idx="23">
                  <c:v>0.15578207381370826</c:v>
                </c:pt>
                <c:pt idx="24">
                  <c:v>0.13243654822335024</c:v>
                </c:pt>
                <c:pt idx="25">
                  <c:v>0.19268898615876021</c:v>
                </c:pt>
                <c:pt idx="26">
                  <c:v>0.2</c:v>
                </c:pt>
                <c:pt idx="27">
                  <c:v>0.17602040816326531</c:v>
                </c:pt>
                <c:pt idx="28">
                  <c:v>0.19440366972477063</c:v>
                </c:pt>
                <c:pt idx="29">
                  <c:v>0.15345421849243218</c:v>
                </c:pt>
                <c:pt idx="30">
                  <c:v>0.2</c:v>
                </c:pt>
                <c:pt idx="31">
                  <c:v>0.20000362259776486</c:v>
                </c:pt>
                <c:pt idx="32">
                  <c:v>0.17697699222916349</c:v>
                </c:pt>
                <c:pt idx="33">
                  <c:v>0.20000753465943338</c:v>
                </c:pt>
                <c:pt idx="34">
                  <c:v>0.19999285229262714</c:v>
                </c:pt>
                <c:pt idx="35">
                  <c:v>0.20000384179488656</c:v>
                </c:pt>
                <c:pt idx="36">
                  <c:v>0.20000336027150994</c:v>
                </c:pt>
                <c:pt idx="37">
                  <c:v>0.16785042467080888</c:v>
                </c:pt>
                <c:pt idx="38">
                  <c:v>0.19999724217812773</c:v>
                </c:pt>
                <c:pt idx="39">
                  <c:v>0.1999956268380946</c:v>
                </c:pt>
                <c:pt idx="40">
                  <c:v>0.20000205235559113</c:v>
                </c:pt>
                <c:pt idx="41">
                  <c:v>0.37550961926719029</c:v>
                </c:pt>
                <c:pt idx="42">
                  <c:v>0.15788970005195088</c:v>
                </c:pt>
                <c:pt idx="43">
                  <c:v>0.23917118172499635</c:v>
                </c:pt>
                <c:pt idx="44">
                  <c:v>0.19693921378031964</c:v>
                </c:pt>
                <c:pt idx="45">
                  <c:v>0.19731752044654449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4CD-9B3B-84F16B7E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6560"/>
        <c:axId val="175028096"/>
      </c:lineChart>
      <c:catAx>
        <c:axId val="1750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28096"/>
        <c:crosses val="autoZero"/>
        <c:auto val="1"/>
        <c:lblAlgn val="ctr"/>
        <c:lblOffset val="100"/>
        <c:noMultiLvlLbl val="0"/>
      </c:catAx>
      <c:valAx>
        <c:axId val="1750280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502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391484942886881E-2"/>
          <c:y val="0.16816856226304963"/>
          <c:w val="0.17070294784580564"/>
          <c:h val="6.088523025530913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'All Data'!$A$12:$A$49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 formatCode="0">
                  <c:v>2002</c:v>
                </c:pt>
                <c:pt idx="25" formatCode="0">
                  <c:v>2003</c:v>
                </c:pt>
                <c:pt idx="26" formatCode="0">
                  <c:v>2004</c:v>
                </c:pt>
                <c:pt idx="27" formatCode="0">
                  <c:v>2005</c:v>
                </c:pt>
                <c:pt idx="28" formatCode="0">
                  <c:v>2006</c:v>
                </c:pt>
                <c:pt idx="29" formatCode="0">
                  <c:v>2007</c:v>
                </c:pt>
                <c:pt idx="30" formatCode="0">
                  <c:v>2008</c:v>
                </c:pt>
                <c:pt idx="31" formatCode="0">
                  <c:v>2009</c:v>
                </c:pt>
                <c:pt idx="32" formatCode="0">
                  <c:v>2010</c:v>
                </c:pt>
                <c:pt idx="33" formatCode="0">
                  <c:v>2011</c:v>
                </c:pt>
                <c:pt idx="34" formatCode="0">
                  <c:v>2012</c:v>
                </c:pt>
                <c:pt idx="35" formatCode="0">
                  <c:v>2013</c:v>
                </c:pt>
                <c:pt idx="36" formatCode="0">
                  <c:v>2014</c:v>
                </c:pt>
                <c:pt idx="37" formatCode="0">
                  <c:v>2015</c:v>
                </c:pt>
              </c:numCache>
            </c:numRef>
          </c:cat>
          <c:val>
            <c:numRef>
              <c:f>'All Data'!$D$12:$D$49</c:f>
              <c:numCache>
                <c:formatCode>#,##0</c:formatCode>
                <c:ptCount val="38"/>
                <c:pt idx="0">
                  <c:v>238</c:v>
                </c:pt>
                <c:pt idx="1">
                  <c:v>2559</c:v>
                </c:pt>
                <c:pt idx="2">
                  <c:v>4445</c:v>
                </c:pt>
                <c:pt idx="3">
                  <c:v>3506</c:v>
                </c:pt>
                <c:pt idx="4">
                  <c:v>4363</c:v>
                </c:pt>
                <c:pt idx="5">
                  <c:v>5416</c:v>
                </c:pt>
                <c:pt idx="6">
                  <c:v>5830</c:v>
                </c:pt>
                <c:pt idx="7">
                  <c:v>7475</c:v>
                </c:pt>
                <c:pt idx="8">
                  <c:v>5443</c:v>
                </c:pt>
                <c:pt idx="9">
                  <c:v>4216</c:v>
                </c:pt>
                <c:pt idx="10">
                  <c:v>9390</c:v>
                </c:pt>
                <c:pt idx="11">
                  <c:v>11831</c:v>
                </c:pt>
                <c:pt idx="12">
                  <c:v>3804</c:v>
                </c:pt>
                <c:pt idx="13">
                  <c:v>1838</c:v>
                </c:pt>
                <c:pt idx="14">
                  <c:v>5368</c:v>
                </c:pt>
                <c:pt idx="15">
                  <c:v>10186</c:v>
                </c:pt>
                <c:pt idx="16">
                  <c:v>4758</c:v>
                </c:pt>
                <c:pt idx="17">
                  <c:v>2908</c:v>
                </c:pt>
                <c:pt idx="18">
                  <c:v>8144</c:v>
                </c:pt>
                <c:pt idx="19">
                  <c:v>11147</c:v>
                </c:pt>
                <c:pt idx="20">
                  <c:v>6638</c:v>
                </c:pt>
                <c:pt idx="21">
                  <c:v>9217</c:v>
                </c:pt>
                <c:pt idx="22">
                  <c:v>4630</c:v>
                </c:pt>
                <c:pt idx="23">
                  <c:v>11974</c:v>
                </c:pt>
                <c:pt idx="24">
                  <c:v>9788</c:v>
                </c:pt>
                <c:pt idx="25">
                  <c:v>7051</c:v>
                </c:pt>
                <c:pt idx="26">
                  <c:v>10490</c:v>
                </c:pt>
                <c:pt idx="27">
                  <c:v>11366.3</c:v>
                </c:pt>
                <c:pt idx="28">
                  <c:v>9967</c:v>
                </c:pt>
                <c:pt idx="29">
                  <c:v>11571</c:v>
                </c:pt>
                <c:pt idx="30">
                  <c:v>14386</c:v>
                </c:pt>
                <c:pt idx="31">
                  <c:v>14776</c:v>
                </c:pt>
                <c:pt idx="32">
                  <c:v>17874</c:v>
                </c:pt>
                <c:pt idx="33">
                  <c:v>19429</c:v>
                </c:pt>
                <c:pt idx="34">
                  <c:v>13231</c:v>
                </c:pt>
                <c:pt idx="35">
                  <c:v>5688</c:v>
                </c:pt>
                <c:pt idx="36">
                  <c:v>16957</c:v>
                </c:pt>
                <c:pt idx="37">
                  <c:v>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C-438D-A0C8-4E0CBE1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13664"/>
        <c:axId val="175719552"/>
      </c:lineChart>
      <c:lineChart>
        <c:grouping val="standard"/>
        <c:varyColors val="0"/>
        <c:ser>
          <c:idx val="2"/>
          <c:order val="1"/>
          <c:marker>
            <c:symbol val="none"/>
          </c:marker>
          <c:cat>
            <c:numRef>
              <c:f>'All Data'!$A$12:$A$49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 formatCode="0">
                  <c:v>2002</c:v>
                </c:pt>
                <c:pt idx="25" formatCode="0">
                  <c:v>2003</c:v>
                </c:pt>
                <c:pt idx="26" formatCode="0">
                  <c:v>2004</c:v>
                </c:pt>
                <c:pt idx="27" formatCode="0">
                  <c:v>2005</c:v>
                </c:pt>
                <c:pt idx="28" formatCode="0">
                  <c:v>2006</c:v>
                </c:pt>
                <c:pt idx="29" formatCode="0">
                  <c:v>2007</c:v>
                </c:pt>
                <c:pt idx="30" formatCode="0">
                  <c:v>2008</c:v>
                </c:pt>
                <c:pt idx="31" formatCode="0">
                  <c:v>2009</c:v>
                </c:pt>
                <c:pt idx="32" formatCode="0">
                  <c:v>2010</c:v>
                </c:pt>
                <c:pt idx="33" formatCode="0">
                  <c:v>2011</c:v>
                </c:pt>
                <c:pt idx="34" formatCode="0">
                  <c:v>2012</c:v>
                </c:pt>
                <c:pt idx="35" formatCode="0">
                  <c:v>2013</c:v>
                </c:pt>
                <c:pt idx="36" formatCode="0">
                  <c:v>2014</c:v>
                </c:pt>
                <c:pt idx="37" formatCode="0">
                  <c:v>2015</c:v>
                </c:pt>
              </c:numCache>
            </c:numRef>
          </c:cat>
          <c:val>
            <c:numRef>
              <c:f>'All Data'!$I$12:$I$49</c:f>
              <c:numCache>
                <c:formatCode>_-"$"* #,##0_-;\-"$"* #,##0_-;_-"$"* "-"??_-;_-@_-</c:formatCode>
                <c:ptCount val="38"/>
                <c:pt idx="0">
                  <c:v>5966.3865546218485</c:v>
                </c:pt>
                <c:pt idx="1">
                  <c:v>2188.3548261039468</c:v>
                </c:pt>
                <c:pt idx="2">
                  <c:v>483.68953880764906</c:v>
                </c:pt>
                <c:pt idx="3">
                  <c:v>678.83628066172275</c:v>
                </c:pt>
                <c:pt idx="4">
                  <c:v>733.44029337611732</c:v>
                </c:pt>
                <c:pt idx="5">
                  <c:v>928.72968980797634</c:v>
                </c:pt>
                <c:pt idx="6">
                  <c:v>639.79416809605493</c:v>
                </c:pt>
                <c:pt idx="7">
                  <c:v>1054.180602006689</c:v>
                </c:pt>
                <c:pt idx="8">
                  <c:v>1361.381591034356</c:v>
                </c:pt>
                <c:pt idx="9">
                  <c:v>1043.6432637571158</c:v>
                </c:pt>
                <c:pt idx="10">
                  <c:v>444.08945686900961</c:v>
                </c:pt>
                <c:pt idx="11">
                  <c:v>99.737976502408927</c:v>
                </c:pt>
                <c:pt idx="12">
                  <c:v>2089.9053627760254</c:v>
                </c:pt>
                <c:pt idx="13">
                  <c:v>114.25462459194777</c:v>
                </c:pt>
                <c:pt idx="14">
                  <c:v>255.2160953800298</c:v>
                </c:pt>
                <c:pt idx="15">
                  <c:v>341.64539564107599</c:v>
                </c:pt>
                <c:pt idx="16">
                  <c:v>762.92559899117271</c:v>
                </c:pt>
                <c:pt idx="17">
                  <c:v>1351.4442916093535</c:v>
                </c:pt>
                <c:pt idx="18">
                  <c:v>1762.033398821218</c:v>
                </c:pt>
                <c:pt idx="19">
                  <c:v>424.32941598636404</c:v>
                </c:pt>
                <c:pt idx="20">
                  <c:v>248.56884603796325</c:v>
                </c:pt>
                <c:pt idx="21">
                  <c:v>532.71129434740158</c:v>
                </c:pt>
                <c:pt idx="22">
                  <c:v>576.67386609071275</c:v>
                </c:pt>
                <c:pt idx="23">
                  <c:v>483.54768665441793</c:v>
                </c:pt>
                <c:pt idx="24">
                  <c:v>453.61667347772783</c:v>
                </c:pt>
                <c:pt idx="25">
                  <c:v>453.8363352715927</c:v>
                </c:pt>
                <c:pt idx="26">
                  <c:v>491.89704480457578</c:v>
                </c:pt>
                <c:pt idx="27">
                  <c:v>538.43379111936167</c:v>
                </c:pt>
                <c:pt idx="28">
                  <c:v>264.87408447877999</c:v>
                </c:pt>
                <c:pt idx="29">
                  <c:v>492.59934302803407</c:v>
                </c:pt>
                <c:pt idx="30">
                  <c:v>620</c:v>
                </c:pt>
                <c:pt idx="31">
                  <c:v>860</c:v>
                </c:pt>
                <c:pt idx="32">
                  <c:v>690</c:v>
                </c:pt>
                <c:pt idx="33">
                  <c:v>266</c:v>
                </c:pt>
                <c:pt idx="34">
                  <c:v>630</c:v>
                </c:pt>
                <c:pt idx="35">
                  <c:v>780</c:v>
                </c:pt>
                <c:pt idx="36">
                  <c:v>180</c:v>
                </c:pt>
                <c:pt idx="37" formatCode="_(&quot;$&quot;* #,##0_);_(&quot;$&quot;* \(#,##0\);_(&quot;$&quot;* &quot;-&quot;??_);_(@_)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C-438D-A0C8-4E0CBE1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26976"/>
        <c:axId val="175721088"/>
      </c:lineChart>
      <c:catAx>
        <c:axId val="1757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719552"/>
        <c:crosses val="autoZero"/>
        <c:auto val="1"/>
        <c:lblAlgn val="ctr"/>
        <c:lblOffset val="100"/>
        <c:noMultiLvlLbl val="0"/>
      </c:catAx>
      <c:valAx>
        <c:axId val="175719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5713664"/>
        <c:crosses val="autoZero"/>
        <c:crossBetween val="between"/>
      </c:valAx>
      <c:valAx>
        <c:axId val="175721088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175726976"/>
        <c:crosses val="max"/>
        <c:crossBetween val="between"/>
      </c:valAx>
      <c:catAx>
        <c:axId val="1757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7210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Data'!$I$2:$I$4</c:f>
              <c:strCache>
                <c:ptCount val="3"/>
                <c:pt idx="0">
                  <c:v>Price per Ton</c:v>
                </c:pt>
              </c:strCache>
            </c:strRef>
          </c:tx>
          <c:marker>
            <c:symbol val="none"/>
          </c:marker>
          <c:cat>
            <c:numRef>
              <c:f>'All Data'!$A$12:$A$49</c:f>
              <c:numCache>
                <c:formatCode>General</c:formatCode>
                <c:ptCount val="3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 formatCode="0">
                  <c:v>2002</c:v>
                </c:pt>
                <c:pt idx="25" formatCode="0">
                  <c:v>2003</c:v>
                </c:pt>
                <c:pt idx="26" formatCode="0">
                  <c:v>2004</c:v>
                </c:pt>
                <c:pt idx="27" formatCode="0">
                  <c:v>2005</c:v>
                </c:pt>
                <c:pt idx="28" formatCode="0">
                  <c:v>2006</c:v>
                </c:pt>
                <c:pt idx="29" formatCode="0">
                  <c:v>2007</c:v>
                </c:pt>
                <c:pt idx="30" formatCode="0">
                  <c:v>2008</c:v>
                </c:pt>
                <c:pt idx="31" formatCode="0">
                  <c:v>2009</c:v>
                </c:pt>
                <c:pt idx="32" formatCode="0">
                  <c:v>2010</c:v>
                </c:pt>
                <c:pt idx="33" formatCode="0">
                  <c:v>2011</c:v>
                </c:pt>
                <c:pt idx="34" formatCode="0">
                  <c:v>2012</c:v>
                </c:pt>
                <c:pt idx="35" formatCode="0">
                  <c:v>2013</c:v>
                </c:pt>
                <c:pt idx="36" formatCode="0">
                  <c:v>2014</c:v>
                </c:pt>
                <c:pt idx="37" formatCode="0">
                  <c:v>2015</c:v>
                </c:pt>
              </c:numCache>
            </c:numRef>
          </c:cat>
          <c:val>
            <c:numRef>
              <c:f>'All Data'!$I$14:$I$49</c:f>
              <c:numCache>
                <c:formatCode>_-"$"* #,##0_-;\-"$"* #,##0_-;_-"$"* "-"??_-;_-@_-</c:formatCode>
                <c:ptCount val="36"/>
                <c:pt idx="0">
                  <c:v>483.68953880764906</c:v>
                </c:pt>
                <c:pt idx="1">
                  <c:v>678.83628066172275</c:v>
                </c:pt>
                <c:pt idx="2">
                  <c:v>733.44029337611732</c:v>
                </c:pt>
                <c:pt idx="3">
                  <c:v>928.72968980797634</c:v>
                </c:pt>
                <c:pt idx="4">
                  <c:v>639.79416809605493</c:v>
                </c:pt>
                <c:pt idx="5">
                  <c:v>1054.180602006689</c:v>
                </c:pt>
                <c:pt idx="6">
                  <c:v>1361.381591034356</c:v>
                </c:pt>
                <c:pt idx="7">
                  <c:v>1043.6432637571158</c:v>
                </c:pt>
                <c:pt idx="8">
                  <c:v>444.08945686900961</c:v>
                </c:pt>
                <c:pt idx="9">
                  <c:v>99.737976502408927</c:v>
                </c:pt>
                <c:pt idx="10">
                  <c:v>2089.9053627760254</c:v>
                </c:pt>
                <c:pt idx="11">
                  <c:v>114.25462459194777</c:v>
                </c:pt>
                <c:pt idx="12">
                  <c:v>255.2160953800298</c:v>
                </c:pt>
                <c:pt idx="13">
                  <c:v>341.64539564107599</c:v>
                </c:pt>
                <c:pt idx="14">
                  <c:v>762.92559899117271</c:v>
                </c:pt>
                <c:pt idx="15">
                  <c:v>1351.4442916093535</c:v>
                </c:pt>
                <c:pt idx="16">
                  <c:v>1762.033398821218</c:v>
                </c:pt>
                <c:pt idx="17">
                  <c:v>424.32941598636404</c:v>
                </c:pt>
                <c:pt idx="18">
                  <c:v>248.56884603796325</c:v>
                </c:pt>
                <c:pt idx="19">
                  <c:v>532.71129434740158</c:v>
                </c:pt>
                <c:pt idx="20">
                  <c:v>576.67386609071275</c:v>
                </c:pt>
                <c:pt idx="21">
                  <c:v>483.54768665441793</c:v>
                </c:pt>
                <c:pt idx="22">
                  <c:v>453.61667347772783</c:v>
                </c:pt>
                <c:pt idx="23">
                  <c:v>453.8363352715927</c:v>
                </c:pt>
                <c:pt idx="24">
                  <c:v>491.89704480457578</c:v>
                </c:pt>
                <c:pt idx="25">
                  <c:v>538.43379111936167</c:v>
                </c:pt>
                <c:pt idx="26">
                  <c:v>264.87408447877999</c:v>
                </c:pt>
                <c:pt idx="27">
                  <c:v>492.59934302803407</c:v>
                </c:pt>
                <c:pt idx="28">
                  <c:v>620</c:v>
                </c:pt>
                <c:pt idx="29">
                  <c:v>860</c:v>
                </c:pt>
                <c:pt idx="30">
                  <c:v>690</c:v>
                </c:pt>
                <c:pt idx="31">
                  <c:v>266</c:v>
                </c:pt>
                <c:pt idx="32">
                  <c:v>630</c:v>
                </c:pt>
                <c:pt idx="33">
                  <c:v>780</c:v>
                </c:pt>
                <c:pt idx="34">
                  <c:v>180</c:v>
                </c:pt>
                <c:pt idx="35" formatCode="_(&quot;$&quot;* #,##0_);_(&quot;$&quot;* \(#,##0\);_(&quot;$&quot;* &quot;-&quot;??_);_(@_)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F-480E-B9D2-54C04527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48608"/>
        <c:axId val="175750144"/>
      </c:lineChart>
      <c:lineChart>
        <c:grouping val="standard"/>
        <c:varyColors val="0"/>
        <c:ser>
          <c:idx val="1"/>
          <c:order val="1"/>
          <c:tx>
            <c:strRef>
              <c:f>'All Data'!$D$2:$D$4</c:f>
              <c:strCache>
                <c:ptCount val="3"/>
                <c:pt idx="0">
                  <c:v>Sac Roe Harvest (tons)</c:v>
                </c:pt>
              </c:strCache>
            </c:strRef>
          </c:tx>
          <c:marker>
            <c:symbol val="none"/>
          </c:marker>
          <c:cat>
            <c:numRef>
              <c:f>'All Data'!$A$14:$A$49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 formatCode="0">
                  <c:v>2002</c:v>
                </c:pt>
                <c:pt idx="23" formatCode="0">
                  <c:v>2003</c:v>
                </c:pt>
                <c:pt idx="24" formatCode="0">
                  <c:v>2004</c:v>
                </c:pt>
                <c:pt idx="25" formatCode="0">
                  <c:v>2005</c:v>
                </c:pt>
                <c:pt idx="26" formatCode="0">
                  <c:v>2006</c:v>
                </c:pt>
                <c:pt idx="27" formatCode="0">
                  <c:v>2007</c:v>
                </c:pt>
                <c:pt idx="28" formatCode="0">
                  <c:v>2008</c:v>
                </c:pt>
                <c:pt idx="29" formatCode="0">
                  <c:v>2009</c:v>
                </c:pt>
                <c:pt idx="30" formatCode="0">
                  <c:v>2010</c:v>
                </c:pt>
                <c:pt idx="31" formatCode="0">
                  <c:v>2011</c:v>
                </c:pt>
                <c:pt idx="32" formatCode="0">
                  <c:v>2012</c:v>
                </c:pt>
                <c:pt idx="33" formatCode="0">
                  <c:v>2013</c:v>
                </c:pt>
                <c:pt idx="34" formatCode="0">
                  <c:v>2014</c:v>
                </c:pt>
                <c:pt idx="35" formatCode="0">
                  <c:v>2015</c:v>
                </c:pt>
              </c:numCache>
            </c:numRef>
          </c:cat>
          <c:val>
            <c:numRef>
              <c:f>'All Data'!$E$14:$E$49</c:f>
              <c:numCache>
                <c:formatCode>0.0</c:formatCode>
                <c:ptCount val="36"/>
                <c:pt idx="0">
                  <c:v>10.8</c:v>
                </c:pt>
                <c:pt idx="1">
                  <c:v>11.04</c:v>
                </c:pt>
                <c:pt idx="2">
                  <c:v>11.7</c:v>
                </c:pt>
                <c:pt idx="3">
                  <c:v>11.1</c:v>
                </c:pt>
                <c:pt idx="4">
                  <c:v>11.05</c:v>
                </c:pt>
                <c:pt idx="5">
                  <c:v>11.33</c:v>
                </c:pt>
                <c:pt idx="6">
                  <c:v>11.89</c:v>
                </c:pt>
                <c:pt idx="7">
                  <c:v>9.8800000000000008</c:v>
                </c:pt>
                <c:pt idx="8">
                  <c:v>9.4499999999999993</c:v>
                </c:pt>
                <c:pt idx="9">
                  <c:v>9.36</c:v>
                </c:pt>
                <c:pt idx="10">
                  <c:v>10.6</c:v>
                </c:pt>
                <c:pt idx="11">
                  <c:v>8.8800000000000008</c:v>
                </c:pt>
                <c:pt idx="12">
                  <c:v>9.3800000000000008</c:v>
                </c:pt>
                <c:pt idx="13">
                  <c:v>10.67</c:v>
                </c:pt>
                <c:pt idx="14">
                  <c:v>11.03</c:v>
                </c:pt>
                <c:pt idx="15">
                  <c:v>11.8</c:v>
                </c:pt>
                <c:pt idx="16">
                  <c:v>9.6300000000000008</c:v>
                </c:pt>
                <c:pt idx="17">
                  <c:v>11.5</c:v>
                </c:pt>
                <c:pt idx="18">
                  <c:v>10.199999999999999</c:v>
                </c:pt>
                <c:pt idx="19">
                  <c:v>10.72</c:v>
                </c:pt>
                <c:pt idx="20">
                  <c:v>9.9</c:v>
                </c:pt>
                <c:pt idx="21">
                  <c:v>11.3</c:v>
                </c:pt>
                <c:pt idx="22">
                  <c:v>10.92</c:v>
                </c:pt>
                <c:pt idx="23">
                  <c:v>10.7</c:v>
                </c:pt>
                <c:pt idx="24">
                  <c:v>10.8</c:v>
                </c:pt>
                <c:pt idx="25">
                  <c:v>11.5</c:v>
                </c:pt>
                <c:pt idx="26">
                  <c:v>10.5</c:v>
                </c:pt>
                <c:pt idx="27">
                  <c:v>11.4</c:v>
                </c:pt>
                <c:pt idx="28">
                  <c:v>11.5</c:v>
                </c:pt>
                <c:pt idx="29">
                  <c:v>11.8</c:v>
                </c:pt>
                <c:pt idx="30">
                  <c:v>12.5</c:v>
                </c:pt>
                <c:pt idx="31">
                  <c:v>13.3</c:v>
                </c:pt>
                <c:pt idx="32">
                  <c:v>11.8</c:v>
                </c:pt>
                <c:pt idx="33">
                  <c:v>13</c:v>
                </c:pt>
                <c:pt idx="34">
                  <c:v>12.4</c:v>
                </c:pt>
                <c:pt idx="35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F-480E-B9D2-54C04527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7568"/>
        <c:axId val="175756032"/>
      </c:lineChart>
      <c:catAx>
        <c:axId val="175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750144"/>
        <c:crosses val="autoZero"/>
        <c:auto val="1"/>
        <c:lblAlgn val="ctr"/>
        <c:lblOffset val="100"/>
        <c:noMultiLvlLbl val="0"/>
      </c:catAx>
      <c:valAx>
        <c:axId val="175750144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175748608"/>
        <c:crosses val="autoZero"/>
        <c:crossBetween val="between"/>
      </c:valAx>
      <c:valAx>
        <c:axId val="1757560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5757568"/>
        <c:crosses val="max"/>
        <c:crossBetween val="between"/>
      </c:valAx>
      <c:catAx>
        <c:axId val="1757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7560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91305557004"/>
          <c:y val="3.6732902183753226E-2"/>
          <c:w val="0.85698597277989486"/>
          <c:h val="0.82908735663625177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cat>
            <c:numRef>
              <c:f>'All Data'!$A$9:$A$49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</c:numCache>
            </c:numRef>
          </c:cat>
          <c:val>
            <c:numRef>
              <c:f>'All Data'!$B$9:$B$49</c:f>
              <c:numCache>
                <c:formatCode>#,##0</c:formatCode>
                <c:ptCount val="41"/>
                <c:pt idx="0">
                  <c:v>6400</c:v>
                </c:pt>
                <c:pt idx="1">
                  <c:v>7300</c:v>
                </c:pt>
                <c:pt idx="2">
                  <c:v>5650</c:v>
                </c:pt>
                <c:pt idx="3">
                  <c:v>4500</c:v>
                </c:pt>
                <c:pt idx="4">
                  <c:v>20300</c:v>
                </c:pt>
                <c:pt idx="5">
                  <c:v>39500</c:v>
                </c:pt>
                <c:pt idx="6">
                  <c:v>27000</c:v>
                </c:pt>
                <c:pt idx="7">
                  <c:v>30000</c:v>
                </c:pt>
                <c:pt idx="8">
                  <c:v>32850</c:v>
                </c:pt>
                <c:pt idx="9">
                  <c:v>30550</c:v>
                </c:pt>
                <c:pt idx="10">
                  <c:v>38500</c:v>
                </c:pt>
                <c:pt idx="11">
                  <c:v>30950</c:v>
                </c:pt>
                <c:pt idx="12">
                  <c:v>24750</c:v>
                </c:pt>
                <c:pt idx="13">
                  <c:v>46050</c:v>
                </c:pt>
                <c:pt idx="14">
                  <c:v>58500</c:v>
                </c:pt>
                <c:pt idx="15">
                  <c:v>27200</c:v>
                </c:pt>
                <c:pt idx="16">
                  <c:v>22750</c:v>
                </c:pt>
                <c:pt idx="17">
                  <c:v>23450</c:v>
                </c:pt>
                <c:pt idx="18">
                  <c:v>48500</c:v>
                </c:pt>
                <c:pt idx="19">
                  <c:v>28450</c:v>
                </c:pt>
                <c:pt idx="20">
                  <c:v>19700</c:v>
                </c:pt>
                <c:pt idx="21">
                  <c:v>42265</c:v>
                </c:pt>
                <c:pt idx="22">
                  <c:v>54500</c:v>
                </c:pt>
                <c:pt idx="23">
                  <c:v>39200</c:v>
                </c:pt>
                <c:pt idx="24">
                  <c:v>43600</c:v>
                </c:pt>
                <c:pt idx="25">
                  <c:v>33365</c:v>
                </c:pt>
                <c:pt idx="26">
                  <c:v>52985</c:v>
                </c:pt>
                <c:pt idx="27">
                  <c:v>55209</c:v>
                </c:pt>
                <c:pt idx="28">
                  <c:v>39378</c:v>
                </c:pt>
                <c:pt idx="29">
                  <c:v>53088</c:v>
                </c:pt>
                <c:pt idx="30">
                  <c:v>55962</c:v>
                </c:pt>
                <c:pt idx="31">
                  <c:v>52059</c:v>
                </c:pt>
                <c:pt idx="32">
                  <c:v>59519</c:v>
                </c:pt>
                <c:pt idx="33">
                  <c:v>87715</c:v>
                </c:pt>
                <c:pt idx="34">
                  <c:v>72521</c:v>
                </c:pt>
                <c:pt idx="35">
                  <c:v>91467</c:v>
                </c:pt>
                <c:pt idx="36">
                  <c:v>97449</c:v>
                </c:pt>
                <c:pt idx="37">
                  <c:v>76773</c:v>
                </c:pt>
                <c:pt idx="38">
                  <c:v>73146</c:v>
                </c:pt>
                <c:pt idx="39">
                  <c:v>68290</c:v>
                </c:pt>
                <c:pt idx="40">
                  <c:v>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A-4357-AC67-9FD073B9E2F1}"/>
            </c:ext>
          </c:extLst>
        </c:ser>
        <c:ser>
          <c:idx val="0"/>
          <c:order val="1"/>
          <c:invertIfNegative val="0"/>
          <c:cat>
            <c:numRef>
              <c:f>'All Data'!$A$9:$A$49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</c:numCache>
            </c:numRef>
          </c:cat>
          <c:val>
            <c:numRef>
              <c:f>'All Data'!$D$9:$D$49</c:f>
              <c:numCache>
                <c:formatCode>#,##0</c:formatCode>
                <c:ptCount val="41"/>
                <c:pt idx="0">
                  <c:v>1484</c:v>
                </c:pt>
                <c:pt idx="1">
                  <c:v>795</c:v>
                </c:pt>
                <c:pt idx="2">
                  <c:v>0</c:v>
                </c:pt>
                <c:pt idx="3">
                  <c:v>238</c:v>
                </c:pt>
                <c:pt idx="4">
                  <c:v>2559</c:v>
                </c:pt>
                <c:pt idx="5">
                  <c:v>4445</c:v>
                </c:pt>
                <c:pt idx="6">
                  <c:v>3506</c:v>
                </c:pt>
                <c:pt idx="7">
                  <c:v>4363</c:v>
                </c:pt>
                <c:pt idx="8">
                  <c:v>5416</c:v>
                </c:pt>
                <c:pt idx="9">
                  <c:v>5830</c:v>
                </c:pt>
                <c:pt idx="10">
                  <c:v>7475</c:v>
                </c:pt>
                <c:pt idx="11">
                  <c:v>5443</c:v>
                </c:pt>
                <c:pt idx="12">
                  <c:v>4216</c:v>
                </c:pt>
                <c:pt idx="13">
                  <c:v>9390</c:v>
                </c:pt>
                <c:pt idx="14">
                  <c:v>11831</c:v>
                </c:pt>
                <c:pt idx="15">
                  <c:v>3804</c:v>
                </c:pt>
                <c:pt idx="16">
                  <c:v>1838</c:v>
                </c:pt>
                <c:pt idx="17">
                  <c:v>5368</c:v>
                </c:pt>
                <c:pt idx="18">
                  <c:v>10186</c:v>
                </c:pt>
                <c:pt idx="19">
                  <c:v>4758</c:v>
                </c:pt>
                <c:pt idx="20">
                  <c:v>2908</c:v>
                </c:pt>
                <c:pt idx="21">
                  <c:v>8144</c:v>
                </c:pt>
                <c:pt idx="22">
                  <c:v>11147</c:v>
                </c:pt>
                <c:pt idx="23">
                  <c:v>6638</c:v>
                </c:pt>
                <c:pt idx="24">
                  <c:v>9217</c:v>
                </c:pt>
                <c:pt idx="25">
                  <c:v>4630</c:v>
                </c:pt>
                <c:pt idx="26">
                  <c:v>11974</c:v>
                </c:pt>
                <c:pt idx="27">
                  <c:v>9788</c:v>
                </c:pt>
                <c:pt idx="28">
                  <c:v>7051</c:v>
                </c:pt>
                <c:pt idx="29">
                  <c:v>10490</c:v>
                </c:pt>
                <c:pt idx="30">
                  <c:v>11366.3</c:v>
                </c:pt>
                <c:pt idx="31">
                  <c:v>9967</c:v>
                </c:pt>
                <c:pt idx="32">
                  <c:v>11571</c:v>
                </c:pt>
                <c:pt idx="33">
                  <c:v>14386</c:v>
                </c:pt>
                <c:pt idx="34">
                  <c:v>14776</c:v>
                </c:pt>
                <c:pt idx="35">
                  <c:v>17874</c:v>
                </c:pt>
                <c:pt idx="36">
                  <c:v>19429</c:v>
                </c:pt>
                <c:pt idx="37">
                  <c:v>13231</c:v>
                </c:pt>
                <c:pt idx="38">
                  <c:v>5688</c:v>
                </c:pt>
                <c:pt idx="39">
                  <c:v>16957</c:v>
                </c:pt>
                <c:pt idx="40">
                  <c:v>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A-4357-AC67-9FD073B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175796224"/>
        <c:axId val="175797760"/>
      </c:barChart>
      <c:catAx>
        <c:axId val="1757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797760"/>
        <c:crosses val="autoZero"/>
        <c:auto val="1"/>
        <c:lblAlgn val="ctr"/>
        <c:lblOffset val="100"/>
        <c:noMultiLvlLbl val="0"/>
      </c:catAx>
      <c:valAx>
        <c:axId val="175797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555300620535018"/>
          <c:y val="6.3000983437864283E-2"/>
          <c:w val="0.11168761189619493"/>
          <c:h val="0.1196553408491432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2</xdr:row>
      <xdr:rowOff>161925</xdr:rowOff>
    </xdr:from>
    <xdr:to>
      <xdr:col>24</xdr:col>
      <xdr:colOff>590549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285749</xdr:colOff>
      <xdr:row>22</xdr:row>
      <xdr:rowOff>114299</xdr:rowOff>
    </xdr:from>
    <xdr:to>
      <xdr:col>25</xdr:col>
      <xdr:colOff>123824</xdr:colOff>
      <xdr:row>36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209549</xdr:colOff>
      <xdr:row>38</xdr:row>
      <xdr:rowOff>66675</xdr:rowOff>
    </xdr:from>
    <xdr:to>
      <xdr:col>25</xdr:col>
      <xdr:colOff>314324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238124</xdr:colOff>
      <xdr:row>53</xdr:row>
      <xdr:rowOff>114300</xdr:rowOff>
    </xdr:from>
    <xdr:to>
      <xdr:col>15</xdr:col>
      <xdr:colOff>409575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53</xdr:row>
      <xdr:rowOff>76200</xdr:rowOff>
    </xdr:from>
    <xdr:to>
      <xdr:col>8</xdr:col>
      <xdr:colOff>76200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72</xdr:row>
      <xdr:rowOff>47625</xdr:rowOff>
    </xdr:from>
    <xdr:to>
      <xdr:col>15</xdr:col>
      <xdr:colOff>104775</xdr:colOff>
      <xdr:row>92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790575</xdr:colOff>
      <xdr:row>72</xdr:row>
      <xdr:rowOff>66675</xdr:rowOff>
    </xdr:from>
    <xdr:to>
      <xdr:col>8</xdr:col>
      <xdr:colOff>38100</xdr:colOff>
      <xdr:row>93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323849</xdr:colOff>
      <xdr:row>92</xdr:row>
      <xdr:rowOff>114299</xdr:rowOff>
    </xdr:from>
    <xdr:to>
      <xdr:col>16</xdr:col>
      <xdr:colOff>123824</xdr:colOff>
      <xdr:row>110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95250</xdr:colOff>
      <xdr:row>60</xdr:row>
      <xdr:rowOff>180974</xdr:rowOff>
    </xdr:from>
    <xdr:to>
      <xdr:col>25</xdr:col>
      <xdr:colOff>361950</xdr:colOff>
      <xdr:row>81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200025</xdr:colOff>
      <xdr:row>96</xdr:row>
      <xdr:rowOff>66675</xdr:rowOff>
    </xdr:from>
    <xdr:to>
      <xdr:col>7</xdr:col>
      <xdr:colOff>838200</xdr:colOff>
      <xdr:row>110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</xdr:row>
      <xdr:rowOff>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1816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421217</xdr:colOff>
      <xdr:row>53</xdr:row>
      <xdr:rowOff>40214</xdr:rowOff>
    </xdr:from>
    <xdr:to>
      <xdr:col>29</xdr:col>
      <xdr:colOff>173566</xdr:colOff>
      <xdr:row>85</xdr:row>
      <xdr:rowOff>5291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4</xdr:row>
      <xdr:rowOff>76199</xdr:rowOff>
    </xdr:from>
    <xdr:to>
      <xdr:col>5</xdr:col>
      <xdr:colOff>619125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12</xdr:row>
      <xdr:rowOff>19049</xdr:rowOff>
    </xdr:from>
    <xdr:to>
      <xdr:col>19</xdr:col>
      <xdr:colOff>390526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295276</xdr:colOff>
      <xdr:row>15</xdr:row>
      <xdr:rowOff>38100</xdr:rowOff>
    </xdr:from>
    <xdr:to>
      <xdr:col>22</xdr:col>
      <xdr:colOff>514350</xdr:colOff>
      <xdr:row>45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54</xdr:row>
      <xdr:rowOff>171450</xdr:rowOff>
    </xdr:from>
    <xdr:to>
      <xdr:col>14</xdr:col>
      <xdr:colOff>428625</xdr:colOff>
      <xdr:row>71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46</xdr:row>
      <xdr:rowOff>95250</xdr:rowOff>
    </xdr:from>
    <xdr:to>
      <xdr:col>22</xdr:col>
      <xdr:colOff>514350</xdr:colOff>
      <xdr:row>63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</xdr:row>
      <xdr:rowOff>163830</xdr:rowOff>
    </xdr:from>
    <xdr:to>
      <xdr:col>17</xdr:col>
      <xdr:colOff>434340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7</xdr:row>
      <xdr:rowOff>38100</xdr:rowOff>
    </xdr:from>
    <xdr:to>
      <xdr:col>25</xdr:col>
      <xdr:colOff>142875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24</xdr:row>
      <xdr:rowOff>76199</xdr:rowOff>
    </xdr:from>
    <xdr:to>
      <xdr:col>25</xdr:col>
      <xdr:colOff>123825</xdr:colOff>
      <xdr:row>40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ySplit="4" topLeftCell="A35" activePane="bottomLeft" state="frozen"/>
      <selection pane="bottomLeft" activeCell="K51" sqref="K51"/>
    </sheetView>
  </sheetViews>
  <sheetFormatPr defaultRowHeight="14.4"/>
  <cols>
    <col min="1" max="1" width="12.33203125" bestFit="1" customWidth="1"/>
    <col min="2" max="2" width="11.44140625" customWidth="1"/>
    <col min="3" max="3" width="10.5546875" bestFit="1" customWidth="1"/>
    <col min="4" max="4" width="10.5546875" customWidth="1"/>
    <col min="5" max="5" width="11.44140625" customWidth="1"/>
    <col min="6" max="6" width="13.44140625" bestFit="1" customWidth="1"/>
    <col min="7" max="7" width="36.5546875" bestFit="1" customWidth="1"/>
    <col min="8" max="8" width="15.5546875" bestFit="1" customWidth="1"/>
    <col min="9" max="9" width="15.44140625" bestFit="1" customWidth="1"/>
    <col min="10" max="10" width="9.88671875" customWidth="1"/>
    <col min="11" max="11" width="10.88671875" customWidth="1"/>
    <col min="12" max="12" width="12.33203125" bestFit="1" customWidth="1"/>
    <col min="13" max="13" width="11.5546875" bestFit="1" customWidth="1"/>
    <col min="14" max="14" width="10.88671875" bestFit="1" customWidth="1"/>
    <col min="15" max="15" width="17.88671875" bestFit="1" customWidth="1"/>
  </cols>
  <sheetData>
    <row r="1" spans="1:15" ht="17.399999999999999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5">
      <c r="A2" s="121" t="s">
        <v>1</v>
      </c>
      <c r="B2" s="124" t="s">
        <v>2</v>
      </c>
      <c r="C2" s="124" t="s">
        <v>3</v>
      </c>
      <c r="D2" s="124" t="s">
        <v>4</v>
      </c>
      <c r="E2" s="117" t="s">
        <v>5</v>
      </c>
      <c r="F2" s="117" t="s">
        <v>6</v>
      </c>
      <c r="G2" s="121" t="s">
        <v>7</v>
      </c>
      <c r="H2" s="117" t="s">
        <v>8</v>
      </c>
      <c r="I2" s="127" t="s">
        <v>9</v>
      </c>
      <c r="J2" s="117" t="s">
        <v>10</v>
      </c>
      <c r="K2" s="117" t="s">
        <v>11</v>
      </c>
    </row>
    <row r="3" spans="1:15" ht="27.75" customHeight="1">
      <c r="A3" s="122"/>
      <c r="B3" s="125"/>
      <c r="C3" s="125"/>
      <c r="D3" s="125"/>
      <c r="E3" s="118"/>
      <c r="F3" s="118"/>
      <c r="G3" s="122"/>
      <c r="H3" s="118"/>
      <c r="I3" s="128"/>
      <c r="J3" s="118"/>
      <c r="K3" s="118"/>
      <c r="L3" t="s">
        <v>79</v>
      </c>
    </row>
    <row r="4" spans="1:15">
      <c r="A4" s="123"/>
      <c r="B4" s="126"/>
      <c r="C4" s="126"/>
      <c r="D4" s="126"/>
      <c r="E4" s="119"/>
      <c r="F4" s="119"/>
      <c r="G4" s="123"/>
      <c r="H4" s="119"/>
      <c r="I4" s="129"/>
      <c r="J4" s="119"/>
      <c r="K4" s="119"/>
      <c r="N4" t="s">
        <v>77</v>
      </c>
      <c r="O4" t="s">
        <v>78</v>
      </c>
    </row>
    <row r="5" spans="1:15" ht="15.6">
      <c r="A5" s="1">
        <v>1971</v>
      </c>
      <c r="B5" s="2" t="s">
        <v>12</v>
      </c>
      <c r="C5" s="2">
        <v>750</v>
      </c>
      <c r="D5" s="2">
        <v>278</v>
      </c>
      <c r="E5" s="3">
        <v>8.3000000000000007</v>
      </c>
      <c r="F5" s="2" t="s">
        <v>12</v>
      </c>
      <c r="G5" s="2" t="s">
        <v>12</v>
      </c>
      <c r="H5" s="4"/>
      <c r="I5" s="4"/>
      <c r="J5" s="5">
        <v>35161</v>
      </c>
      <c r="K5" s="3">
        <v>9</v>
      </c>
      <c r="L5">
        <f>C5*2000</f>
        <v>1500000</v>
      </c>
      <c r="N5" t="s">
        <v>12</v>
      </c>
      <c r="O5">
        <f>D5/C5</f>
        <v>0.37066666666666664</v>
      </c>
    </row>
    <row r="6" spans="1:15" ht="15.6">
      <c r="A6" s="1">
        <v>1972</v>
      </c>
      <c r="B6" s="2" t="s">
        <v>12</v>
      </c>
      <c r="C6" s="2">
        <v>850</v>
      </c>
      <c r="D6" s="2">
        <v>603</v>
      </c>
      <c r="E6" s="3" t="s">
        <v>12</v>
      </c>
      <c r="F6" s="2" t="s">
        <v>12</v>
      </c>
      <c r="G6" s="2" t="s">
        <v>12</v>
      </c>
      <c r="H6" s="4"/>
      <c r="I6" s="4"/>
      <c r="J6" s="5">
        <v>35183</v>
      </c>
      <c r="K6" s="3">
        <v>14</v>
      </c>
      <c r="L6">
        <f t="shared" ref="L6:L47" si="0">C6*2000</f>
        <v>1700000</v>
      </c>
      <c r="N6" t="s">
        <v>12</v>
      </c>
      <c r="O6">
        <f>D6/C6</f>
        <v>0.70941176470588241</v>
      </c>
    </row>
    <row r="7" spans="1:15" ht="15.6">
      <c r="A7" s="1">
        <v>1973</v>
      </c>
      <c r="B7" s="2" t="s">
        <v>12</v>
      </c>
      <c r="C7" s="2">
        <v>600</v>
      </c>
      <c r="D7" s="2">
        <v>537</v>
      </c>
      <c r="E7" s="6">
        <v>8.5</v>
      </c>
      <c r="F7" s="2" t="s">
        <v>12</v>
      </c>
      <c r="G7" s="2" t="s">
        <v>12</v>
      </c>
      <c r="H7" s="4"/>
      <c r="I7" s="4"/>
      <c r="J7" s="5">
        <v>35166</v>
      </c>
      <c r="K7" s="3">
        <v>10</v>
      </c>
      <c r="L7">
        <f t="shared" si="0"/>
        <v>1200000</v>
      </c>
      <c r="N7" t="s">
        <v>12</v>
      </c>
      <c r="O7">
        <f t="shared" ref="O7:O50" si="1">D7/C7</f>
        <v>0.89500000000000002</v>
      </c>
    </row>
    <row r="8" spans="1:15" ht="15.6">
      <c r="A8" s="1">
        <v>1974</v>
      </c>
      <c r="B8" s="2" t="s">
        <v>12</v>
      </c>
      <c r="C8" s="2">
        <v>600</v>
      </c>
      <c r="D8" s="2">
        <v>712</v>
      </c>
      <c r="E8" s="6">
        <v>12</v>
      </c>
      <c r="F8" s="2" t="s">
        <v>12</v>
      </c>
      <c r="G8" s="2" t="s">
        <v>12</v>
      </c>
      <c r="H8" s="4"/>
      <c r="I8" s="4"/>
      <c r="J8" s="5">
        <v>35168</v>
      </c>
      <c r="K8" s="3">
        <v>10</v>
      </c>
      <c r="L8">
        <f t="shared" si="0"/>
        <v>1200000</v>
      </c>
      <c r="N8" t="s">
        <v>12</v>
      </c>
      <c r="O8">
        <f t="shared" si="1"/>
        <v>1.1866666666666668</v>
      </c>
    </row>
    <row r="9" spans="1:15" ht="15.6">
      <c r="A9" s="1">
        <v>1975</v>
      </c>
      <c r="B9" s="2">
        <v>6400</v>
      </c>
      <c r="C9" s="2">
        <v>550</v>
      </c>
      <c r="D9" s="2">
        <v>1484</v>
      </c>
      <c r="E9" s="6">
        <v>11</v>
      </c>
      <c r="F9" s="2" t="s">
        <v>12</v>
      </c>
      <c r="G9" s="2" t="s">
        <v>12</v>
      </c>
      <c r="H9" s="4"/>
      <c r="I9" s="4"/>
      <c r="J9" s="5">
        <v>35173</v>
      </c>
      <c r="K9" s="3">
        <v>8</v>
      </c>
      <c r="L9">
        <f t="shared" si="0"/>
        <v>1100000</v>
      </c>
      <c r="N9">
        <f>C9/B9</f>
        <v>8.59375E-2</v>
      </c>
      <c r="O9">
        <f t="shared" si="1"/>
        <v>2.6981818181818182</v>
      </c>
    </row>
    <row r="10" spans="1:15" ht="15.6">
      <c r="A10" s="1">
        <v>1976</v>
      </c>
      <c r="B10" s="2">
        <v>7300</v>
      </c>
      <c r="C10" s="2">
        <v>780</v>
      </c>
      <c r="D10" s="2">
        <v>795</v>
      </c>
      <c r="E10" s="6">
        <v>10.199999999999999</v>
      </c>
      <c r="F10" s="2" t="s">
        <v>12</v>
      </c>
      <c r="G10" s="7" t="s">
        <v>13</v>
      </c>
      <c r="H10" s="8">
        <v>0.23</v>
      </c>
      <c r="I10" s="9">
        <v>289.30817610062894</v>
      </c>
      <c r="J10" s="5">
        <v>35170</v>
      </c>
      <c r="K10" s="3">
        <v>13</v>
      </c>
      <c r="L10">
        <f t="shared" si="0"/>
        <v>1560000</v>
      </c>
      <c r="N10">
        <f t="shared" ref="N10:N50" si="2">C10/B10</f>
        <v>0.10684931506849316</v>
      </c>
      <c r="O10">
        <f t="shared" si="1"/>
        <v>1.0192307692307692</v>
      </c>
    </row>
    <row r="11" spans="1:15" ht="15.6">
      <c r="A11" s="1">
        <v>1977</v>
      </c>
      <c r="B11" s="2">
        <v>5650</v>
      </c>
      <c r="C11" s="2">
        <v>0</v>
      </c>
      <c r="D11" s="2">
        <v>0</v>
      </c>
      <c r="E11" s="3" t="s">
        <v>12</v>
      </c>
      <c r="F11" s="2" t="s">
        <v>12</v>
      </c>
      <c r="G11" s="2" t="s">
        <v>12</v>
      </c>
      <c r="H11" s="8"/>
      <c r="I11" s="9"/>
      <c r="J11" s="5">
        <v>35163</v>
      </c>
      <c r="K11" s="3">
        <v>11</v>
      </c>
      <c r="L11">
        <f t="shared" si="0"/>
        <v>0</v>
      </c>
      <c r="N11">
        <f t="shared" si="2"/>
        <v>0</v>
      </c>
      <c r="O11">
        <v>0</v>
      </c>
    </row>
    <row r="12" spans="1:15" ht="15.6">
      <c r="A12" s="1">
        <v>1978</v>
      </c>
      <c r="B12" s="2">
        <v>4500</v>
      </c>
      <c r="C12" s="2">
        <v>250</v>
      </c>
      <c r="D12" s="2">
        <v>238</v>
      </c>
      <c r="E12" s="6">
        <v>11</v>
      </c>
      <c r="F12" s="2" t="s">
        <v>12</v>
      </c>
      <c r="G12" s="10" t="s">
        <v>14</v>
      </c>
      <c r="H12" s="8">
        <v>1.42</v>
      </c>
      <c r="I12" s="9">
        <v>5966.3865546218485</v>
      </c>
      <c r="J12" s="5">
        <v>35163</v>
      </c>
      <c r="K12" s="3">
        <v>13</v>
      </c>
      <c r="L12">
        <f t="shared" si="0"/>
        <v>500000</v>
      </c>
      <c r="N12">
        <f t="shared" si="2"/>
        <v>5.5555555555555552E-2</v>
      </c>
      <c r="O12">
        <f t="shared" si="1"/>
        <v>0.95199999999999996</v>
      </c>
    </row>
    <row r="13" spans="1:15" ht="15.6">
      <c r="A13" s="1">
        <v>1979</v>
      </c>
      <c r="B13" s="2">
        <v>20300</v>
      </c>
      <c r="C13" s="2">
        <v>2000</v>
      </c>
      <c r="D13" s="2">
        <v>2559</v>
      </c>
      <c r="E13" s="3">
        <v>9.34</v>
      </c>
      <c r="F13" s="2" t="s">
        <v>12</v>
      </c>
      <c r="G13" s="10" t="s">
        <v>15</v>
      </c>
      <c r="H13" s="8">
        <v>5.6</v>
      </c>
      <c r="I13" s="9">
        <v>2188.3548261039468</v>
      </c>
      <c r="J13" s="5">
        <v>35168</v>
      </c>
      <c r="K13" s="3">
        <v>41</v>
      </c>
      <c r="L13">
        <f t="shared" si="0"/>
        <v>4000000</v>
      </c>
      <c r="N13">
        <f t="shared" si="2"/>
        <v>9.8522167487684734E-2</v>
      </c>
      <c r="O13">
        <f t="shared" si="1"/>
        <v>1.2795000000000001</v>
      </c>
    </row>
    <row r="14" spans="1:15" ht="15.6">
      <c r="A14" s="1">
        <v>1980</v>
      </c>
      <c r="B14" s="2">
        <v>39500</v>
      </c>
      <c r="C14" s="2">
        <v>4000</v>
      </c>
      <c r="D14" s="2">
        <v>4445</v>
      </c>
      <c r="E14" s="3">
        <v>10.8</v>
      </c>
      <c r="F14" s="1" t="s">
        <v>16</v>
      </c>
      <c r="G14" s="10" t="s">
        <v>17</v>
      </c>
      <c r="H14" s="8">
        <v>2.15</v>
      </c>
      <c r="I14" s="9">
        <v>483.68953880764906</v>
      </c>
      <c r="J14" s="5">
        <v>35158</v>
      </c>
      <c r="K14" s="3">
        <v>63</v>
      </c>
      <c r="L14">
        <f t="shared" si="0"/>
        <v>8000000</v>
      </c>
      <c r="N14">
        <f t="shared" si="2"/>
        <v>0.10126582278481013</v>
      </c>
      <c r="O14">
        <f t="shared" si="1"/>
        <v>1.1112500000000001</v>
      </c>
    </row>
    <row r="15" spans="1:15" ht="15.6">
      <c r="A15" s="1">
        <v>1981</v>
      </c>
      <c r="B15" s="2">
        <v>27000</v>
      </c>
      <c r="C15" s="2">
        <v>3000</v>
      </c>
      <c r="D15" s="2">
        <v>3506</v>
      </c>
      <c r="E15" s="3">
        <v>11.04</v>
      </c>
      <c r="F15" s="1" t="s">
        <v>18</v>
      </c>
      <c r="G15" s="10" t="s">
        <v>19</v>
      </c>
      <c r="H15" s="8">
        <v>2.38</v>
      </c>
      <c r="I15" s="9">
        <v>678.83628066172275</v>
      </c>
      <c r="J15" s="5">
        <v>35146</v>
      </c>
      <c r="K15" s="3">
        <v>60</v>
      </c>
      <c r="L15">
        <f t="shared" si="0"/>
        <v>6000000</v>
      </c>
      <c r="N15">
        <f t="shared" si="2"/>
        <v>0.1111111111111111</v>
      </c>
      <c r="O15">
        <f t="shared" si="1"/>
        <v>1.1686666666666667</v>
      </c>
    </row>
    <row r="16" spans="1:15" ht="15.6">
      <c r="A16" s="1">
        <v>1982</v>
      </c>
      <c r="B16" s="2">
        <v>30000</v>
      </c>
      <c r="C16" s="2">
        <v>3000</v>
      </c>
      <c r="D16" s="2">
        <v>4363</v>
      </c>
      <c r="E16" s="3">
        <v>11.7</v>
      </c>
      <c r="F16" s="1" t="s">
        <v>20</v>
      </c>
      <c r="G16" s="10" t="s">
        <v>21</v>
      </c>
      <c r="H16" s="8">
        <v>3.2</v>
      </c>
      <c r="I16" s="9">
        <v>733.44029337611732</v>
      </c>
      <c r="J16" s="5">
        <v>35148</v>
      </c>
      <c r="K16" s="3">
        <v>40.799999999999997</v>
      </c>
      <c r="L16">
        <f t="shared" si="0"/>
        <v>6000000</v>
      </c>
      <c r="N16">
        <f t="shared" si="2"/>
        <v>0.1</v>
      </c>
      <c r="O16">
        <f t="shared" si="1"/>
        <v>1.4543333333333333</v>
      </c>
    </row>
    <row r="17" spans="1:15" ht="15.6">
      <c r="A17" s="1">
        <v>1983</v>
      </c>
      <c r="B17" s="2">
        <v>32850</v>
      </c>
      <c r="C17" s="2">
        <v>5500</v>
      </c>
      <c r="D17" s="2">
        <v>5416</v>
      </c>
      <c r="E17" s="3">
        <v>11.1</v>
      </c>
      <c r="F17" s="1" t="s">
        <v>22</v>
      </c>
      <c r="G17" s="10" t="s">
        <v>23</v>
      </c>
      <c r="H17" s="8">
        <v>5.03</v>
      </c>
      <c r="I17" s="9">
        <v>928.72968980797634</v>
      </c>
      <c r="J17" s="5">
        <v>35145</v>
      </c>
      <c r="K17" s="3">
        <v>68</v>
      </c>
      <c r="L17">
        <f t="shared" si="0"/>
        <v>11000000</v>
      </c>
      <c r="N17">
        <f t="shared" si="2"/>
        <v>0.16742770167427701</v>
      </c>
      <c r="O17">
        <f t="shared" si="1"/>
        <v>0.98472727272727267</v>
      </c>
    </row>
    <row r="18" spans="1:15" ht="15.6">
      <c r="A18" s="1">
        <v>1984</v>
      </c>
      <c r="B18" s="2">
        <v>30550</v>
      </c>
      <c r="C18" s="2">
        <v>5000</v>
      </c>
      <c r="D18" s="2">
        <v>5830</v>
      </c>
      <c r="E18" s="3">
        <v>11.05</v>
      </c>
      <c r="F18" s="1" t="s">
        <v>24</v>
      </c>
      <c r="G18" s="10" t="s">
        <v>25</v>
      </c>
      <c r="H18" s="8">
        <v>3.73</v>
      </c>
      <c r="I18" s="9">
        <v>639.79416809605493</v>
      </c>
      <c r="J18" s="5">
        <v>35145</v>
      </c>
      <c r="K18" s="3">
        <v>65</v>
      </c>
      <c r="L18">
        <f t="shared" si="0"/>
        <v>10000000</v>
      </c>
      <c r="N18">
        <f t="shared" si="2"/>
        <v>0.16366612111292964</v>
      </c>
      <c r="O18">
        <f t="shared" si="1"/>
        <v>1.1659999999999999</v>
      </c>
    </row>
    <row r="19" spans="1:15" ht="15.6">
      <c r="A19" s="1">
        <v>1985</v>
      </c>
      <c r="B19" s="2">
        <v>38500</v>
      </c>
      <c r="C19" s="2">
        <v>7700</v>
      </c>
      <c r="D19" s="2">
        <v>7475</v>
      </c>
      <c r="E19" s="3">
        <v>11.33</v>
      </c>
      <c r="F19" s="1" t="s">
        <v>26</v>
      </c>
      <c r="G19" s="10" t="s">
        <v>27</v>
      </c>
      <c r="H19" s="8">
        <v>7.88</v>
      </c>
      <c r="I19" s="9">
        <v>1054.180602006689</v>
      </c>
      <c r="J19" s="5">
        <v>35153</v>
      </c>
      <c r="K19" s="3">
        <v>60.5</v>
      </c>
      <c r="L19">
        <f t="shared" si="0"/>
        <v>15400000</v>
      </c>
      <c r="N19">
        <f t="shared" si="2"/>
        <v>0.2</v>
      </c>
      <c r="O19">
        <f t="shared" si="1"/>
        <v>0.97077922077922074</v>
      </c>
    </row>
    <row r="20" spans="1:15" ht="15.6">
      <c r="A20" s="1">
        <v>1986</v>
      </c>
      <c r="B20" s="2">
        <v>30950</v>
      </c>
      <c r="C20" s="2">
        <v>5029</v>
      </c>
      <c r="D20" s="2">
        <v>5443</v>
      </c>
      <c r="E20" s="3">
        <v>11.89</v>
      </c>
      <c r="F20" s="1" t="s">
        <v>28</v>
      </c>
      <c r="G20" s="1" t="s">
        <v>29</v>
      </c>
      <c r="H20" s="8">
        <v>7.41</v>
      </c>
      <c r="I20" s="9">
        <v>1361.381591034356</v>
      </c>
      <c r="J20" s="5">
        <v>35151</v>
      </c>
      <c r="K20" s="3">
        <v>51.6</v>
      </c>
      <c r="L20">
        <f t="shared" si="0"/>
        <v>10058000</v>
      </c>
      <c r="N20">
        <f t="shared" si="2"/>
        <v>0.16248788368336026</v>
      </c>
      <c r="O20">
        <f t="shared" si="1"/>
        <v>1.0823225293298866</v>
      </c>
    </row>
    <row r="21" spans="1:15" ht="15.6">
      <c r="A21" s="1">
        <v>1987</v>
      </c>
      <c r="B21" s="2">
        <v>24750</v>
      </c>
      <c r="C21" s="2">
        <v>3600</v>
      </c>
      <c r="D21" s="2">
        <v>4216</v>
      </c>
      <c r="E21" s="3">
        <v>9.8800000000000008</v>
      </c>
      <c r="F21" s="1" t="s">
        <v>30</v>
      </c>
      <c r="G21" s="7" t="s">
        <v>31</v>
      </c>
      <c r="H21" s="8">
        <v>4.4000000000000004</v>
      </c>
      <c r="I21" s="9">
        <v>1043.6432637571158</v>
      </c>
      <c r="J21" s="5">
        <v>35145</v>
      </c>
      <c r="K21" s="3">
        <v>86</v>
      </c>
      <c r="L21">
        <f t="shared" si="0"/>
        <v>7200000</v>
      </c>
      <c r="N21">
        <f t="shared" si="2"/>
        <v>0.14545454545454545</v>
      </c>
      <c r="O21">
        <f t="shared" si="1"/>
        <v>1.1711111111111112</v>
      </c>
    </row>
    <row r="22" spans="1:15" ht="15.6">
      <c r="A22" s="1">
        <v>1988</v>
      </c>
      <c r="B22" s="2">
        <v>46050</v>
      </c>
      <c r="C22" s="2">
        <v>9200</v>
      </c>
      <c r="D22" s="2">
        <v>9390</v>
      </c>
      <c r="E22" s="3">
        <v>9.4499999999999993</v>
      </c>
      <c r="F22" s="1" t="s">
        <v>32</v>
      </c>
      <c r="G22" s="10" t="s">
        <v>33</v>
      </c>
      <c r="H22" s="8">
        <v>4.17</v>
      </c>
      <c r="I22" s="9">
        <v>444.08945686900961</v>
      </c>
      <c r="J22" s="5">
        <v>35147</v>
      </c>
      <c r="K22" s="3">
        <v>104</v>
      </c>
      <c r="L22">
        <f t="shared" si="0"/>
        <v>18400000</v>
      </c>
      <c r="N22">
        <f t="shared" si="2"/>
        <v>0.1997828447339848</v>
      </c>
      <c r="O22">
        <f t="shared" si="1"/>
        <v>1.0206521739130434</v>
      </c>
    </row>
    <row r="23" spans="1:15" ht="15.6">
      <c r="A23" s="1">
        <v>1989</v>
      </c>
      <c r="B23" s="2">
        <v>58500</v>
      </c>
      <c r="C23" s="2">
        <v>11700</v>
      </c>
      <c r="D23" s="2">
        <v>11831</v>
      </c>
      <c r="E23" s="3">
        <v>9.36</v>
      </c>
      <c r="F23" s="1" t="s">
        <v>34</v>
      </c>
      <c r="G23" s="10" t="s">
        <v>35</v>
      </c>
      <c r="H23" s="8">
        <v>1.18</v>
      </c>
      <c r="I23" s="9">
        <v>99.737976502408927</v>
      </c>
      <c r="J23" s="5">
        <v>35143</v>
      </c>
      <c r="K23" s="3">
        <v>65.5</v>
      </c>
      <c r="L23">
        <f t="shared" si="0"/>
        <v>23400000</v>
      </c>
      <c r="N23">
        <f t="shared" si="2"/>
        <v>0.2</v>
      </c>
      <c r="O23">
        <f t="shared" si="1"/>
        <v>1.0111965811965813</v>
      </c>
    </row>
    <row r="24" spans="1:15" ht="15.6">
      <c r="A24" s="1">
        <v>1990</v>
      </c>
      <c r="B24" s="2">
        <v>27200</v>
      </c>
      <c r="C24" s="2">
        <v>4150</v>
      </c>
      <c r="D24" s="2">
        <v>3804</v>
      </c>
      <c r="E24" s="3">
        <v>10.6</v>
      </c>
      <c r="F24" s="1" t="s">
        <v>36</v>
      </c>
      <c r="G24" s="10" t="s">
        <v>37</v>
      </c>
      <c r="H24" s="8">
        <v>7.95</v>
      </c>
      <c r="I24" s="9">
        <v>2089.9053627760254</v>
      </c>
      <c r="J24" s="5">
        <v>35155</v>
      </c>
      <c r="K24" s="3">
        <v>39.1</v>
      </c>
      <c r="L24">
        <f t="shared" si="0"/>
        <v>8300000</v>
      </c>
      <c r="N24">
        <f t="shared" si="2"/>
        <v>0.15257352941176472</v>
      </c>
      <c r="O24">
        <f t="shared" si="1"/>
        <v>0.91662650602409634</v>
      </c>
    </row>
    <row r="25" spans="1:15" ht="15.6">
      <c r="A25" s="1">
        <v>1991</v>
      </c>
      <c r="B25" s="2">
        <v>22750</v>
      </c>
      <c r="C25" s="2">
        <v>3200</v>
      </c>
      <c r="D25" s="2">
        <v>1838</v>
      </c>
      <c r="E25" s="3">
        <v>8.8800000000000008</v>
      </c>
      <c r="F25" s="1" t="s">
        <v>38</v>
      </c>
      <c r="G25" s="10" t="s">
        <v>39</v>
      </c>
      <c r="H25" s="8">
        <v>0.21</v>
      </c>
      <c r="I25" s="9">
        <v>114.25462459194777</v>
      </c>
      <c r="J25" s="5">
        <v>35156</v>
      </c>
      <c r="K25" s="3">
        <v>44.5</v>
      </c>
      <c r="L25">
        <f t="shared" si="0"/>
        <v>6400000</v>
      </c>
      <c r="N25">
        <f t="shared" si="2"/>
        <v>0.14065934065934066</v>
      </c>
      <c r="O25">
        <f t="shared" si="1"/>
        <v>0.57437499999999997</v>
      </c>
    </row>
    <row r="26" spans="1:15" ht="15.6">
      <c r="A26" s="1">
        <v>1992</v>
      </c>
      <c r="B26" s="2">
        <v>23450</v>
      </c>
      <c r="C26" s="2">
        <v>3356</v>
      </c>
      <c r="D26" s="2">
        <v>5368</v>
      </c>
      <c r="E26" s="3">
        <v>9.3800000000000008</v>
      </c>
      <c r="F26" s="1" t="s">
        <v>40</v>
      </c>
      <c r="G26" s="10" t="s">
        <v>41</v>
      </c>
      <c r="H26" s="8">
        <v>1.37</v>
      </c>
      <c r="I26" s="9">
        <v>255.2160953800298</v>
      </c>
      <c r="J26" s="5">
        <v>35152</v>
      </c>
      <c r="K26" s="3">
        <v>72.5</v>
      </c>
      <c r="L26">
        <f t="shared" si="0"/>
        <v>6712000</v>
      </c>
      <c r="N26">
        <f t="shared" si="2"/>
        <v>0.1431130063965885</v>
      </c>
      <c r="O26">
        <f t="shared" si="1"/>
        <v>1.5995232419547081</v>
      </c>
    </row>
    <row r="27" spans="1:15" ht="15.6">
      <c r="A27" s="1">
        <v>1993</v>
      </c>
      <c r="B27" s="2">
        <v>48500</v>
      </c>
      <c r="C27" s="2">
        <v>9700</v>
      </c>
      <c r="D27" s="2">
        <v>10186</v>
      </c>
      <c r="E27" s="3">
        <v>10.67</v>
      </c>
      <c r="F27" s="1" t="s">
        <v>42</v>
      </c>
      <c r="G27" s="10" t="s">
        <v>43</v>
      </c>
      <c r="H27" s="8">
        <v>3.48</v>
      </c>
      <c r="I27" s="9">
        <v>341.64539564107599</v>
      </c>
      <c r="J27" s="5">
        <v>35148</v>
      </c>
      <c r="K27" s="3">
        <v>55.3</v>
      </c>
      <c r="L27">
        <f t="shared" si="0"/>
        <v>19400000</v>
      </c>
      <c r="N27">
        <f t="shared" si="2"/>
        <v>0.2</v>
      </c>
      <c r="O27">
        <f t="shared" si="1"/>
        <v>1.0501030927835051</v>
      </c>
    </row>
    <row r="28" spans="1:15" ht="15.6">
      <c r="A28" s="1">
        <v>1994</v>
      </c>
      <c r="B28" s="2">
        <v>28450</v>
      </c>
      <c r="C28" s="2">
        <v>4432</v>
      </c>
      <c r="D28" s="2">
        <v>4758</v>
      </c>
      <c r="E28" s="3">
        <v>11.03</v>
      </c>
      <c r="F28" s="1" t="s">
        <v>44</v>
      </c>
      <c r="G28" s="10" t="s">
        <v>45</v>
      </c>
      <c r="H28" s="8">
        <v>3.63</v>
      </c>
      <c r="I28" s="9">
        <v>762.92559899117271</v>
      </c>
      <c r="J28" s="5">
        <v>35152</v>
      </c>
      <c r="K28" s="3">
        <v>58.1</v>
      </c>
      <c r="L28">
        <f t="shared" si="0"/>
        <v>8864000</v>
      </c>
      <c r="N28">
        <f t="shared" si="2"/>
        <v>0.15578207381370826</v>
      </c>
      <c r="O28">
        <f t="shared" si="1"/>
        <v>1.0735559566787003</v>
      </c>
    </row>
    <row r="29" spans="1:15" ht="15.6">
      <c r="A29" s="1">
        <v>1995</v>
      </c>
      <c r="B29" s="2">
        <v>19700</v>
      </c>
      <c r="C29" s="2">
        <v>2609</v>
      </c>
      <c r="D29" s="2">
        <v>2908</v>
      </c>
      <c r="E29" s="3">
        <v>11.8</v>
      </c>
      <c r="F29" s="1" t="s">
        <v>46</v>
      </c>
      <c r="G29" s="10" t="s">
        <v>47</v>
      </c>
      <c r="H29" s="8">
        <v>3.93</v>
      </c>
      <c r="I29" s="9">
        <v>1351.4442916093535</v>
      </c>
      <c r="J29" s="5">
        <v>35145</v>
      </c>
      <c r="K29" s="3">
        <v>37.299999999999997</v>
      </c>
      <c r="L29">
        <f t="shared" si="0"/>
        <v>5218000</v>
      </c>
      <c r="N29">
        <f t="shared" si="2"/>
        <v>0.13243654822335024</v>
      </c>
      <c r="O29">
        <f t="shared" si="1"/>
        <v>1.1146032962821004</v>
      </c>
    </row>
    <row r="30" spans="1:15" ht="15.6">
      <c r="A30" s="1">
        <v>1996</v>
      </c>
      <c r="B30" s="2">
        <v>42265</v>
      </c>
      <c r="C30" s="2">
        <v>8144</v>
      </c>
      <c r="D30" s="2">
        <v>8144</v>
      </c>
      <c r="E30" s="3">
        <v>9.6300000000000008</v>
      </c>
      <c r="F30" s="1" t="s">
        <v>46</v>
      </c>
      <c r="G30" s="35" t="s">
        <v>80</v>
      </c>
      <c r="H30" s="8">
        <v>14.35</v>
      </c>
      <c r="I30" s="9">
        <v>1762.033398821218</v>
      </c>
      <c r="J30" s="5">
        <v>35146</v>
      </c>
      <c r="K30" s="3">
        <v>45.6</v>
      </c>
      <c r="L30">
        <f t="shared" si="0"/>
        <v>16288000</v>
      </c>
      <c r="N30">
        <f t="shared" si="2"/>
        <v>0.19268898615876021</v>
      </c>
      <c r="O30">
        <f t="shared" si="1"/>
        <v>1</v>
      </c>
    </row>
    <row r="31" spans="1:15" ht="15.6">
      <c r="A31" s="1">
        <v>1997</v>
      </c>
      <c r="B31" s="2">
        <v>54500</v>
      </c>
      <c r="C31" s="2">
        <v>10900</v>
      </c>
      <c r="D31" s="2">
        <v>11147</v>
      </c>
      <c r="E31" s="3">
        <v>11.5</v>
      </c>
      <c r="F31" s="1" t="s">
        <v>48</v>
      </c>
      <c r="G31" s="1" t="s">
        <v>49</v>
      </c>
      <c r="H31" s="8">
        <v>4.7300000000000004</v>
      </c>
      <c r="I31" s="9">
        <v>424.32941598636404</v>
      </c>
      <c r="J31" s="5">
        <v>35143</v>
      </c>
      <c r="K31" s="3">
        <v>41</v>
      </c>
      <c r="L31">
        <f t="shared" si="0"/>
        <v>21800000</v>
      </c>
      <c r="N31">
        <f t="shared" si="2"/>
        <v>0.2</v>
      </c>
      <c r="O31">
        <f t="shared" si="1"/>
        <v>1.0226605504587156</v>
      </c>
    </row>
    <row r="32" spans="1:15" ht="15.6">
      <c r="A32" s="1">
        <v>1998</v>
      </c>
      <c r="B32" s="2">
        <v>39200</v>
      </c>
      <c r="C32" s="2">
        <v>6900</v>
      </c>
      <c r="D32" s="2">
        <v>6638</v>
      </c>
      <c r="E32" s="3">
        <v>10.199999999999999</v>
      </c>
      <c r="F32" s="1" t="s">
        <v>50</v>
      </c>
      <c r="G32" s="1" t="s">
        <v>51</v>
      </c>
      <c r="H32" s="8">
        <v>1.65</v>
      </c>
      <c r="I32" s="9">
        <v>248.56884603796325</v>
      </c>
      <c r="J32" s="5">
        <v>35143</v>
      </c>
      <c r="K32" s="3">
        <v>64.5</v>
      </c>
      <c r="L32">
        <f t="shared" si="0"/>
        <v>13800000</v>
      </c>
      <c r="N32">
        <f t="shared" si="2"/>
        <v>0.17602040816326531</v>
      </c>
      <c r="O32">
        <f t="shared" si="1"/>
        <v>0.96202898550724636</v>
      </c>
    </row>
    <row r="33" spans="1:15" ht="15.6">
      <c r="A33" s="1">
        <v>1999</v>
      </c>
      <c r="B33" s="2">
        <v>43600</v>
      </c>
      <c r="C33" s="2">
        <v>8476</v>
      </c>
      <c r="D33" s="2">
        <v>9217</v>
      </c>
      <c r="E33" s="3">
        <v>10.72</v>
      </c>
      <c r="F33" s="1" t="s">
        <v>52</v>
      </c>
      <c r="G33" s="11" t="s">
        <v>53</v>
      </c>
      <c r="H33" s="8">
        <v>4.91</v>
      </c>
      <c r="I33" s="9">
        <v>532.71129434740158</v>
      </c>
      <c r="J33" s="5">
        <v>35146</v>
      </c>
      <c r="K33" s="3">
        <v>59.5</v>
      </c>
      <c r="L33">
        <f t="shared" si="0"/>
        <v>16952000</v>
      </c>
      <c r="N33">
        <f t="shared" si="2"/>
        <v>0.19440366972477063</v>
      </c>
      <c r="O33">
        <f t="shared" si="1"/>
        <v>1.0874233128834356</v>
      </c>
    </row>
    <row r="34" spans="1:15" ht="15.6">
      <c r="A34" s="1">
        <v>2000</v>
      </c>
      <c r="B34" s="2">
        <v>33365</v>
      </c>
      <c r="C34" s="2">
        <v>5120</v>
      </c>
      <c r="D34" s="2">
        <v>4630</v>
      </c>
      <c r="E34" s="3">
        <v>9.9</v>
      </c>
      <c r="F34" s="2" t="s">
        <v>54</v>
      </c>
      <c r="G34" s="2" t="s">
        <v>55</v>
      </c>
      <c r="H34" s="8">
        <v>2.67</v>
      </c>
      <c r="I34" s="9">
        <v>576.67386609071275</v>
      </c>
      <c r="J34" s="5">
        <v>35143</v>
      </c>
      <c r="K34" s="3">
        <v>54.5</v>
      </c>
      <c r="L34">
        <f t="shared" si="0"/>
        <v>10240000</v>
      </c>
      <c r="N34">
        <f t="shared" si="2"/>
        <v>0.15345421849243218</v>
      </c>
      <c r="O34">
        <f t="shared" si="1"/>
        <v>0.904296875</v>
      </c>
    </row>
    <row r="35" spans="1:15" ht="15.6">
      <c r="A35" s="12">
        <v>2001</v>
      </c>
      <c r="B35" s="13">
        <v>52985</v>
      </c>
      <c r="C35" s="13">
        <v>10597</v>
      </c>
      <c r="D35" s="13">
        <v>11974</v>
      </c>
      <c r="E35" s="14">
        <v>11.3</v>
      </c>
      <c r="F35" s="13" t="s">
        <v>56</v>
      </c>
      <c r="G35" s="13" t="s">
        <v>57</v>
      </c>
      <c r="H35" s="8">
        <v>5.79</v>
      </c>
      <c r="I35" s="9">
        <v>483.54768665441793</v>
      </c>
      <c r="J35" s="15">
        <v>35147</v>
      </c>
      <c r="K35" s="14">
        <v>61</v>
      </c>
      <c r="L35">
        <f t="shared" si="0"/>
        <v>21194000</v>
      </c>
      <c r="N35">
        <f t="shared" si="2"/>
        <v>0.2</v>
      </c>
      <c r="O35">
        <f t="shared" si="1"/>
        <v>1.129942436538643</v>
      </c>
    </row>
    <row r="36" spans="1:15" ht="15.6">
      <c r="A36" s="16">
        <v>2002</v>
      </c>
      <c r="B36" s="13">
        <v>55209</v>
      </c>
      <c r="C36" s="13">
        <v>11042</v>
      </c>
      <c r="D36" s="13">
        <v>9788</v>
      </c>
      <c r="E36" s="14">
        <v>10.92</v>
      </c>
      <c r="F36" s="13" t="s">
        <v>58</v>
      </c>
      <c r="G36" s="13" t="s">
        <v>59</v>
      </c>
      <c r="H36" s="8">
        <v>4.4400000000000004</v>
      </c>
      <c r="I36" s="9">
        <v>453.61667347772783</v>
      </c>
      <c r="J36" s="15">
        <v>35148</v>
      </c>
      <c r="K36" s="14">
        <v>42.6</v>
      </c>
      <c r="L36">
        <f t="shared" si="0"/>
        <v>22084000</v>
      </c>
      <c r="N36">
        <f t="shared" si="2"/>
        <v>0.20000362259776486</v>
      </c>
      <c r="O36">
        <f t="shared" si="1"/>
        <v>0.88643361709835178</v>
      </c>
    </row>
    <row r="37" spans="1:15" ht="15.6">
      <c r="A37" s="16">
        <v>2003</v>
      </c>
      <c r="B37" s="13">
        <v>39378</v>
      </c>
      <c r="C37" s="13">
        <v>6969</v>
      </c>
      <c r="D37" s="13">
        <v>7051</v>
      </c>
      <c r="E37" s="14">
        <v>10.7</v>
      </c>
      <c r="F37" s="17" t="s">
        <v>60</v>
      </c>
      <c r="G37" s="13" t="s">
        <v>61</v>
      </c>
      <c r="H37" s="8">
        <v>3.2</v>
      </c>
      <c r="I37" s="9">
        <v>453.8363352715927</v>
      </c>
      <c r="J37" s="15">
        <v>35147</v>
      </c>
      <c r="K37" s="14">
        <v>47.1</v>
      </c>
      <c r="L37">
        <f t="shared" si="0"/>
        <v>13938000</v>
      </c>
      <c r="N37">
        <f t="shared" si="2"/>
        <v>0.17697699222916349</v>
      </c>
      <c r="O37">
        <f t="shared" si="1"/>
        <v>1.0117663940307073</v>
      </c>
    </row>
    <row r="38" spans="1:15" ht="15.6">
      <c r="A38" s="16">
        <v>2004</v>
      </c>
      <c r="B38" s="13">
        <v>53088</v>
      </c>
      <c r="C38" s="18">
        <v>10618</v>
      </c>
      <c r="D38" s="18">
        <v>10490</v>
      </c>
      <c r="E38" s="14">
        <v>10.8</v>
      </c>
      <c r="F38" s="17" t="s">
        <v>52</v>
      </c>
      <c r="G38" s="13" t="s">
        <v>62</v>
      </c>
      <c r="H38" s="8">
        <v>5.16</v>
      </c>
      <c r="I38" s="9">
        <v>491.89704480457578</v>
      </c>
      <c r="J38" s="15">
        <v>35151</v>
      </c>
      <c r="K38" s="14">
        <v>79.8</v>
      </c>
      <c r="L38">
        <f t="shared" si="0"/>
        <v>21236000</v>
      </c>
      <c r="N38">
        <f t="shared" si="2"/>
        <v>0.20000753465943338</v>
      </c>
      <c r="O38">
        <f t="shared" si="1"/>
        <v>0.9879449990582031</v>
      </c>
    </row>
    <row r="39" spans="1:15" ht="15.6">
      <c r="A39" s="16">
        <v>2005</v>
      </c>
      <c r="B39" s="13">
        <v>55962</v>
      </c>
      <c r="C39" s="18">
        <v>11192</v>
      </c>
      <c r="D39" s="18">
        <v>11366.3</v>
      </c>
      <c r="E39" s="14">
        <v>11.5</v>
      </c>
      <c r="F39" s="17" t="s">
        <v>60</v>
      </c>
      <c r="G39" s="13" t="s">
        <v>63</v>
      </c>
      <c r="H39" s="8">
        <v>6.12</v>
      </c>
      <c r="I39" s="9">
        <v>538.43379111936167</v>
      </c>
      <c r="J39" s="15">
        <v>35148</v>
      </c>
      <c r="K39" s="14">
        <v>39.5</v>
      </c>
      <c r="L39">
        <f t="shared" si="0"/>
        <v>22384000</v>
      </c>
      <c r="N39">
        <f t="shared" si="2"/>
        <v>0.19999285229262714</v>
      </c>
      <c r="O39">
        <f t="shared" si="1"/>
        <v>1.0155736240171551</v>
      </c>
    </row>
    <row r="40" spans="1:15" ht="15.6">
      <c r="A40" s="19">
        <v>2006</v>
      </c>
      <c r="B40" s="18">
        <v>52059</v>
      </c>
      <c r="C40" s="18">
        <v>10412</v>
      </c>
      <c r="D40" s="18">
        <v>9967</v>
      </c>
      <c r="E40" s="20">
        <v>10.5</v>
      </c>
      <c r="F40" s="17" t="s">
        <v>64</v>
      </c>
      <c r="G40" s="18" t="s">
        <v>65</v>
      </c>
      <c r="H40" s="21">
        <v>2.64</v>
      </c>
      <c r="I40" s="22">
        <v>264.87408447877999</v>
      </c>
      <c r="J40" s="15">
        <v>35147</v>
      </c>
      <c r="K40" s="20">
        <v>57.4</v>
      </c>
      <c r="L40">
        <f t="shared" si="0"/>
        <v>20824000</v>
      </c>
      <c r="N40">
        <f t="shared" si="2"/>
        <v>0.20000384179488656</v>
      </c>
      <c r="O40">
        <f t="shared" si="1"/>
        <v>0.95726085286208218</v>
      </c>
    </row>
    <row r="41" spans="1:15" ht="15.6">
      <c r="A41" s="19">
        <v>2007</v>
      </c>
      <c r="B41" s="18">
        <v>59519</v>
      </c>
      <c r="C41" s="18">
        <v>11904</v>
      </c>
      <c r="D41" s="18">
        <v>11571</v>
      </c>
      <c r="E41" s="20">
        <v>11.4</v>
      </c>
      <c r="F41" s="17" t="s">
        <v>66</v>
      </c>
      <c r="G41" s="18" t="s">
        <v>67</v>
      </c>
      <c r="H41" s="21">
        <v>5.7</v>
      </c>
      <c r="I41" s="22">
        <v>492.59934302803407</v>
      </c>
      <c r="J41" s="15">
        <v>35152</v>
      </c>
      <c r="K41" s="20">
        <v>50.2</v>
      </c>
      <c r="L41">
        <f t="shared" si="0"/>
        <v>23808000</v>
      </c>
      <c r="N41">
        <f t="shared" si="2"/>
        <v>0.20000336027150994</v>
      </c>
      <c r="O41">
        <f t="shared" si="1"/>
        <v>0.97202620967741937</v>
      </c>
    </row>
    <row r="42" spans="1:15" ht="15.6">
      <c r="A42" s="19">
        <v>2008</v>
      </c>
      <c r="B42" s="18">
        <v>87715</v>
      </c>
      <c r="C42" s="18">
        <v>14723</v>
      </c>
      <c r="D42" s="18">
        <v>14386</v>
      </c>
      <c r="E42" s="20">
        <v>11.5</v>
      </c>
      <c r="F42" s="17" t="s">
        <v>66</v>
      </c>
      <c r="G42" s="18" t="s">
        <v>68</v>
      </c>
      <c r="H42" s="21">
        <v>8.9</v>
      </c>
      <c r="I42" s="22">
        <v>620</v>
      </c>
      <c r="J42" s="15">
        <v>35151</v>
      </c>
      <c r="K42" s="20">
        <v>55.3</v>
      </c>
      <c r="L42">
        <f t="shared" si="0"/>
        <v>29446000</v>
      </c>
      <c r="N42">
        <f t="shared" si="2"/>
        <v>0.16785042467080888</v>
      </c>
      <c r="O42">
        <f t="shared" si="1"/>
        <v>0.97711064321130203</v>
      </c>
    </row>
    <row r="43" spans="1:15" ht="15.6">
      <c r="A43" s="19">
        <v>2009</v>
      </c>
      <c r="B43" s="18">
        <v>72521</v>
      </c>
      <c r="C43" s="18">
        <v>14504</v>
      </c>
      <c r="D43" s="18">
        <v>14776</v>
      </c>
      <c r="E43" s="20">
        <v>11.8</v>
      </c>
      <c r="F43" s="17" t="s">
        <v>69</v>
      </c>
      <c r="G43" s="18" t="s">
        <v>70</v>
      </c>
      <c r="H43" s="21">
        <v>12.7</v>
      </c>
      <c r="I43" s="22">
        <v>860</v>
      </c>
      <c r="J43" s="15">
        <v>35157</v>
      </c>
      <c r="K43" s="20">
        <v>65.599999999999994</v>
      </c>
      <c r="L43">
        <f t="shared" si="0"/>
        <v>29008000</v>
      </c>
      <c r="N43">
        <f t="shared" si="2"/>
        <v>0.19999724217812773</v>
      </c>
      <c r="O43">
        <f t="shared" si="1"/>
        <v>1.0187534473248758</v>
      </c>
    </row>
    <row r="44" spans="1:15" ht="15.6">
      <c r="A44" s="19">
        <v>2010</v>
      </c>
      <c r="B44" s="18">
        <v>91467</v>
      </c>
      <c r="C44" s="18">
        <v>18293</v>
      </c>
      <c r="D44" s="18">
        <v>17874</v>
      </c>
      <c r="E44" s="20">
        <v>12.5</v>
      </c>
      <c r="F44" s="17" t="s">
        <v>71</v>
      </c>
      <c r="G44" s="18" t="s">
        <v>72</v>
      </c>
      <c r="H44" s="21">
        <v>12.15</v>
      </c>
      <c r="I44" s="22">
        <v>690</v>
      </c>
      <c r="J44" s="15">
        <v>35157</v>
      </c>
      <c r="K44" s="20">
        <v>87.7</v>
      </c>
      <c r="L44">
        <f t="shared" si="0"/>
        <v>36586000</v>
      </c>
      <c r="N44">
        <f t="shared" si="2"/>
        <v>0.1999956268380946</v>
      </c>
      <c r="O44">
        <f t="shared" si="1"/>
        <v>0.97709506368556276</v>
      </c>
    </row>
    <row r="45" spans="1:15" ht="15.6">
      <c r="A45" s="19">
        <v>2011</v>
      </c>
      <c r="B45" s="18">
        <v>97449</v>
      </c>
      <c r="C45" s="18">
        <v>19490</v>
      </c>
      <c r="D45" s="18">
        <v>19429</v>
      </c>
      <c r="E45" s="20">
        <v>13.3</v>
      </c>
      <c r="F45" s="17" t="s">
        <v>44</v>
      </c>
      <c r="G45" s="18" t="s">
        <v>73</v>
      </c>
      <c r="H45" s="21">
        <v>3.96</v>
      </c>
      <c r="I45" s="22">
        <v>266</v>
      </c>
      <c r="J45" s="15">
        <v>35158</v>
      </c>
      <c r="K45" s="20">
        <v>78.3</v>
      </c>
      <c r="L45">
        <f t="shared" si="0"/>
        <v>38980000</v>
      </c>
      <c r="N45">
        <f t="shared" si="2"/>
        <v>0.20000205235559113</v>
      </c>
      <c r="O45">
        <f t="shared" si="1"/>
        <v>0.99687018984094411</v>
      </c>
    </row>
    <row r="46" spans="1:15" ht="15.6">
      <c r="A46" s="19">
        <v>2012</v>
      </c>
      <c r="B46" s="18">
        <v>76773</v>
      </c>
      <c r="C46" s="18">
        <v>28829</v>
      </c>
      <c r="D46" s="18">
        <v>13231</v>
      </c>
      <c r="E46" s="20">
        <v>11.8</v>
      </c>
      <c r="F46" s="17" t="s">
        <v>74</v>
      </c>
      <c r="G46" s="18" t="s">
        <v>75</v>
      </c>
      <c r="H46" s="21">
        <v>8.8699999999999992</v>
      </c>
      <c r="I46" s="22">
        <v>630</v>
      </c>
      <c r="J46" s="53">
        <v>40999</v>
      </c>
      <c r="K46" s="20">
        <v>55.9</v>
      </c>
      <c r="L46">
        <f t="shared" si="0"/>
        <v>57658000</v>
      </c>
      <c r="N46">
        <f t="shared" si="2"/>
        <v>0.37550961926719029</v>
      </c>
      <c r="O46">
        <f t="shared" si="1"/>
        <v>0.45894758749869924</v>
      </c>
    </row>
    <row r="47" spans="1:15" ht="15.6">
      <c r="A47" s="19">
        <v>2013</v>
      </c>
      <c r="B47" s="18">
        <v>73146</v>
      </c>
      <c r="C47" s="18">
        <v>11549</v>
      </c>
      <c r="D47" s="18">
        <v>5688</v>
      </c>
      <c r="E47" s="20">
        <v>13</v>
      </c>
      <c r="F47" s="17" t="s">
        <v>90</v>
      </c>
      <c r="G47" s="18" t="s">
        <v>91</v>
      </c>
      <c r="H47" s="21">
        <v>4.4400000000000004</v>
      </c>
      <c r="I47" s="22">
        <v>780</v>
      </c>
      <c r="J47" s="53">
        <v>41361</v>
      </c>
      <c r="K47" s="20">
        <v>61.3</v>
      </c>
      <c r="L47">
        <f t="shared" si="0"/>
        <v>23098000</v>
      </c>
      <c r="N47">
        <f t="shared" si="2"/>
        <v>0.15788970005195088</v>
      </c>
      <c r="O47">
        <f t="shared" si="1"/>
        <v>0.49251017404104253</v>
      </c>
    </row>
    <row r="48" spans="1:15" ht="15.6">
      <c r="A48" s="19">
        <v>2014</v>
      </c>
      <c r="B48" s="18">
        <v>68290</v>
      </c>
      <c r="C48" s="18">
        <v>16333</v>
      </c>
      <c r="D48" s="18">
        <v>16957</v>
      </c>
      <c r="E48" s="20">
        <v>12.4</v>
      </c>
      <c r="F48" s="17" t="s">
        <v>60</v>
      </c>
      <c r="G48" s="18" t="s">
        <v>120</v>
      </c>
      <c r="H48" s="21">
        <f>(I48*D48)/1000000</f>
        <v>3.05226</v>
      </c>
      <c r="I48" s="22">
        <v>180</v>
      </c>
      <c r="J48" s="53">
        <v>41723</v>
      </c>
      <c r="K48" s="20">
        <v>50</v>
      </c>
      <c r="L48">
        <f>C48*2000</f>
        <v>32666000</v>
      </c>
      <c r="N48">
        <f t="shared" si="2"/>
        <v>0.23917118172499635</v>
      </c>
      <c r="O48">
        <f t="shared" si="1"/>
        <v>1.0382048613237005</v>
      </c>
    </row>
    <row r="49" spans="1:15" ht="15.6">
      <c r="A49" s="52">
        <v>2015</v>
      </c>
      <c r="B49" s="18">
        <v>44237</v>
      </c>
      <c r="C49" s="18">
        <v>8712</v>
      </c>
      <c r="D49" s="18">
        <v>8756</v>
      </c>
      <c r="E49" s="20">
        <v>11.8</v>
      </c>
      <c r="F49" s="79" t="s">
        <v>128</v>
      </c>
      <c r="G49" s="87" t="s">
        <v>130</v>
      </c>
      <c r="H49" s="88">
        <v>2.19</v>
      </c>
      <c r="I49" s="84">
        <v>250</v>
      </c>
      <c r="J49" s="85">
        <v>42088</v>
      </c>
      <c r="K49" s="86">
        <v>87.9</v>
      </c>
      <c r="L49">
        <f t="shared" ref="L49:L50" si="3">C49*2000</f>
        <v>17424000</v>
      </c>
      <c r="N49">
        <f t="shared" si="2"/>
        <v>0.19693921378031964</v>
      </c>
      <c r="O49">
        <f t="shared" si="1"/>
        <v>1.005050505050505</v>
      </c>
    </row>
    <row r="50" spans="1:15" ht="15.6">
      <c r="A50" s="52">
        <v>2016</v>
      </c>
      <c r="B50" s="18">
        <v>74707</v>
      </c>
      <c r="C50" s="18">
        <v>14741</v>
      </c>
      <c r="D50" s="18">
        <v>9758</v>
      </c>
      <c r="E50" s="20">
        <v>10.7</v>
      </c>
      <c r="F50" s="79" t="s">
        <v>137</v>
      </c>
      <c r="G50" s="18" t="s">
        <v>138</v>
      </c>
      <c r="H50" s="92">
        <v>0.4879</v>
      </c>
      <c r="I50" s="90">
        <v>50</v>
      </c>
      <c r="J50" s="85">
        <v>42447</v>
      </c>
      <c r="K50" s="20">
        <v>63.2</v>
      </c>
      <c r="L50">
        <f t="shared" si="3"/>
        <v>29482000</v>
      </c>
      <c r="N50">
        <f t="shared" si="2"/>
        <v>0.19731752044654449</v>
      </c>
      <c r="O50">
        <f t="shared" si="1"/>
        <v>0.66196323180245575</v>
      </c>
    </row>
    <row r="51" spans="1:15" ht="15.6">
      <c r="A51" s="52"/>
      <c r="B51" s="18"/>
      <c r="C51" s="18"/>
      <c r="H51" s="74"/>
      <c r="I51" s="74"/>
      <c r="J51" s="74"/>
      <c r="K51" s="74"/>
    </row>
    <row r="52" spans="1:15" ht="15.6">
      <c r="A52" s="26" t="s">
        <v>76</v>
      </c>
      <c r="B52" s="27"/>
      <c r="C52" s="28"/>
      <c r="D52" s="27"/>
      <c r="E52" s="27"/>
      <c r="F52" s="27"/>
      <c r="G52" s="27"/>
      <c r="H52" s="29"/>
      <c r="I52" s="30"/>
      <c r="J52" s="11"/>
      <c r="K52" s="31"/>
    </row>
    <row r="53" spans="1:15" ht="15.6">
      <c r="A53" s="32" t="s">
        <v>92</v>
      </c>
      <c r="B53" s="33">
        <f>AVERAGE(B5:B50)</f>
        <v>43816.309523809527</v>
      </c>
      <c r="C53" s="33">
        <f>AVERAGE(C5:C50)</f>
        <v>7630.521739130435</v>
      </c>
      <c r="D53" s="33">
        <f>AVERAGE(D5:D50)</f>
        <v>7191.7673913043473</v>
      </c>
      <c r="E53" s="60">
        <f>AVERAGE(E5:E50)</f>
        <v>10.8675</v>
      </c>
      <c r="F53" s="33"/>
      <c r="G53" s="33"/>
      <c r="H53" s="23">
        <f>AVERAGE(H5:H50)</f>
        <v>4.6865040000000002</v>
      </c>
      <c r="I53" s="23">
        <f>AVERAGE(I5:I50)</f>
        <v>796.90213917133212</v>
      </c>
      <c r="J53" s="23"/>
      <c r="K53" s="54">
        <f>AVERAGE(K5:K50)</f>
        <v>51.045652173913034</v>
      </c>
      <c r="M53" s="91"/>
    </row>
  </sheetData>
  <mergeCells count="12">
    <mergeCell ref="J2:J4"/>
    <mergeCell ref="K2:K4"/>
    <mergeCell ref="A1:K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pageSetup scale="65" orientation="portrait" r:id="rId1"/>
  <rowBreaks count="1" manualBreakCount="1">
    <brk id="5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4" sqref="L4"/>
    </sheetView>
  </sheetViews>
  <sheetFormatPr defaultRowHeight="13.2"/>
  <cols>
    <col min="1" max="16384" width="8.88671875" style="97"/>
  </cols>
  <sheetData>
    <row r="1" spans="1:12" ht="13.8">
      <c r="A1" s="93"/>
      <c r="B1" s="94"/>
      <c r="C1" s="94" t="s">
        <v>139</v>
      </c>
      <c r="D1" s="94"/>
      <c r="E1" s="95"/>
      <c r="F1" s="94" t="s">
        <v>140</v>
      </c>
      <c r="G1" s="94" t="s">
        <v>140</v>
      </c>
      <c r="H1" s="131" t="s">
        <v>141</v>
      </c>
      <c r="I1" s="131"/>
      <c r="J1" s="94" t="s">
        <v>142</v>
      </c>
      <c r="K1" s="94" t="s">
        <v>143</v>
      </c>
      <c r="L1" s="96" t="s">
        <v>144</v>
      </c>
    </row>
    <row r="2" spans="1:12" ht="13.8">
      <c r="A2" s="98"/>
      <c r="B2" s="99" t="s">
        <v>145</v>
      </c>
      <c r="C2" s="99" t="s">
        <v>146</v>
      </c>
      <c r="D2" s="100"/>
      <c r="E2" s="99" t="s">
        <v>147</v>
      </c>
      <c r="F2" s="99" t="s">
        <v>148</v>
      </c>
      <c r="G2" s="99" t="s">
        <v>149</v>
      </c>
      <c r="H2" s="130" t="s">
        <v>150</v>
      </c>
      <c r="I2" s="130"/>
      <c r="J2" s="99" t="s">
        <v>151</v>
      </c>
      <c r="K2" s="99" t="s">
        <v>152</v>
      </c>
      <c r="L2" s="101" t="s">
        <v>153</v>
      </c>
    </row>
    <row r="3" spans="1:12">
      <c r="A3" s="102" t="s">
        <v>1</v>
      </c>
      <c r="B3" s="103" t="s">
        <v>154</v>
      </c>
      <c r="C3" s="103" t="s">
        <v>154</v>
      </c>
      <c r="D3" s="103" t="s">
        <v>155</v>
      </c>
      <c r="E3" s="103" t="s">
        <v>156</v>
      </c>
      <c r="F3" s="103" t="s">
        <v>157</v>
      </c>
      <c r="G3" s="103" t="s">
        <v>157</v>
      </c>
      <c r="H3" s="132" t="s">
        <v>158</v>
      </c>
      <c r="I3" s="132"/>
      <c r="J3" s="103" t="s">
        <v>157</v>
      </c>
      <c r="K3" s="103" t="s">
        <v>159</v>
      </c>
      <c r="L3" s="96" t="s">
        <v>160</v>
      </c>
    </row>
    <row r="4" spans="1:12">
      <c r="A4" s="104">
        <v>1979</v>
      </c>
      <c r="B4" s="105">
        <v>2000</v>
      </c>
      <c r="C4" s="105">
        <v>2559</v>
      </c>
      <c r="D4" s="105">
        <v>23144</v>
      </c>
      <c r="E4" s="105">
        <v>25703</v>
      </c>
      <c r="F4" s="106">
        <v>39185</v>
      </c>
      <c r="G4" s="106">
        <v>39191</v>
      </c>
      <c r="H4" s="131">
        <v>6</v>
      </c>
      <c r="I4" s="131"/>
      <c r="J4" s="99">
        <v>41</v>
      </c>
      <c r="K4" s="99">
        <v>3</v>
      </c>
      <c r="L4" s="107">
        <v>1.28</v>
      </c>
    </row>
    <row r="5" spans="1:12">
      <c r="A5" s="104">
        <v>1980</v>
      </c>
      <c r="B5" s="105">
        <v>4000</v>
      </c>
      <c r="C5" s="105">
        <v>4445</v>
      </c>
      <c r="D5" s="105">
        <v>35562</v>
      </c>
      <c r="E5" s="105">
        <v>40007</v>
      </c>
      <c r="F5" s="106">
        <v>39175</v>
      </c>
      <c r="G5" s="106">
        <v>39180</v>
      </c>
      <c r="H5" s="133">
        <v>5</v>
      </c>
      <c r="I5" s="133"/>
      <c r="J5" s="99">
        <v>63</v>
      </c>
      <c r="K5" s="99">
        <v>4</v>
      </c>
      <c r="L5" s="107">
        <v>1.1100000000000001</v>
      </c>
    </row>
    <row r="6" spans="1:12">
      <c r="A6" s="104">
        <v>1981</v>
      </c>
      <c r="B6" s="105">
        <v>3000</v>
      </c>
      <c r="C6" s="105">
        <v>3506</v>
      </c>
      <c r="D6" s="105">
        <v>33869</v>
      </c>
      <c r="E6" s="105">
        <v>37375</v>
      </c>
      <c r="F6" s="106">
        <v>39163</v>
      </c>
      <c r="G6" s="106">
        <v>39172</v>
      </c>
      <c r="H6" s="130">
        <v>9</v>
      </c>
      <c r="I6" s="130"/>
      <c r="J6" s="99">
        <v>60</v>
      </c>
      <c r="K6" s="99">
        <v>5</v>
      </c>
      <c r="L6" s="107">
        <v>1.17</v>
      </c>
    </row>
    <row r="7" spans="1:12">
      <c r="A7" s="104">
        <v>1982</v>
      </c>
      <c r="B7" s="105">
        <v>3000</v>
      </c>
      <c r="C7" s="105">
        <v>4371</v>
      </c>
      <c r="D7" s="105">
        <v>33553</v>
      </c>
      <c r="E7" s="105">
        <v>37924</v>
      </c>
      <c r="F7" s="106">
        <v>39165</v>
      </c>
      <c r="G7" s="106">
        <v>39177</v>
      </c>
      <c r="H7" s="130">
        <v>12</v>
      </c>
      <c r="I7" s="130"/>
      <c r="J7" s="99">
        <v>40.799999999999997</v>
      </c>
      <c r="K7" s="99">
        <v>6</v>
      </c>
      <c r="L7" s="107">
        <v>1.45</v>
      </c>
    </row>
    <row r="8" spans="1:12">
      <c r="A8" s="104">
        <v>1983</v>
      </c>
      <c r="B8" s="105">
        <v>5500</v>
      </c>
      <c r="C8" s="105">
        <v>5416</v>
      </c>
      <c r="D8" s="105">
        <v>29692</v>
      </c>
      <c r="E8" s="105">
        <v>35108</v>
      </c>
      <c r="F8" s="106">
        <v>39162</v>
      </c>
      <c r="G8" s="106">
        <v>39172</v>
      </c>
      <c r="H8" s="130">
        <v>10</v>
      </c>
      <c r="I8" s="130"/>
      <c r="J8" s="99">
        <v>68</v>
      </c>
      <c r="K8" s="99">
        <v>3</v>
      </c>
      <c r="L8" s="107">
        <v>0.98</v>
      </c>
    </row>
    <row r="9" spans="1:12">
      <c r="A9" s="104">
        <v>1984</v>
      </c>
      <c r="B9" s="105">
        <v>5000</v>
      </c>
      <c r="C9" s="105">
        <v>5830</v>
      </c>
      <c r="D9" s="105">
        <v>36691</v>
      </c>
      <c r="E9" s="105">
        <v>42521</v>
      </c>
      <c r="F9" s="106">
        <v>39162</v>
      </c>
      <c r="G9" s="106">
        <v>39172</v>
      </c>
      <c r="H9" s="130">
        <v>10</v>
      </c>
      <c r="I9" s="130"/>
      <c r="J9" s="99">
        <v>65</v>
      </c>
      <c r="K9" s="99">
        <v>4</v>
      </c>
      <c r="L9" s="107">
        <v>1.17</v>
      </c>
    </row>
    <row r="10" spans="1:12">
      <c r="A10" s="104">
        <v>1985</v>
      </c>
      <c r="B10" s="105">
        <v>7700</v>
      </c>
      <c r="C10" s="105">
        <v>7475</v>
      </c>
      <c r="D10" s="105">
        <v>34151</v>
      </c>
      <c r="E10" s="105">
        <v>41626</v>
      </c>
      <c r="F10" s="106">
        <v>39170</v>
      </c>
      <c r="G10" s="106">
        <v>39178</v>
      </c>
      <c r="H10" s="130">
        <v>8</v>
      </c>
      <c r="I10" s="130"/>
      <c r="J10" s="99">
        <v>60.5</v>
      </c>
      <c r="K10" s="99">
        <v>5</v>
      </c>
      <c r="L10" s="107">
        <v>0.97</v>
      </c>
    </row>
    <row r="11" spans="1:12">
      <c r="A11" s="104">
        <v>1986</v>
      </c>
      <c r="B11" s="105">
        <v>5029</v>
      </c>
      <c r="C11" s="105">
        <v>5443</v>
      </c>
      <c r="D11" s="105">
        <v>29127</v>
      </c>
      <c r="E11" s="105">
        <v>34570</v>
      </c>
      <c r="F11" s="106">
        <v>39174</v>
      </c>
      <c r="G11" s="106">
        <v>39182</v>
      </c>
      <c r="H11" s="130">
        <v>8</v>
      </c>
      <c r="I11" s="130"/>
      <c r="J11" s="99">
        <v>51.6</v>
      </c>
      <c r="K11" s="99">
        <v>6</v>
      </c>
      <c r="L11" s="107">
        <v>1.08</v>
      </c>
    </row>
    <row r="12" spans="1:12">
      <c r="A12" s="104">
        <v>1987</v>
      </c>
      <c r="B12" s="105">
        <v>3600</v>
      </c>
      <c r="C12" s="105">
        <v>4216</v>
      </c>
      <c r="D12" s="105">
        <v>47428</v>
      </c>
      <c r="E12" s="105">
        <v>51644</v>
      </c>
      <c r="F12" s="106">
        <v>39162</v>
      </c>
      <c r="G12" s="106">
        <v>39173</v>
      </c>
      <c r="H12" s="130">
        <v>11</v>
      </c>
      <c r="I12" s="130"/>
      <c r="J12" s="99">
        <v>86</v>
      </c>
      <c r="K12" s="99">
        <v>3</v>
      </c>
      <c r="L12" s="107">
        <v>1.17</v>
      </c>
    </row>
    <row r="13" spans="1:12">
      <c r="A13" s="104">
        <v>1988</v>
      </c>
      <c r="B13" s="105">
        <v>9200</v>
      </c>
      <c r="C13" s="105">
        <v>9407</v>
      </c>
      <c r="D13" s="105">
        <v>66281</v>
      </c>
      <c r="E13" s="105">
        <v>75688</v>
      </c>
      <c r="F13" s="106">
        <v>39164</v>
      </c>
      <c r="G13" s="106">
        <v>39174</v>
      </c>
      <c r="H13" s="130">
        <v>10</v>
      </c>
      <c r="I13" s="130"/>
      <c r="J13" s="99">
        <v>104</v>
      </c>
      <c r="K13" s="99">
        <v>4</v>
      </c>
      <c r="L13" s="107">
        <v>1.02</v>
      </c>
    </row>
    <row r="14" spans="1:12">
      <c r="A14" s="104">
        <v>1989</v>
      </c>
      <c r="B14" s="105">
        <v>11700</v>
      </c>
      <c r="C14" s="105">
        <v>11897</v>
      </c>
      <c r="D14" s="105">
        <v>30482</v>
      </c>
      <c r="E14" s="105">
        <v>42379</v>
      </c>
      <c r="F14" s="106">
        <v>39160</v>
      </c>
      <c r="G14" s="106">
        <v>39174</v>
      </c>
      <c r="H14" s="130">
        <v>15</v>
      </c>
      <c r="I14" s="130"/>
      <c r="J14" s="99">
        <v>65.5</v>
      </c>
      <c r="K14" s="99">
        <v>5</v>
      </c>
      <c r="L14" s="107">
        <v>1.01</v>
      </c>
    </row>
    <row r="15" spans="1:12">
      <c r="A15" s="104">
        <v>1990</v>
      </c>
      <c r="B15" s="105">
        <v>4150</v>
      </c>
      <c r="C15" s="105">
        <v>3804</v>
      </c>
      <c r="D15" s="105">
        <v>25661</v>
      </c>
      <c r="E15" s="105">
        <v>29465</v>
      </c>
      <c r="F15" s="106">
        <v>39172</v>
      </c>
      <c r="G15" s="106">
        <v>39181</v>
      </c>
      <c r="H15" s="130">
        <v>10</v>
      </c>
      <c r="I15" s="130"/>
      <c r="J15" s="99">
        <v>39.1</v>
      </c>
      <c r="K15" s="99">
        <v>6</v>
      </c>
      <c r="L15" s="107">
        <v>0.92</v>
      </c>
    </row>
    <row r="16" spans="1:12">
      <c r="A16" s="104">
        <v>1991</v>
      </c>
      <c r="B16" s="105">
        <v>3200</v>
      </c>
      <c r="C16" s="105">
        <v>1903</v>
      </c>
      <c r="D16" s="105">
        <v>26485</v>
      </c>
      <c r="E16" s="105">
        <v>28388</v>
      </c>
      <c r="F16" s="106">
        <v>39173</v>
      </c>
      <c r="G16" s="106">
        <v>39182</v>
      </c>
      <c r="H16" s="130">
        <v>9</v>
      </c>
      <c r="I16" s="130"/>
      <c r="J16" s="99">
        <v>44.5</v>
      </c>
      <c r="K16" s="99">
        <v>3</v>
      </c>
      <c r="L16" s="107">
        <v>0.56999999999999995</v>
      </c>
    </row>
    <row r="17" spans="1:12">
      <c r="A17" s="104">
        <v>1992</v>
      </c>
      <c r="B17" s="105">
        <v>3356</v>
      </c>
      <c r="C17" s="105">
        <v>5435</v>
      </c>
      <c r="D17" s="105">
        <v>48942</v>
      </c>
      <c r="E17" s="105">
        <v>54377</v>
      </c>
      <c r="F17" s="106">
        <v>39169</v>
      </c>
      <c r="G17" s="106">
        <v>39177</v>
      </c>
      <c r="H17" s="130">
        <v>9</v>
      </c>
      <c r="I17" s="130"/>
      <c r="J17" s="99">
        <v>72.5</v>
      </c>
      <c r="K17" s="99">
        <v>4</v>
      </c>
      <c r="L17" s="107">
        <v>1.6</v>
      </c>
    </row>
    <row r="18" spans="1:12">
      <c r="A18" s="104">
        <v>1993</v>
      </c>
      <c r="B18" s="105">
        <v>9700</v>
      </c>
      <c r="C18" s="105">
        <v>10296</v>
      </c>
      <c r="D18" s="105">
        <v>36823</v>
      </c>
      <c r="E18" s="105">
        <v>47119</v>
      </c>
      <c r="F18" s="106">
        <v>39165</v>
      </c>
      <c r="G18" s="106">
        <v>39172</v>
      </c>
      <c r="H18" s="130">
        <v>8</v>
      </c>
      <c r="I18" s="130"/>
      <c r="J18" s="99">
        <v>55.3</v>
      </c>
      <c r="K18" s="99">
        <v>5</v>
      </c>
      <c r="L18" s="107">
        <v>1.05</v>
      </c>
    </row>
    <row r="19" spans="1:12">
      <c r="A19" s="104">
        <v>1994</v>
      </c>
      <c r="B19" s="105">
        <v>4432</v>
      </c>
      <c r="C19" s="105">
        <v>4887</v>
      </c>
      <c r="D19" s="105">
        <v>14810</v>
      </c>
      <c r="E19" s="105">
        <v>19697</v>
      </c>
      <c r="F19" s="106">
        <v>39169</v>
      </c>
      <c r="G19" s="106">
        <v>39172</v>
      </c>
      <c r="H19" s="133">
        <v>4</v>
      </c>
      <c r="I19" s="133"/>
      <c r="J19" s="99">
        <v>58.1</v>
      </c>
      <c r="K19" s="99">
        <v>6</v>
      </c>
      <c r="L19" s="107">
        <v>1.07</v>
      </c>
    </row>
    <row r="20" spans="1:12">
      <c r="A20" s="104">
        <v>1995</v>
      </c>
      <c r="B20" s="105">
        <v>2609</v>
      </c>
      <c r="C20" s="105">
        <v>2978</v>
      </c>
      <c r="D20" s="105">
        <v>35441</v>
      </c>
      <c r="E20" s="105">
        <v>38419</v>
      </c>
      <c r="F20" s="106">
        <v>39162</v>
      </c>
      <c r="G20" s="106">
        <v>39169</v>
      </c>
      <c r="H20" s="130">
        <v>8</v>
      </c>
      <c r="I20" s="130"/>
      <c r="J20" s="99">
        <v>37.299999999999997</v>
      </c>
      <c r="K20" s="99">
        <v>7</v>
      </c>
      <c r="L20" s="107">
        <v>1.1100000000000001</v>
      </c>
    </row>
    <row r="21" spans="1:12">
      <c r="A21" s="104">
        <v>1996</v>
      </c>
      <c r="B21" s="105">
        <v>8144</v>
      </c>
      <c r="C21" s="105">
        <v>8249</v>
      </c>
      <c r="D21" s="105">
        <v>34538</v>
      </c>
      <c r="E21" s="105">
        <v>42787</v>
      </c>
      <c r="F21" s="106">
        <v>39163</v>
      </c>
      <c r="G21" s="106">
        <v>39166</v>
      </c>
      <c r="H21" s="133">
        <v>4</v>
      </c>
      <c r="I21" s="133"/>
      <c r="J21" s="99">
        <v>45.6</v>
      </c>
      <c r="K21" s="99" t="s">
        <v>161</v>
      </c>
      <c r="L21" s="107">
        <v>1</v>
      </c>
    </row>
    <row r="22" spans="1:12">
      <c r="A22" s="104">
        <v>1997</v>
      </c>
      <c r="B22" s="105">
        <v>10900</v>
      </c>
      <c r="C22" s="105">
        <v>11254</v>
      </c>
      <c r="D22" s="105">
        <v>29284</v>
      </c>
      <c r="E22" s="105">
        <v>40538</v>
      </c>
      <c r="F22" s="106">
        <v>39160</v>
      </c>
      <c r="G22" s="106">
        <v>39171</v>
      </c>
      <c r="H22" s="130">
        <v>12</v>
      </c>
      <c r="I22" s="130"/>
      <c r="J22" s="99">
        <v>41</v>
      </c>
      <c r="K22" s="99" t="s">
        <v>162</v>
      </c>
      <c r="L22" s="107">
        <v>1.02</v>
      </c>
    </row>
    <row r="23" spans="1:12">
      <c r="A23" s="104">
        <v>1998</v>
      </c>
      <c r="B23" s="105">
        <v>6900</v>
      </c>
      <c r="C23" s="105">
        <v>6767</v>
      </c>
      <c r="D23" s="105">
        <v>40967</v>
      </c>
      <c r="E23" s="105">
        <v>47734</v>
      </c>
      <c r="F23" s="106">
        <v>39160</v>
      </c>
      <c r="G23" s="106">
        <v>39164</v>
      </c>
      <c r="H23" s="133">
        <v>5</v>
      </c>
      <c r="I23" s="133"/>
      <c r="J23" s="99">
        <v>64.5</v>
      </c>
      <c r="K23" s="99">
        <v>4</v>
      </c>
      <c r="L23" s="107">
        <v>0.96</v>
      </c>
    </row>
    <row r="24" spans="1:12">
      <c r="A24" s="104">
        <v>1999</v>
      </c>
      <c r="B24" s="105">
        <v>8476</v>
      </c>
      <c r="C24" s="105">
        <v>9362</v>
      </c>
      <c r="D24" s="105">
        <v>41781</v>
      </c>
      <c r="E24" s="105">
        <v>51143</v>
      </c>
      <c r="F24" s="106">
        <v>39163</v>
      </c>
      <c r="G24" s="106">
        <v>39168</v>
      </c>
      <c r="H24" s="130">
        <v>6</v>
      </c>
      <c r="I24" s="130"/>
      <c r="J24" s="99">
        <v>59.5</v>
      </c>
      <c r="K24" s="99" t="s">
        <v>163</v>
      </c>
      <c r="L24" s="107">
        <v>1.0900000000000001</v>
      </c>
    </row>
    <row r="25" spans="1:12">
      <c r="A25" s="104">
        <v>2000</v>
      </c>
      <c r="B25" s="105">
        <v>5120</v>
      </c>
      <c r="C25" s="105">
        <v>4678</v>
      </c>
      <c r="D25" s="105">
        <v>50290</v>
      </c>
      <c r="E25" s="105">
        <v>54968</v>
      </c>
      <c r="F25" s="106">
        <v>39160</v>
      </c>
      <c r="G25" s="106">
        <v>39168</v>
      </c>
      <c r="H25" s="130">
        <v>9</v>
      </c>
      <c r="I25" s="130"/>
      <c r="J25" s="99">
        <v>54.5</v>
      </c>
      <c r="K25" s="99" t="s">
        <v>164</v>
      </c>
      <c r="L25" s="107">
        <v>0.9</v>
      </c>
    </row>
    <row r="26" spans="1:12">
      <c r="A26" s="104">
        <v>2001</v>
      </c>
      <c r="B26" s="105">
        <v>10597</v>
      </c>
      <c r="C26" s="105">
        <v>12058</v>
      </c>
      <c r="D26" s="105">
        <v>47972</v>
      </c>
      <c r="E26" s="105">
        <v>60030</v>
      </c>
      <c r="F26" s="106">
        <v>39164</v>
      </c>
      <c r="G26" s="106">
        <v>39175</v>
      </c>
      <c r="H26" s="130">
        <v>12</v>
      </c>
      <c r="I26" s="130"/>
      <c r="J26" s="99">
        <v>61</v>
      </c>
      <c r="K26" s="99" t="s">
        <v>165</v>
      </c>
      <c r="L26" s="107">
        <v>1.1299999999999999</v>
      </c>
    </row>
    <row r="27" spans="1:12">
      <c r="A27" s="104">
        <v>2002</v>
      </c>
      <c r="B27" s="105">
        <v>11042</v>
      </c>
      <c r="C27" s="105">
        <v>9908</v>
      </c>
      <c r="D27" s="105">
        <v>44408</v>
      </c>
      <c r="E27" s="105">
        <v>54316</v>
      </c>
      <c r="F27" s="106">
        <v>39165</v>
      </c>
      <c r="G27" s="106">
        <v>39172</v>
      </c>
      <c r="H27" s="130">
        <v>8</v>
      </c>
      <c r="I27" s="130"/>
      <c r="J27" s="99">
        <v>42.6</v>
      </c>
      <c r="K27" s="99" t="s">
        <v>163</v>
      </c>
      <c r="L27" s="107">
        <v>0.89</v>
      </c>
    </row>
    <row r="28" spans="1:12">
      <c r="A28" s="104">
        <v>2003</v>
      </c>
      <c r="B28" s="105">
        <v>6969</v>
      </c>
      <c r="C28" s="105">
        <v>7076</v>
      </c>
      <c r="D28" s="105">
        <v>58416</v>
      </c>
      <c r="E28" s="105">
        <v>65492</v>
      </c>
      <c r="F28" s="106">
        <v>39164</v>
      </c>
      <c r="G28" s="106">
        <v>39172</v>
      </c>
      <c r="H28" s="130">
        <v>9</v>
      </c>
      <c r="I28" s="130"/>
      <c r="J28" s="99">
        <v>47.1</v>
      </c>
      <c r="K28" s="99" t="s">
        <v>166</v>
      </c>
      <c r="L28" s="107">
        <v>1.01</v>
      </c>
    </row>
    <row r="29" spans="1:12">
      <c r="A29" s="104">
        <v>2004</v>
      </c>
      <c r="B29" s="105">
        <v>10618</v>
      </c>
      <c r="C29" s="105">
        <v>10615</v>
      </c>
      <c r="D29" s="105">
        <v>67379</v>
      </c>
      <c r="E29" s="105">
        <v>77993</v>
      </c>
      <c r="F29" s="106">
        <v>39168</v>
      </c>
      <c r="G29" s="106">
        <v>39182</v>
      </c>
      <c r="H29" s="130">
        <v>15</v>
      </c>
      <c r="I29" s="130"/>
      <c r="J29" s="99">
        <v>79.8</v>
      </c>
      <c r="K29" s="99" t="s">
        <v>163</v>
      </c>
      <c r="L29" s="107">
        <v>0.99</v>
      </c>
    </row>
    <row r="30" spans="1:12">
      <c r="A30" s="104">
        <v>2005</v>
      </c>
      <c r="B30" s="105">
        <v>11192</v>
      </c>
      <c r="C30" s="105">
        <v>11520</v>
      </c>
      <c r="D30" s="105">
        <v>72466</v>
      </c>
      <c r="E30" s="105">
        <v>83986</v>
      </c>
      <c r="F30" s="106">
        <v>39165</v>
      </c>
      <c r="G30" s="106">
        <v>39170</v>
      </c>
      <c r="H30" s="133">
        <v>5</v>
      </c>
      <c r="I30" s="133"/>
      <c r="J30" s="99">
        <v>39.5</v>
      </c>
      <c r="K30" s="99" t="s">
        <v>167</v>
      </c>
      <c r="L30" s="107">
        <v>1.02</v>
      </c>
    </row>
    <row r="31" spans="1:12">
      <c r="A31" s="104">
        <v>2006</v>
      </c>
      <c r="B31" s="105">
        <v>10412</v>
      </c>
      <c r="C31" s="105">
        <v>10070</v>
      </c>
      <c r="D31" s="105">
        <v>65126</v>
      </c>
      <c r="E31" s="105">
        <v>75196</v>
      </c>
      <c r="F31" s="106">
        <v>39164</v>
      </c>
      <c r="G31" s="106">
        <v>39168</v>
      </c>
      <c r="H31" s="134">
        <v>4</v>
      </c>
      <c r="I31" s="134"/>
      <c r="J31" s="99">
        <v>57.4</v>
      </c>
      <c r="K31" s="99" t="s">
        <v>168</v>
      </c>
      <c r="L31" s="107">
        <v>0.97</v>
      </c>
    </row>
    <row r="32" spans="1:12">
      <c r="A32" s="108" t="s">
        <v>76</v>
      </c>
      <c r="B32" s="109">
        <v>6698</v>
      </c>
      <c r="C32" s="109">
        <v>6979</v>
      </c>
      <c r="D32" s="109">
        <v>40742</v>
      </c>
      <c r="E32" s="109">
        <v>47721</v>
      </c>
      <c r="F32" s="110">
        <v>39166</v>
      </c>
      <c r="G32" s="110">
        <v>39174</v>
      </c>
      <c r="H32" s="135">
        <v>9</v>
      </c>
      <c r="I32" s="135"/>
      <c r="J32" s="111">
        <v>57.3</v>
      </c>
      <c r="K32" s="111"/>
    </row>
    <row r="33" spans="1:11" ht="13.8">
      <c r="A33" s="98"/>
      <c r="B33" s="100"/>
      <c r="C33" s="100"/>
      <c r="D33" s="136" t="s">
        <v>169</v>
      </c>
      <c r="E33" s="136"/>
      <c r="F33" s="136"/>
      <c r="G33" s="136"/>
      <c r="H33" s="136"/>
      <c r="I33" s="136"/>
      <c r="J33" s="136"/>
      <c r="K33" s="100"/>
    </row>
    <row r="34" spans="1:11" ht="13.8">
      <c r="A34" s="98"/>
      <c r="B34" s="112"/>
      <c r="C34" s="100"/>
      <c r="D34" s="137" t="s">
        <v>170</v>
      </c>
      <c r="E34" s="137"/>
      <c r="F34" s="137"/>
      <c r="G34" s="137"/>
      <c r="H34" s="137"/>
      <c r="I34" s="138"/>
      <c r="J34" s="138"/>
      <c r="K34" s="100"/>
    </row>
  </sheetData>
  <mergeCells count="35">
    <mergeCell ref="H31:I31"/>
    <mergeCell ref="H32:I32"/>
    <mergeCell ref="D33:J33"/>
    <mergeCell ref="D34:H34"/>
    <mergeCell ref="I34:J34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6:I6"/>
    <mergeCell ref="H1:I1"/>
    <mergeCell ref="H2:I2"/>
    <mergeCell ref="H3:I3"/>
    <mergeCell ref="H4:I4"/>
    <mergeCell ref="H5:I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opLeftCell="A25" zoomScale="90" zoomScaleNormal="90" workbookViewId="0">
      <selection activeCell="D49" sqref="D49"/>
    </sheetView>
  </sheetViews>
  <sheetFormatPr defaultRowHeight="14.4"/>
  <cols>
    <col min="2" max="2" width="9.5546875" bestFit="1" customWidth="1"/>
    <col min="3" max="3" width="12.88671875" customWidth="1"/>
    <col min="4" max="4" width="11.44140625" style="38" customWidth="1"/>
    <col min="5" max="5" width="64.109375" bestFit="1" customWidth="1"/>
    <col min="6" max="6" width="12.5546875" customWidth="1"/>
    <col min="7" max="7" width="12.109375" customWidth="1"/>
    <col min="8" max="8" width="9.109375" customWidth="1"/>
    <col min="9" max="9" width="19.6640625" bestFit="1" customWidth="1"/>
    <col min="10" max="10" width="24.88671875" bestFit="1" customWidth="1"/>
    <col min="11" max="13" width="10" bestFit="1" customWidth="1"/>
  </cols>
  <sheetData>
    <row r="1" spans="2:13" ht="15.6">
      <c r="B1" s="121" t="s">
        <v>1</v>
      </c>
      <c r="C1" s="117" t="s">
        <v>10</v>
      </c>
      <c r="D1" s="140" t="s">
        <v>94</v>
      </c>
      <c r="E1" s="139" t="s">
        <v>95</v>
      </c>
      <c r="F1" s="139" t="s">
        <v>102</v>
      </c>
      <c r="G1" s="139" t="s">
        <v>119</v>
      </c>
      <c r="J1" s="34" t="s">
        <v>7</v>
      </c>
    </row>
    <row r="2" spans="2:13" ht="15.6">
      <c r="B2" s="122"/>
      <c r="C2" s="118"/>
      <c r="D2" s="140"/>
      <c r="E2" s="139"/>
      <c r="F2" s="139"/>
      <c r="G2" s="139"/>
      <c r="J2" s="35"/>
    </row>
    <row r="3" spans="2:13" ht="15" customHeight="1">
      <c r="B3" s="123"/>
      <c r="C3" s="119"/>
      <c r="D3" s="141"/>
      <c r="E3" s="142"/>
      <c r="F3" s="142"/>
      <c r="G3" s="139"/>
      <c r="I3" t="s">
        <v>84</v>
      </c>
      <c r="J3" s="36"/>
      <c r="K3" t="s">
        <v>81</v>
      </c>
      <c r="L3" t="s">
        <v>82</v>
      </c>
      <c r="M3" t="s">
        <v>83</v>
      </c>
    </row>
    <row r="4" spans="2:13" ht="15.6">
      <c r="B4" s="35">
        <v>1971</v>
      </c>
      <c r="C4" s="5">
        <v>26029</v>
      </c>
      <c r="D4" s="66"/>
      <c r="G4" s="3">
        <v>9</v>
      </c>
      <c r="I4" s="38">
        <f>COUNT(K4:AD4)</f>
        <v>0</v>
      </c>
      <c r="J4" s="2" t="s">
        <v>12</v>
      </c>
    </row>
    <row r="5" spans="2:13" ht="15.6">
      <c r="B5" s="35">
        <v>1972</v>
      </c>
      <c r="C5" s="5">
        <v>26417</v>
      </c>
      <c r="D5" s="66"/>
      <c r="G5" s="3">
        <v>14</v>
      </c>
      <c r="I5" s="38">
        <f t="shared" ref="I5:I45" si="0">COUNT(K5:AD5)</f>
        <v>0</v>
      </c>
      <c r="J5" s="2" t="s">
        <v>12</v>
      </c>
    </row>
    <row r="6" spans="2:13" ht="15.6">
      <c r="B6" s="35">
        <v>1973</v>
      </c>
      <c r="C6" s="5">
        <v>26765</v>
      </c>
      <c r="D6" s="66"/>
      <c r="G6" s="3">
        <v>10</v>
      </c>
      <c r="I6" s="38">
        <f t="shared" si="0"/>
        <v>0</v>
      </c>
      <c r="J6" s="2" t="s">
        <v>12</v>
      </c>
    </row>
    <row r="7" spans="2:13" ht="15.6">
      <c r="B7" s="35">
        <v>1974</v>
      </c>
      <c r="C7" s="5">
        <v>27132</v>
      </c>
      <c r="D7" s="66"/>
      <c r="G7" s="3">
        <v>10</v>
      </c>
      <c r="I7" s="38">
        <f t="shared" si="0"/>
        <v>0</v>
      </c>
      <c r="J7" s="2" t="s">
        <v>12</v>
      </c>
    </row>
    <row r="8" spans="2:13" ht="15.6">
      <c r="B8" s="35">
        <v>1975</v>
      </c>
      <c r="C8" s="5">
        <v>27502</v>
      </c>
      <c r="D8" s="66"/>
      <c r="G8" s="3">
        <v>8</v>
      </c>
      <c r="I8" s="38">
        <f t="shared" si="0"/>
        <v>0</v>
      </c>
      <c r="J8" s="2" t="s">
        <v>12</v>
      </c>
    </row>
    <row r="9" spans="2:13" ht="15.6">
      <c r="B9" s="35">
        <v>1976</v>
      </c>
      <c r="C9" s="5">
        <v>27865</v>
      </c>
      <c r="D9" s="66"/>
      <c r="G9" s="3">
        <v>13</v>
      </c>
      <c r="I9" s="38">
        <f t="shared" si="0"/>
        <v>1</v>
      </c>
      <c r="J9" s="7" t="s">
        <v>13</v>
      </c>
      <c r="K9" s="37">
        <v>41380</v>
      </c>
    </row>
    <row r="10" spans="2:13" ht="15.6">
      <c r="B10" s="35">
        <v>1977</v>
      </c>
      <c r="C10" s="5">
        <v>28223</v>
      </c>
      <c r="D10" s="66"/>
      <c r="G10" s="3">
        <v>11</v>
      </c>
      <c r="I10" s="38">
        <f t="shared" si="0"/>
        <v>0</v>
      </c>
      <c r="J10" s="2" t="s">
        <v>12</v>
      </c>
    </row>
    <row r="11" spans="2:13" ht="15.6">
      <c r="B11" s="35">
        <v>1978</v>
      </c>
      <c r="C11" s="5">
        <v>28588</v>
      </c>
      <c r="D11" s="66"/>
      <c r="G11" s="3">
        <v>13</v>
      </c>
      <c r="I11" s="38">
        <f t="shared" si="0"/>
        <v>1</v>
      </c>
      <c r="J11" s="10" t="s">
        <v>14</v>
      </c>
      <c r="K11" s="37">
        <v>41369</v>
      </c>
    </row>
    <row r="12" spans="2:13" ht="15.6">
      <c r="B12" s="35">
        <v>1979</v>
      </c>
      <c r="C12" s="5">
        <v>28958</v>
      </c>
      <c r="D12" s="66"/>
      <c r="G12" s="3">
        <v>41</v>
      </c>
      <c r="I12" s="38">
        <f t="shared" si="0"/>
        <v>1</v>
      </c>
      <c r="J12" s="10" t="s">
        <v>15</v>
      </c>
      <c r="K12" s="37">
        <v>41376</v>
      </c>
    </row>
    <row r="13" spans="2:13" ht="15.6">
      <c r="B13" s="35">
        <v>1980</v>
      </c>
      <c r="C13" s="5">
        <v>29314</v>
      </c>
      <c r="D13" s="66"/>
      <c r="G13" s="3">
        <v>63</v>
      </c>
      <c r="I13" s="38">
        <f t="shared" si="0"/>
        <v>2</v>
      </c>
      <c r="J13" s="10" t="s">
        <v>17</v>
      </c>
      <c r="K13" s="37">
        <v>41368</v>
      </c>
      <c r="L13" s="37">
        <v>41369</v>
      </c>
    </row>
    <row r="14" spans="2:13" ht="15.6">
      <c r="B14" s="35">
        <v>1981</v>
      </c>
      <c r="C14" s="5">
        <v>29667</v>
      </c>
      <c r="D14" s="66"/>
      <c r="G14" s="3">
        <v>60</v>
      </c>
      <c r="I14" s="38">
        <f t="shared" si="0"/>
        <v>2</v>
      </c>
      <c r="J14" s="10" t="s">
        <v>19</v>
      </c>
      <c r="K14" s="37">
        <v>41357</v>
      </c>
      <c r="L14" s="37">
        <v>41359</v>
      </c>
    </row>
    <row r="15" spans="2:13" ht="15.6">
      <c r="B15" s="35">
        <v>1982</v>
      </c>
      <c r="C15" s="5">
        <v>30034</v>
      </c>
      <c r="D15" s="66"/>
      <c r="G15" s="3">
        <v>40.799999999999997</v>
      </c>
      <c r="I15" s="38">
        <f t="shared" si="0"/>
        <v>1</v>
      </c>
      <c r="J15" s="10" t="s">
        <v>21</v>
      </c>
      <c r="K15" s="37">
        <v>41363</v>
      </c>
    </row>
    <row r="16" spans="2:13" ht="15.6">
      <c r="B16" s="35">
        <v>1983</v>
      </c>
      <c r="C16" s="5">
        <v>30396</v>
      </c>
      <c r="D16" s="66"/>
      <c r="G16" s="3">
        <v>68</v>
      </c>
      <c r="I16" s="38">
        <f t="shared" si="0"/>
        <v>2</v>
      </c>
      <c r="J16" s="10" t="s">
        <v>23</v>
      </c>
      <c r="K16" s="37">
        <v>41359</v>
      </c>
      <c r="L16" s="37">
        <v>41362</v>
      </c>
    </row>
    <row r="17" spans="1:22" ht="15.6">
      <c r="B17" s="35">
        <v>1984</v>
      </c>
      <c r="C17" s="5">
        <v>30762</v>
      </c>
      <c r="D17" s="66"/>
      <c r="G17" s="3">
        <v>65</v>
      </c>
      <c r="I17" s="38">
        <f t="shared" si="0"/>
        <v>3</v>
      </c>
      <c r="J17" s="10" t="s">
        <v>25</v>
      </c>
      <c r="K17" s="37">
        <v>41359</v>
      </c>
      <c r="L17" s="37">
        <v>41360</v>
      </c>
      <c r="M17" s="37">
        <v>41361</v>
      </c>
    </row>
    <row r="18" spans="1:22" ht="15.6">
      <c r="B18" s="35">
        <v>1985</v>
      </c>
      <c r="C18" s="5">
        <v>31135</v>
      </c>
      <c r="D18" s="66"/>
      <c r="G18" s="3">
        <v>60.5</v>
      </c>
      <c r="I18" s="38">
        <f t="shared" si="0"/>
        <v>3</v>
      </c>
      <c r="J18" s="10" t="s">
        <v>27</v>
      </c>
      <c r="K18" s="37">
        <v>41362</v>
      </c>
      <c r="L18" s="37">
        <v>41365</v>
      </c>
      <c r="M18" s="37">
        <v>41369</v>
      </c>
    </row>
    <row r="19" spans="1:22" ht="15.6">
      <c r="B19" s="35">
        <v>1986</v>
      </c>
      <c r="C19" s="5">
        <v>31498</v>
      </c>
      <c r="D19" s="66"/>
      <c r="G19" s="3">
        <v>51.6</v>
      </c>
      <c r="I19" s="38">
        <f t="shared" si="0"/>
        <v>2</v>
      </c>
      <c r="J19" s="35" t="s">
        <v>29</v>
      </c>
      <c r="K19" s="37">
        <v>41366</v>
      </c>
      <c r="L19" s="37">
        <v>41372</v>
      </c>
    </row>
    <row r="20" spans="1:22" ht="15.6">
      <c r="B20" s="35">
        <v>1987</v>
      </c>
      <c r="C20" s="5">
        <v>31857</v>
      </c>
      <c r="D20" s="66"/>
      <c r="G20" s="3">
        <v>86</v>
      </c>
      <c r="I20" s="38">
        <f t="shared" si="0"/>
        <v>1</v>
      </c>
      <c r="J20" s="7" t="s">
        <v>31</v>
      </c>
      <c r="K20" s="37">
        <v>41364</v>
      </c>
    </row>
    <row r="21" spans="1:22" ht="15.6">
      <c r="B21" s="35">
        <v>1988</v>
      </c>
      <c r="C21" s="5">
        <v>32225</v>
      </c>
      <c r="D21" s="66"/>
      <c r="G21" s="3">
        <v>104</v>
      </c>
      <c r="I21" s="38">
        <f t="shared" si="0"/>
        <v>11</v>
      </c>
      <c r="J21" s="10" t="s">
        <v>33</v>
      </c>
      <c r="K21" s="37">
        <v>41368</v>
      </c>
      <c r="L21" s="37">
        <v>41369</v>
      </c>
      <c r="M21" s="37">
        <v>41370</v>
      </c>
      <c r="N21" s="37">
        <v>41371</v>
      </c>
      <c r="O21" s="37">
        <v>41372</v>
      </c>
      <c r="P21" s="37">
        <v>41373</v>
      </c>
      <c r="Q21" s="37">
        <v>41374</v>
      </c>
      <c r="R21" s="37">
        <v>41375</v>
      </c>
      <c r="S21" s="37">
        <v>41376</v>
      </c>
      <c r="T21" s="37">
        <v>41377</v>
      </c>
      <c r="U21" s="37">
        <v>41378</v>
      </c>
    </row>
    <row r="22" spans="1:22" ht="15.6">
      <c r="B22" s="35">
        <v>1989</v>
      </c>
      <c r="C22" s="5">
        <v>32586</v>
      </c>
      <c r="D22" s="66"/>
      <c r="G22" s="3">
        <v>65.5</v>
      </c>
      <c r="I22" s="38">
        <f t="shared" si="0"/>
        <v>9</v>
      </c>
      <c r="J22" s="10" t="s">
        <v>35</v>
      </c>
      <c r="K22" s="37">
        <v>41364</v>
      </c>
      <c r="L22" s="37">
        <v>41365</v>
      </c>
      <c r="M22" s="37">
        <v>41366</v>
      </c>
      <c r="N22" s="37">
        <v>41367</v>
      </c>
      <c r="O22" s="37">
        <v>41368</v>
      </c>
      <c r="P22" s="37">
        <v>41369</v>
      </c>
      <c r="Q22" s="37">
        <v>41370</v>
      </c>
      <c r="R22" s="37">
        <v>41371</v>
      </c>
      <c r="S22" s="37">
        <v>41372</v>
      </c>
    </row>
    <row r="23" spans="1:22" ht="15.6">
      <c r="B23" s="35">
        <v>1990</v>
      </c>
      <c r="C23" s="5">
        <v>32963</v>
      </c>
      <c r="D23" s="66"/>
      <c r="G23" s="3">
        <v>39.1</v>
      </c>
      <c r="I23" s="38">
        <f t="shared" si="0"/>
        <v>2</v>
      </c>
      <c r="J23" s="10" t="s">
        <v>37</v>
      </c>
      <c r="K23" s="37">
        <v>41369</v>
      </c>
      <c r="L23" s="37">
        <v>41370</v>
      </c>
    </row>
    <row r="24" spans="1:22" ht="15.6">
      <c r="B24" s="35">
        <v>1991</v>
      </c>
      <c r="C24" s="5">
        <v>33329</v>
      </c>
      <c r="D24" s="66"/>
      <c r="G24" s="3">
        <v>44.5</v>
      </c>
      <c r="I24" s="38">
        <f t="shared" si="0"/>
        <v>4</v>
      </c>
      <c r="J24" s="10" t="s">
        <v>39</v>
      </c>
      <c r="K24" s="37">
        <v>41374</v>
      </c>
      <c r="L24" s="37">
        <v>41375</v>
      </c>
      <c r="M24" s="37">
        <v>41376</v>
      </c>
      <c r="N24" s="37">
        <v>41377</v>
      </c>
    </row>
    <row r="25" spans="1:22" ht="16.2" thickBot="1">
      <c r="A25" s="41"/>
      <c r="B25" s="42">
        <v>1992</v>
      </c>
      <c r="C25" s="43">
        <v>33691</v>
      </c>
      <c r="D25" s="65">
        <v>21</v>
      </c>
      <c r="E25" s="61" t="s">
        <v>96</v>
      </c>
      <c r="F25" s="62">
        <v>33702</v>
      </c>
      <c r="G25" s="3">
        <v>72.5</v>
      </c>
      <c r="H25" s="41"/>
      <c r="I25" s="44">
        <f>COUNT(K25:AD25)</f>
        <v>1</v>
      </c>
      <c r="J25" s="45" t="s">
        <v>41</v>
      </c>
      <c r="K25" s="46">
        <v>41370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6">
      <c r="B26" s="35">
        <v>1993</v>
      </c>
      <c r="C26" s="5">
        <v>34052</v>
      </c>
      <c r="D26" s="66">
        <v>16</v>
      </c>
      <c r="E26" s="63" t="s">
        <v>97</v>
      </c>
      <c r="F26" s="64">
        <v>34059</v>
      </c>
      <c r="G26" s="3">
        <v>55.3</v>
      </c>
      <c r="I26" s="38">
        <f t="shared" si="0"/>
        <v>8</v>
      </c>
      <c r="J26" s="10" t="s">
        <v>43</v>
      </c>
      <c r="K26" s="37">
        <v>41360</v>
      </c>
      <c r="L26" s="37">
        <v>41361</v>
      </c>
      <c r="M26" s="37">
        <v>41362</v>
      </c>
      <c r="N26" s="37">
        <v>41363</v>
      </c>
      <c r="O26" s="37">
        <v>41364</v>
      </c>
      <c r="P26" s="37">
        <v>41365</v>
      </c>
      <c r="Q26" s="37">
        <v>41366</v>
      </c>
      <c r="R26" s="37">
        <v>41367</v>
      </c>
    </row>
    <row r="27" spans="1:22" ht="15.6">
      <c r="B27" s="35">
        <v>1994</v>
      </c>
      <c r="C27" s="5">
        <v>34421</v>
      </c>
      <c r="D27" s="66">
        <v>10</v>
      </c>
      <c r="E27" s="63" t="s">
        <v>98</v>
      </c>
      <c r="F27" s="64">
        <v>34424</v>
      </c>
      <c r="G27" s="3">
        <v>58.1</v>
      </c>
      <c r="I27" s="38">
        <f t="shared" si="0"/>
        <v>2</v>
      </c>
      <c r="J27" s="10" t="s">
        <v>45</v>
      </c>
      <c r="K27" s="37">
        <v>41362</v>
      </c>
      <c r="L27" s="37">
        <v>41364</v>
      </c>
    </row>
    <row r="28" spans="1:22" ht="15.6">
      <c r="B28" s="35">
        <v>1995</v>
      </c>
      <c r="C28" s="5">
        <v>34779</v>
      </c>
      <c r="D28" s="66">
        <v>14</v>
      </c>
      <c r="E28" s="63" t="s">
        <v>99</v>
      </c>
      <c r="F28" s="64">
        <v>34787</v>
      </c>
      <c r="G28" s="3">
        <v>37.299999999999997</v>
      </c>
      <c r="I28" s="38">
        <f t="shared" si="0"/>
        <v>2</v>
      </c>
      <c r="J28" s="10" t="s">
        <v>47</v>
      </c>
      <c r="K28" s="37">
        <v>41358</v>
      </c>
      <c r="L28" s="37">
        <v>41360</v>
      </c>
    </row>
    <row r="29" spans="1:22" ht="15.6">
      <c r="B29" s="35">
        <v>1996</v>
      </c>
      <c r="C29" s="5">
        <v>35146</v>
      </c>
      <c r="D29" s="66">
        <v>18</v>
      </c>
      <c r="E29" s="63" t="s">
        <v>100</v>
      </c>
      <c r="F29" s="64">
        <v>35149</v>
      </c>
      <c r="G29" s="3">
        <v>45.6</v>
      </c>
      <c r="I29" s="38">
        <f t="shared" si="0"/>
        <v>10</v>
      </c>
      <c r="J29" s="35" t="s">
        <v>80</v>
      </c>
      <c r="K29" s="37">
        <v>41356</v>
      </c>
      <c r="L29" s="37">
        <v>41364</v>
      </c>
      <c r="M29" s="37">
        <v>41365</v>
      </c>
      <c r="N29" s="37">
        <v>41366</v>
      </c>
      <c r="O29" s="37">
        <v>41367</v>
      </c>
      <c r="P29" s="37">
        <v>41368</v>
      </c>
      <c r="Q29" s="37">
        <v>41369</v>
      </c>
      <c r="R29" s="37">
        <v>41370</v>
      </c>
      <c r="S29" s="37">
        <v>41371</v>
      </c>
      <c r="T29" s="37">
        <v>41372</v>
      </c>
    </row>
    <row r="30" spans="1:22" ht="15.6">
      <c r="B30" s="35">
        <v>1997</v>
      </c>
      <c r="C30" s="5">
        <v>35508</v>
      </c>
      <c r="D30" s="66">
        <v>29</v>
      </c>
      <c r="E30" s="63" t="s">
        <v>101</v>
      </c>
      <c r="F30" s="64">
        <v>35519</v>
      </c>
      <c r="G30" s="3">
        <v>41</v>
      </c>
      <c r="I30" s="38">
        <f t="shared" si="0"/>
        <v>5</v>
      </c>
      <c r="J30" s="35" t="s">
        <v>49</v>
      </c>
      <c r="K30" s="37">
        <v>41351</v>
      </c>
      <c r="L30" s="37">
        <v>41352</v>
      </c>
      <c r="M30" s="37">
        <v>41353</v>
      </c>
      <c r="N30" s="37">
        <v>41354</v>
      </c>
      <c r="O30" s="37">
        <v>41356</v>
      </c>
    </row>
    <row r="31" spans="1:22" ht="15.6">
      <c r="B31" s="35">
        <v>1998</v>
      </c>
      <c r="C31" s="5">
        <v>35873</v>
      </c>
      <c r="D31" s="66">
        <v>20</v>
      </c>
      <c r="E31" s="63" t="s">
        <v>103</v>
      </c>
      <c r="F31" s="64">
        <v>35877</v>
      </c>
      <c r="G31" s="3">
        <v>64.5</v>
      </c>
      <c r="I31" s="38">
        <f t="shared" si="0"/>
        <v>3</v>
      </c>
      <c r="J31" s="35" t="s">
        <v>51</v>
      </c>
      <c r="K31" s="37">
        <v>41349</v>
      </c>
      <c r="L31" s="37">
        <v>41351</v>
      </c>
      <c r="M31" s="37">
        <v>41352</v>
      </c>
    </row>
    <row r="32" spans="1:22" ht="15.6">
      <c r="B32" s="35">
        <v>1999</v>
      </c>
      <c r="C32" s="5">
        <v>36241</v>
      </c>
      <c r="D32" s="66">
        <v>10</v>
      </c>
      <c r="E32" s="63" t="s">
        <v>104</v>
      </c>
      <c r="F32" s="64">
        <v>36244</v>
      </c>
      <c r="G32" s="3">
        <v>59.5</v>
      </c>
      <c r="I32" s="38">
        <f t="shared" si="0"/>
        <v>4</v>
      </c>
      <c r="J32" s="11" t="s">
        <v>53</v>
      </c>
      <c r="K32" s="37">
        <v>41355</v>
      </c>
      <c r="L32" s="37">
        <v>41357</v>
      </c>
      <c r="M32" s="37">
        <v>41359</v>
      </c>
      <c r="N32" s="37">
        <v>41360</v>
      </c>
    </row>
    <row r="33" spans="2:30" ht="15.6">
      <c r="B33" s="35">
        <v>2000</v>
      </c>
      <c r="C33" s="5">
        <v>36604</v>
      </c>
      <c r="D33" s="66">
        <v>16</v>
      </c>
      <c r="E33" s="63" t="s">
        <v>105</v>
      </c>
      <c r="F33" s="64">
        <v>36612</v>
      </c>
      <c r="G33" s="3">
        <v>54.5</v>
      </c>
      <c r="I33" s="38">
        <f t="shared" si="0"/>
        <v>2</v>
      </c>
      <c r="J33" s="2" t="s">
        <v>55</v>
      </c>
      <c r="K33" s="37">
        <v>41352</v>
      </c>
      <c r="L33" s="37">
        <v>41355</v>
      </c>
    </row>
    <row r="34" spans="2:30" ht="15.6">
      <c r="B34" s="12">
        <v>2001</v>
      </c>
      <c r="C34" s="15">
        <v>36973</v>
      </c>
      <c r="D34" s="67">
        <v>19</v>
      </c>
      <c r="E34" s="63" t="s">
        <v>106</v>
      </c>
      <c r="F34" s="64">
        <v>36984</v>
      </c>
      <c r="G34" s="14">
        <v>61</v>
      </c>
      <c r="I34" s="38">
        <f t="shared" si="0"/>
        <v>3</v>
      </c>
      <c r="J34" s="13" t="s">
        <v>57</v>
      </c>
      <c r="K34" s="37">
        <v>41355</v>
      </c>
      <c r="L34" s="37">
        <v>41359</v>
      </c>
      <c r="M34" s="37">
        <v>41360</v>
      </c>
    </row>
    <row r="35" spans="2:30" ht="15.6">
      <c r="B35" s="16">
        <v>2002</v>
      </c>
      <c r="C35" s="15">
        <v>37339</v>
      </c>
      <c r="D35" s="67">
        <v>24</v>
      </c>
      <c r="E35" s="63" t="s">
        <v>107</v>
      </c>
      <c r="F35" s="64">
        <v>37346</v>
      </c>
      <c r="G35" s="14">
        <v>42.6</v>
      </c>
      <c r="I35" s="38">
        <f t="shared" si="0"/>
        <v>20</v>
      </c>
      <c r="J35" s="13" t="s">
        <v>59</v>
      </c>
      <c r="K35" s="37">
        <v>41360</v>
      </c>
      <c r="L35" s="37">
        <v>41361</v>
      </c>
      <c r="M35" s="37">
        <v>41362</v>
      </c>
      <c r="N35" s="37">
        <v>41363</v>
      </c>
      <c r="O35" s="37">
        <v>41364</v>
      </c>
      <c r="P35" s="37">
        <v>41365</v>
      </c>
      <c r="Q35" s="37">
        <v>41366</v>
      </c>
      <c r="R35" s="37">
        <v>41367</v>
      </c>
      <c r="S35" s="37">
        <v>41368</v>
      </c>
      <c r="T35" s="37">
        <v>41369</v>
      </c>
      <c r="U35" s="37">
        <v>41370</v>
      </c>
      <c r="V35" s="37">
        <v>41371</v>
      </c>
      <c r="W35" s="37">
        <v>41372</v>
      </c>
      <c r="X35" s="37">
        <v>41373</v>
      </c>
      <c r="Y35" s="37">
        <v>41374</v>
      </c>
      <c r="Z35" s="37">
        <v>41375</v>
      </c>
      <c r="AA35" s="37">
        <v>41376</v>
      </c>
      <c r="AB35" s="37">
        <v>41377</v>
      </c>
      <c r="AC35" s="37">
        <v>41378</v>
      </c>
      <c r="AD35" s="37">
        <v>41379</v>
      </c>
    </row>
    <row r="36" spans="2:30" ht="15.6">
      <c r="B36" s="16">
        <v>2003</v>
      </c>
      <c r="C36" s="15">
        <v>37703</v>
      </c>
      <c r="D36" s="67">
        <v>26</v>
      </c>
      <c r="E36" s="63" t="s">
        <v>108</v>
      </c>
      <c r="F36" s="64">
        <v>37711</v>
      </c>
      <c r="G36" s="14">
        <v>47.1</v>
      </c>
      <c r="I36" s="38">
        <f t="shared" si="0"/>
        <v>3</v>
      </c>
      <c r="J36" s="13" t="s">
        <v>61</v>
      </c>
      <c r="K36" s="37">
        <v>41355</v>
      </c>
      <c r="L36" s="37">
        <v>41356</v>
      </c>
      <c r="M36" s="37">
        <v>41359</v>
      </c>
    </row>
    <row r="37" spans="2:30" ht="15.6">
      <c r="B37" s="16">
        <v>2004</v>
      </c>
      <c r="C37" s="15">
        <v>38073</v>
      </c>
      <c r="D37" s="67">
        <v>19</v>
      </c>
      <c r="E37" s="63" t="s">
        <v>109</v>
      </c>
      <c r="F37" s="64">
        <v>38083</v>
      </c>
      <c r="G37" s="14">
        <v>79.8</v>
      </c>
      <c r="I37" s="38">
        <f t="shared" si="0"/>
        <v>3</v>
      </c>
      <c r="J37" s="13" t="s">
        <v>62</v>
      </c>
      <c r="K37" s="37">
        <v>41354</v>
      </c>
      <c r="L37" s="37">
        <v>41358</v>
      </c>
      <c r="M37" s="37">
        <v>41360</v>
      </c>
    </row>
    <row r="38" spans="2:30" ht="15.6">
      <c r="B38" s="16">
        <v>2005</v>
      </c>
      <c r="C38" s="15">
        <v>38435</v>
      </c>
      <c r="D38" s="67">
        <v>21</v>
      </c>
      <c r="E38" s="63" t="s">
        <v>110</v>
      </c>
      <c r="F38" s="64">
        <v>38440</v>
      </c>
      <c r="G38" s="14">
        <v>39.5</v>
      </c>
      <c r="I38" s="38">
        <f t="shared" si="0"/>
        <v>5</v>
      </c>
      <c r="J38" s="13" t="s">
        <v>63</v>
      </c>
      <c r="K38" s="37">
        <v>41356</v>
      </c>
      <c r="L38" s="37">
        <v>41358</v>
      </c>
      <c r="M38" s="37">
        <v>41360</v>
      </c>
      <c r="N38" s="37">
        <v>41361</v>
      </c>
      <c r="O38" s="37">
        <v>41362</v>
      </c>
    </row>
    <row r="39" spans="2:30" ht="15.6">
      <c r="B39" s="19">
        <v>2006</v>
      </c>
      <c r="C39" s="15">
        <v>38799</v>
      </c>
      <c r="D39" s="67">
        <v>19</v>
      </c>
      <c r="E39" s="64" t="s">
        <v>111</v>
      </c>
      <c r="F39" s="64">
        <v>38803</v>
      </c>
      <c r="G39" s="20">
        <v>57.4</v>
      </c>
      <c r="I39" s="38">
        <f t="shared" si="0"/>
        <v>4</v>
      </c>
      <c r="J39" s="18" t="s">
        <v>65</v>
      </c>
      <c r="K39" s="37">
        <v>41357</v>
      </c>
      <c r="L39" s="37">
        <v>41359</v>
      </c>
      <c r="M39" s="37">
        <v>41360</v>
      </c>
      <c r="N39" s="37">
        <v>41362</v>
      </c>
    </row>
    <row r="40" spans="2:30" ht="15.6">
      <c r="B40" s="19">
        <v>2007</v>
      </c>
      <c r="C40" s="15">
        <v>39169</v>
      </c>
      <c r="D40" s="67">
        <v>17</v>
      </c>
      <c r="E40" s="63" t="s">
        <v>112</v>
      </c>
      <c r="F40" s="64">
        <v>39176</v>
      </c>
      <c r="G40" s="20">
        <v>50.2</v>
      </c>
      <c r="I40" s="38">
        <f t="shared" si="0"/>
        <v>4</v>
      </c>
      <c r="J40" s="18" t="s">
        <v>67</v>
      </c>
      <c r="K40" s="37">
        <v>41359</v>
      </c>
      <c r="L40" s="37">
        <v>41363</v>
      </c>
      <c r="M40" s="37">
        <v>41365</v>
      </c>
      <c r="N40" s="37">
        <v>41367</v>
      </c>
    </row>
    <row r="41" spans="2:30" ht="15.6">
      <c r="B41" s="19">
        <v>2008</v>
      </c>
      <c r="C41" s="15">
        <v>39534</v>
      </c>
      <c r="D41" s="67">
        <v>23</v>
      </c>
      <c r="E41" s="63" t="s">
        <v>113</v>
      </c>
      <c r="F41" s="64">
        <v>39543</v>
      </c>
      <c r="G41" s="20">
        <v>55.3</v>
      </c>
      <c r="I41" s="38">
        <f t="shared" si="0"/>
        <v>3</v>
      </c>
      <c r="J41" s="18" t="s">
        <v>68</v>
      </c>
      <c r="K41" s="37">
        <v>41358</v>
      </c>
      <c r="L41" s="37">
        <v>41359</v>
      </c>
      <c r="M41" s="37">
        <v>41364</v>
      </c>
    </row>
    <row r="42" spans="2:30" ht="15.6">
      <c r="B42" s="19">
        <v>2009</v>
      </c>
      <c r="C42" s="15">
        <v>39905</v>
      </c>
      <c r="D42" s="67">
        <v>17</v>
      </c>
      <c r="E42" s="63" t="s">
        <v>114</v>
      </c>
      <c r="F42" s="64">
        <v>39913</v>
      </c>
      <c r="G42" s="20">
        <v>65.599999999999994</v>
      </c>
      <c r="I42" s="38">
        <f t="shared" si="0"/>
        <v>5</v>
      </c>
      <c r="J42" s="18" t="s">
        <v>70</v>
      </c>
      <c r="K42" s="37">
        <v>41355</v>
      </c>
      <c r="L42" s="37">
        <v>41357</v>
      </c>
      <c r="M42" s="37">
        <v>41361</v>
      </c>
      <c r="N42" s="37">
        <v>41364</v>
      </c>
      <c r="O42" s="37">
        <v>41366</v>
      </c>
    </row>
    <row r="43" spans="2:30" ht="15.6">
      <c r="B43" s="19">
        <v>2010</v>
      </c>
      <c r="C43" s="15">
        <v>40270</v>
      </c>
      <c r="D43" s="67">
        <v>12</v>
      </c>
      <c r="E43" s="63" t="s">
        <v>115</v>
      </c>
      <c r="F43" s="64">
        <v>40278</v>
      </c>
      <c r="G43" s="20">
        <v>87.7</v>
      </c>
      <c r="I43" s="38">
        <f t="shared" si="0"/>
        <v>4</v>
      </c>
      <c r="J43" s="18" t="s">
        <v>72</v>
      </c>
      <c r="K43" s="37">
        <v>41357</v>
      </c>
      <c r="L43" s="37">
        <v>41360</v>
      </c>
      <c r="M43" s="37">
        <v>41363</v>
      </c>
      <c r="N43" s="37">
        <v>41366</v>
      </c>
    </row>
    <row r="44" spans="2:30" ht="15.6">
      <c r="B44" s="19">
        <v>2011</v>
      </c>
      <c r="C44" s="15">
        <v>40636</v>
      </c>
      <c r="D44" s="67">
        <v>16</v>
      </c>
      <c r="E44" s="63" t="s">
        <v>116</v>
      </c>
      <c r="F44" s="64">
        <v>40649</v>
      </c>
      <c r="G44" s="20">
        <v>78.3</v>
      </c>
      <c r="I44" s="38">
        <f t="shared" si="0"/>
        <v>5</v>
      </c>
      <c r="J44" s="18" t="s">
        <v>73</v>
      </c>
      <c r="K44" s="37">
        <v>41364</v>
      </c>
      <c r="L44" s="37">
        <v>41365</v>
      </c>
      <c r="M44" s="37">
        <v>41368</v>
      </c>
      <c r="N44" s="37">
        <v>41371</v>
      </c>
      <c r="O44" s="37">
        <v>41373</v>
      </c>
    </row>
    <row r="45" spans="2:30" ht="15.6">
      <c r="B45" s="19">
        <v>2012</v>
      </c>
      <c r="C45" s="53">
        <v>40999</v>
      </c>
      <c r="D45" s="68">
        <v>13</v>
      </c>
      <c r="E45" s="63" t="s">
        <v>117</v>
      </c>
      <c r="F45" s="64">
        <v>41002</v>
      </c>
      <c r="G45" s="20">
        <v>55.9</v>
      </c>
      <c r="I45" s="38">
        <f t="shared" si="0"/>
        <v>3</v>
      </c>
      <c r="J45" s="18" t="s">
        <v>75</v>
      </c>
      <c r="K45" s="37">
        <v>41364</v>
      </c>
      <c r="L45" s="37">
        <v>41366</v>
      </c>
      <c r="M45" s="37">
        <v>41372</v>
      </c>
    </row>
    <row r="46" spans="2:30" ht="15.6">
      <c r="B46" s="19">
        <v>2013</v>
      </c>
      <c r="C46" s="53">
        <v>41361</v>
      </c>
      <c r="D46" s="68">
        <v>18</v>
      </c>
      <c r="E46" s="63" t="s">
        <v>118</v>
      </c>
      <c r="F46" s="64">
        <v>41364</v>
      </c>
      <c r="G46" s="25">
        <v>61.3</v>
      </c>
      <c r="I46" s="38">
        <v>4</v>
      </c>
      <c r="J46" s="18" t="s">
        <v>91</v>
      </c>
      <c r="K46" s="37">
        <v>41360</v>
      </c>
      <c r="L46" s="37">
        <v>41361</v>
      </c>
      <c r="M46" s="37">
        <v>41363</v>
      </c>
      <c r="N46" s="37">
        <v>41367</v>
      </c>
    </row>
    <row r="47" spans="2:30" ht="15.6">
      <c r="B47" s="52">
        <v>2014</v>
      </c>
      <c r="C47" s="69">
        <f>AVERAGE(C4:C46)</f>
        <v>33692</v>
      </c>
      <c r="D47" s="81">
        <f t="shared" ref="D47" si="1">AVERAGE(D4:D46)</f>
        <v>18.09090909090909</v>
      </c>
      <c r="E47" s="78" t="s">
        <v>120</v>
      </c>
      <c r="F47" s="64">
        <v>41724</v>
      </c>
      <c r="G47" s="70">
        <f>AVERAGE(G4:G46)</f>
        <v>49.930232558139522</v>
      </c>
      <c r="I47">
        <v>4</v>
      </c>
      <c r="J47" s="18" t="s">
        <v>120</v>
      </c>
      <c r="K47" s="37">
        <v>41353</v>
      </c>
      <c r="L47" s="37">
        <v>41356</v>
      </c>
      <c r="M47" s="37">
        <v>41359</v>
      </c>
      <c r="N47" s="37">
        <v>41362</v>
      </c>
    </row>
    <row r="48" spans="2:30" ht="15.6">
      <c r="B48" s="52">
        <v>2015</v>
      </c>
      <c r="C48" s="80">
        <v>42088</v>
      </c>
      <c r="D48" s="82">
        <f>14+5+7</f>
        <v>26</v>
      </c>
      <c r="E48" s="63" t="s">
        <v>129</v>
      </c>
      <c r="F48" s="64">
        <v>42097</v>
      </c>
      <c r="G48" s="20">
        <v>87.9</v>
      </c>
      <c r="I48">
        <v>7</v>
      </c>
      <c r="J48" s="18" t="s">
        <v>130</v>
      </c>
      <c r="K48" s="37">
        <v>41352</v>
      </c>
      <c r="L48" s="37">
        <v>41353</v>
      </c>
      <c r="M48" s="37">
        <v>41354</v>
      </c>
      <c r="N48" s="37">
        <v>41355</v>
      </c>
      <c r="O48" s="37">
        <v>41356</v>
      </c>
      <c r="P48" s="37">
        <v>41357</v>
      </c>
      <c r="Q48" s="37">
        <v>41358</v>
      </c>
    </row>
    <row r="49" spans="2:13" ht="15.6">
      <c r="B49" s="52">
        <v>2016</v>
      </c>
      <c r="C49" s="113">
        <v>42080</v>
      </c>
      <c r="G49" s="20">
        <v>63.2</v>
      </c>
      <c r="I49" s="38">
        <v>3</v>
      </c>
      <c r="J49" s="18" t="s">
        <v>138</v>
      </c>
      <c r="K49" s="37">
        <v>41350</v>
      </c>
      <c r="L49" s="37">
        <v>41352</v>
      </c>
      <c r="M49" s="37">
        <v>41356</v>
      </c>
    </row>
    <row r="50" spans="2:13" ht="15.6">
      <c r="E50" s="48"/>
      <c r="I50" s="40">
        <f>AVERAGE(I9:I25)</f>
        <v>2.7058823529411766</v>
      </c>
      <c r="J50" s="39" t="s">
        <v>85</v>
      </c>
      <c r="K50" s="37">
        <f>AVERAGE(K9:U25)</f>
        <v>41368.82608695652</v>
      </c>
    </row>
    <row r="51" spans="2:13">
      <c r="I51" s="40">
        <f>AVERAGE(I26:I48)</f>
        <v>4.9130434782608692</v>
      </c>
      <c r="J51" s="39" t="s">
        <v>86</v>
      </c>
      <c r="K51" s="37">
        <f>AVERAGE(K26:AD49)</f>
        <v>41361.793103448275</v>
      </c>
    </row>
  </sheetData>
  <sortState ref="B4:D45">
    <sortCondition ref="B4:B45"/>
  </sortState>
  <mergeCells count="6">
    <mergeCell ref="G1:G3"/>
    <mergeCell ref="C1:C3"/>
    <mergeCell ref="B1:B3"/>
    <mergeCell ref="D1:D3"/>
    <mergeCell ref="E1:E3"/>
    <mergeCell ref="F1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topLeftCell="A23" workbookViewId="0">
      <selection activeCell="C49" sqref="C49"/>
    </sheetView>
  </sheetViews>
  <sheetFormatPr defaultRowHeight="14.4"/>
  <cols>
    <col min="2" max="2" width="9.5546875" bestFit="1" customWidth="1"/>
    <col min="3" max="3" width="10.5546875" customWidth="1"/>
    <col min="4" max="4" width="24.88671875" bestFit="1" customWidth="1"/>
    <col min="5" max="5" width="12.6640625" customWidth="1"/>
    <col min="6" max="6" width="16.6640625" customWidth="1"/>
  </cols>
  <sheetData>
    <row r="1" spans="2:6" ht="15.75" customHeight="1">
      <c r="B1" s="121" t="s">
        <v>1</v>
      </c>
      <c r="C1" s="139" t="s">
        <v>84</v>
      </c>
      <c r="D1" s="117" t="s">
        <v>7</v>
      </c>
      <c r="E1" s="139" t="s">
        <v>87</v>
      </c>
      <c r="F1" s="139" t="s">
        <v>88</v>
      </c>
    </row>
    <row r="2" spans="2:6" ht="15.75" customHeight="1">
      <c r="B2" s="122"/>
      <c r="C2" s="139"/>
      <c r="D2" s="118"/>
      <c r="E2" s="139"/>
      <c r="F2" s="139"/>
    </row>
    <row r="3" spans="2:6" ht="15.75" customHeight="1">
      <c r="B3" s="123"/>
      <c r="C3" s="142"/>
      <c r="D3" s="119"/>
      <c r="E3" s="142"/>
      <c r="F3" s="142"/>
    </row>
    <row r="4" spans="2:6" ht="15.6">
      <c r="B4" s="47">
        <v>1971</v>
      </c>
      <c r="C4" s="48">
        <v>0</v>
      </c>
      <c r="D4" s="2" t="s">
        <v>12</v>
      </c>
      <c r="E4" s="2">
        <v>278</v>
      </c>
      <c r="F4" s="49">
        <v>278</v>
      </c>
    </row>
    <row r="5" spans="2:6" ht="15.6">
      <c r="B5" s="47">
        <v>1972</v>
      </c>
      <c r="C5" s="48">
        <v>0</v>
      </c>
      <c r="D5" s="2" t="s">
        <v>12</v>
      </c>
      <c r="E5" s="2">
        <v>603</v>
      </c>
      <c r="F5" s="49">
        <v>603</v>
      </c>
    </row>
    <row r="6" spans="2:6" ht="15.6">
      <c r="B6" s="47">
        <v>1973</v>
      </c>
      <c r="C6" s="48">
        <v>0</v>
      </c>
      <c r="D6" s="2" t="s">
        <v>12</v>
      </c>
      <c r="E6" s="2">
        <v>537</v>
      </c>
      <c r="F6" s="49">
        <v>537</v>
      </c>
    </row>
    <row r="7" spans="2:6" ht="15.6">
      <c r="B7" s="47">
        <v>1974</v>
      </c>
      <c r="C7" s="48">
        <v>0</v>
      </c>
      <c r="D7" s="2" t="s">
        <v>12</v>
      </c>
      <c r="E7" s="2">
        <v>712</v>
      </c>
      <c r="F7" s="49">
        <v>712</v>
      </c>
    </row>
    <row r="8" spans="2:6" ht="15.6">
      <c r="B8" s="47">
        <v>1975</v>
      </c>
      <c r="C8" s="48">
        <v>0</v>
      </c>
      <c r="D8" s="2" t="s">
        <v>12</v>
      </c>
      <c r="E8" s="2">
        <v>1484</v>
      </c>
      <c r="F8" s="49">
        <v>1484</v>
      </c>
    </row>
    <row r="9" spans="2:6" ht="15.6">
      <c r="B9" s="47">
        <v>1976</v>
      </c>
      <c r="C9" s="48">
        <v>1</v>
      </c>
      <c r="D9" s="7" t="s">
        <v>13</v>
      </c>
      <c r="E9" s="2">
        <v>795</v>
      </c>
      <c r="F9" s="49">
        <f>E9/C9</f>
        <v>795</v>
      </c>
    </row>
    <row r="10" spans="2:6" ht="15.6">
      <c r="B10" s="47">
        <v>1977</v>
      </c>
      <c r="C10" s="48">
        <v>0</v>
      </c>
      <c r="D10" s="2" t="s">
        <v>12</v>
      </c>
      <c r="E10" s="2">
        <v>0</v>
      </c>
      <c r="F10" s="49">
        <v>0</v>
      </c>
    </row>
    <row r="11" spans="2:6" ht="15.6">
      <c r="B11" s="47">
        <v>1978</v>
      </c>
      <c r="C11" s="48">
        <v>1</v>
      </c>
      <c r="D11" s="10" t="s">
        <v>14</v>
      </c>
      <c r="E11" s="2">
        <v>238</v>
      </c>
      <c r="F11" s="51">
        <f>E11/C11</f>
        <v>238</v>
      </c>
    </row>
    <row r="12" spans="2:6" ht="15.6">
      <c r="B12" s="47">
        <v>1979</v>
      </c>
      <c r="C12" s="48">
        <v>1</v>
      </c>
      <c r="D12" s="10" t="s">
        <v>15</v>
      </c>
      <c r="E12" s="2">
        <v>2559</v>
      </c>
      <c r="F12" s="51">
        <f t="shared" ref="F12:F49" si="0">E12/C12</f>
        <v>2559</v>
      </c>
    </row>
    <row r="13" spans="2:6" ht="15.6">
      <c r="B13" s="47">
        <v>1980</v>
      </c>
      <c r="C13" s="48">
        <v>2</v>
      </c>
      <c r="D13" s="10" t="s">
        <v>17</v>
      </c>
      <c r="E13" s="2">
        <v>4445</v>
      </c>
      <c r="F13" s="51">
        <f t="shared" si="0"/>
        <v>2222.5</v>
      </c>
    </row>
    <row r="14" spans="2:6" ht="15.6">
      <c r="B14" s="47">
        <v>1981</v>
      </c>
      <c r="C14" s="48">
        <v>2</v>
      </c>
      <c r="D14" s="10" t="s">
        <v>19</v>
      </c>
      <c r="E14" s="2">
        <v>3506</v>
      </c>
      <c r="F14" s="51">
        <f t="shared" si="0"/>
        <v>1753</v>
      </c>
    </row>
    <row r="15" spans="2:6" ht="15.6">
      <c r="B15" s="47">
        <v>1982</v>
      </c>
      <c r="C15" s="48">
        <v>1</v>
      </c>
      <c r="D15" s="10" t="s">
        <v>21</v>
      </c>
      <c r="E15" s="2">
        <v>4363</v>
      </c>
      <c r="F15" s="51">
        <f t="shared" si="0"/>
        <v>4363</v>
      </c>
    </row>
    <row r="16" spans="2:6" ht="15.6">
      <c r="B16" s="47">
        <v>1983</v>
      </c>
      <c r="C16" s="48">
        <v>2</v>
      </c>
      <c r="D16" s="10" t="s">
        <v>23</v>
      </c>
      <c r="E16" s="2">
        <v>5416</v>
      </c>
      <c r="F16" s="51">
        <f t="shared" si="0"/>
        <v>2708</v>
      </c>
    </row>
    <row r="17" spans="2:6" ht="15.6">
      <c r="B17" s="47">
        <v>1984</v>
      </c>
      <c r="C17" s="48">
        <v>3</v>
      </c>
      <c r="D17" s="10" t="s">
        <v>25</v>
      </c>
      <c r="E17" s="2">
        <v>5830</v>
      </c>
      <c r="F17" s="51">
        <f t="shared" si="0"/>
        <v>1943.3333333333333</v>
      </c>
    </row>
    <row r="18" spans="2:6" ht="15.6">
      <c r="B18" s="47">
        <v>1985</v>
      </c>
      <c r="C18" s="48">
        <v>3</v>
      </c>
      <c r="D18" s="10" t="s">
        <v>27</v>
      </c>
      <c r="E18" s="2">
        <v>7475</v>
      </c>
      <c r="F18" s="51">
        <f t="shared" si="0"/>
        <v>2491.6666666666665</v>
      </c>
    </row>
    <row r="19" spans="2:6" ht="15.6">
      <c r="B19" s="47">
        <v>1986</v>
      </c>
      <c r="C19" s="48">
        <v>2</v>
      </c>
      <c r="D19" s="47" t="s">
        <v>29</v>
      </c>
      <c r="E19" s="2">
        <v>5443</v>
      </c>
      <c r="F19" s="51">
        <f t="shared" si="0"/>
        <v>2721.5</v>
      </c>
    </row>
    <row r="20" spans="2:6" ht="15.6">
      <c r="B20" s="47">
        <v>1987</v>
      </c>
      <c r="C20" s="48">
        <v>1</v>
      </c>
      <c r="D20" s="7" t="s">
        <v>31</v>
      </c>
      <c r="E20" s="2">
        <v>4216</v>
      </c>
      <c r="F20" s="51">
        <f t="shared" si="0"/>
        <v>4216</v>
      </c>
    </row>
    <row r="21" spans="2:6" ht="15.6">
      <c r="B21" s="47">
        <v>1988</v>
      </c>
      <c r="C21" s="48">
        <v>11</v>
      </c>
      <c r="D21" s="10" t="s">
        <v>33</v>
      </c>
      <c r="E21" s="2">
        <v>9390</v>
      </c>
      <c r="F21" s="51">
        <f t="shared" si="0"/>
        <v>853.63636363636363</v>
      </c>
    </row>
    <row r="22" spans="2:6" ht="15.6">
      <c r="B22" s="47">
        <v>1989</v>
      </c>
      <c r="C22" s="48">
        <v>9</v>
      </c>
      <c r="D22" s="10" t="s">
        <v>35</v>
      </c>
      <c r="E22" s="2">
        <v>11831</v>
      </c>
      <c r="F22" s="51">
        <f t="shared" si="0"/>
        <v>1314.5555555555557</v>
      </c>
    </row>
    <row r="23" spans="2:6" ht="15.6">
      <c r="B23" s="47">
        <v>1990</v>
      </c>
      <c r="C23" s="48">
        <v>2</v>
      </c>
      <c r="D23" s="10" t="s">
        <v>37</v>
      </c>
      <c r="E23" s="2">
        <v>3804</v>
      </c>
      <c r="F23" s="51">
        <f t="shared" si="0"/>
        <v>1902</v>
      </c>
    </row>
    <row r="24" spans="2:6" ht="15.6">
      <c r="B24" s="47">
        <v>1991</v>
      </c>
      <c r="C24" s="48">
        <v>4</v>
      </c>
      <c r="D24" s="10" t="s">
        <v>39</v>
      </c>
      <c r="E24" s="2">
        <v>1838</v>
      </c>
      <c r="F24" s="51">
        <f t="shared" si="0"/>
        <v>459.5</v>
      </c>
    </row>
    <row r="25" spans="2:6" ht="15.6">
      <c r="B25" s="47">
        <v>1992</v>
      </c>
      <c r="C25" s="50">
        <v>1</v>
      </c>
      <c r="D25" s="10" t="s">
        <v>41</v>
      </c>
      <c r="E25" s="2">
        <v>5368</v>
      </c>
      <c r="F25" s="51">
        <f t="shared" si="0"/>
        <v>5368</v>
      </c>
    </row>
    <row r="26" spans="2:6" ht="15.6">
      <c r="B26" s="47">
        <v>1993</v>
      </c>
      <c r="C26" s="48">
        <v>8</v>
      </c>
      <c r="D26" s="10" t="s">
        <v>43</v>
      </c>
      <c r="E26" s="2">
        <v>10186</v>
      </c>
      <c r="F26" s="51">
        <f t="shared" si="0"/>
        <v>1273.25</v>
      </c>
    </row>
    <row r="27" spans="2:6" ht="15.6">
      <c r="B27" s="47">
        <v>1994</v>
      </c>
      <c r="C27" s="48">
        <v>2</v>
      </c>
      <c r="D27" s="10" t="s">
        <v>45</v>
      </c>
      <c r="E27" s="2">
        <v>4758</v>
      </c>
      <c r="F27" s="51">
        <f t="shared" si="0"/>
        <v>2379</v>
      </c>
    </row>
    <row r="28" spans="2:6" ht="15.6">
      <c r="B28" s="47">
        <v>1995</v>
      </c>
      <c r="C28" s="48">
        <v>2</v>
      </c>
      <c r="D28" s="10" t="s">
        <v>47</v>
      </c>
      <c r="E28" s="2">
        <v>2908</v>
      </c>
      <c r="F28" s="51">
        <f t="shared" si="0"/>
        <v>1454</v>
      </c>
    </row>
    <row r="29" spans="2:6" ht="15.6">
      <c r="B29" s="47">
        <v>1996</v>
      </c>
      <c r="C29" s="48">
        <v>10</v>
      </c>
      <c r="D29" s="47" t="s">
        <v>80</v>
      </c>
      <c r="E29" s="2">
        <v>8144</v>
      </c>
      <c r="F29" s="51">
        <f t="shared" si="0"/>
        <v>814.4</v>
      </c>
    </row>
    <row r="30" spans="2:6" ht="15.6">
      <c r="B30" s="47">
        <v>1997</v>
      </c>
      <c r="C30" s="48">
        <v>5</v>
      </c>
      <c r="D30" s="47" t="s">
        <v>49</v>
      </c>
      <c r="E30" s="2">
        <v>11147</v>
      </c>
      <c r="F30" s="51">
        <f t="shared" si="0"/>
        <v>2229.4</v>
      </c>
    </row>
    <row r="31" spans="2:6" ht="15.6">
      <c r="B31" s="47">
        <v>1998</v>
      </c>
      <c r="C31" s="48">
        <v>3</v>
      </c>
      <c r="D31" s="47" t="s">
        <v>51</v>
      </c>
      <c r="E31" s="2">
        <v>6638</v>
      </c>
      <c r="F31" s="51">
        <f t="shared" si="0"/>
        <v>2212.6666666666665</v>
      </c>
    </row>
    <row r="32" spans="2:6" ht="15.6">
      <c r="B32" s="47">
        <v>1999</v>
      </c>
      <c r="C32" s="48">
        <v>4</v>
      </c>
      <c r="D32" s="11" t="s">
        <v>53</v>
      </c>
      <c r="E32" s="2">
        <v>9217</v>
      </c>
      <c r="F32" s="51">
        <f t="shared" si="0"/>
        <v>2304.25</v>
      </c>
    </row>
    <row r="33" spans="2:6" ht="15.6">
      <c r="B33" s="47">
        <v>2000</v>
      </c>
      <c r="C33" s="48">
        <v>2</v>
      </c>
      <c r="D33" s="2" t="s">
        <v>55</v>
      </c>
      <c r="E33" s="2">
        <v>4630</v>
      </c>
      <c r="F33" s="51">
        <f t="shared" si="0"/>
        <v>2315</v>
      </c>
    </row>
    <row r="34" spans="2:6" ht="15.6">
      <c r="B34" s="12">
        <v>2001</v>
      </c>
      <c r="C34" s="48">
        <v>3</v>
      </c>
      <c r="D34" s="13" t="s">
        <v>57</v>
      </c>
      <c r="E34" s="13">
        <v>11974</v>
      </c>
      <c r="F34" s="51">
        <f t="shared" si="0"/>
        <v>3991.3333333333335</v>
      </c>
    </row>
    <row r="35" spans="2:6" ht="15.6">
      <c r="B35" s="16">
        <v>2002</v>
      </c>
      <c r="C35" s="48">
        <v>20</v>
      </c>
      <c r="D35" s="13" t="s">
        <v>59</v>
      </c>
      <c r="E35" s="13">
        <v>9788</v>
      </c>
      <c r="F35" s="51">
        <f t="shared" si="0"/>
        <v>489.4</v>
      </c>
    </row>
    <row r="36" spans="2:6" ht="15.6">
      <c r="B36" s="16">
        <v>2003</v>
      </c>
      <c r="C36" s="48">
        <v>3</v>
      </c>
      <c r="D36" s="13" t="s">
        <v>61</v>
      </c>
      <c r="E36" s="13">
        <v>7051</v>
      </c>
      <c r="F36" s="51">
        <f t="shared" si="0"/>
        <v>2350.3333333333335</v>
      </c>
    </row>
    <row r="37" spans="2:6" ht="15.6">
      <c r="B37" s="16">
        <v>2004</v>
      </c>
      <c r="C37" s="48">
        <v>3</v>
      </c>
      <c r="D37" s="13" t="s">
        <v>62</v>
      </c>
      <c r="E37" s="18">
        <v>10490</v>
      </c>
      <c r="F37" s="51">
        <f t="shared" si="0"/>
        <v>3496.6666666666665</v>
      </c>
    </row>
    <row r="38" spans="2:6" ht="15.6">
      <c r="B38" s="16">
        <v>2005</v>
      </c>
      <c r="C38" s="48">
        <v>5</v>
      </c>
      <c r="D38" s="13" t="s">
        <v>63</v>
      </c>
      <c r="E38" s="18">
        <v>11366.3</v>
      </c>
      <c r="F38" s="51">
        <f t="shared" si="0"/>
        <v>2273.2599999999998</v>
      </c>
    </row>
    <row r="39" spans="2:6" ht="15.6">
      <c r="B39" s="19">
        <v>2006</v>
      </c>
      <c r="C39" s="48">
        <v>4</v>
      </c>
      <c r="D39" s="18" t="s">
        <v>65</v>
      </c>
      <c r="E39" s="18">
        <v>9967</v>
      </c>
      <c r="F39" s="51">
        <f t="shared" si="0"/>
        <v>2491.75</v>
      </c>
    </row>
    <row r="40" spans="2:6" ht="15.6">
      <c r="B40" s="19">
        <v>2007</v>
      </c>
      <c r="C40" s="48">
        <v>4</v>
      </c>
      <c r="D40" s="18" t="s">
        <v>67</v>
      </c>
      <c r="E40" s="18">
        <v>11571</v>
      </c>
      <c r="F40" s="51">
        <f t="shared" si="0"/>
        <v>2892.75</v>
      </c>
    </row>
    <row r="41" spans="2:6" ht="15.6">
      <c r="B41" s="19">
        <v>2008</v>
      </c>
      <c r="C41" s="48">
        <v>3</v>
      </c>
      <c r="D41" s="18" t="s">
        <v>68</v>
      </c>
      <c r="E41" s="18">
        <v>14386</v>
      </c>
      <c r="F41" s="51">
        <f t="shared" si="0"/>
        <v>4795.333333333333</v>
      </c>
    </row>
    <row r="42" spans="2:6" ht="15.6">
      <c r="B42" s="19">
        <v>2009</v>
      </c>
      <c r="C42" s="48">
        <v>5</v>
      </c>
      <c r="D42" s="18" t="s">
        <v>70</v>
      </c>
      <c r="E42" s="18">
        <v>14776</v>
      </c>
      <c r="F42" s="51">
        <f t="shared" si="0"/>
        <v>2955.2</v>
      </c>
    </row>
    <row r="43" spans="2:6" ht="15.6">
      <c r="B43" s="19">
        <v>2010</v>
      </c>
      <c r="C43" s="48">
        <v>4</v>
      </c>
      <c r="D43" s="18" t="s">
        <v>72</v>
      </c>
      <c r="E43" s="18">
        <v>17874</v>
      </c>
      <c r="F43" s="51">
        <f t="shared" si="0"/>
        <v>4468.5</v>
      </c>
    </row>
    <row r="44" spans="2:6" ht="15.6">
      <c r="B44" s="19">
        <v>2011</v>
      </c>
      <c r="C44" s="48">
        <v>5</v>
      </c>
      <c r="D44" s="18" t="s">
        <v>73</v>
      </c>
      <c r="E44" s="18">
        <v>19429</v>
      </c>
      <c r="F44" s="51">
        <f t="shared" si="0"/>
        <v>3885.8</v>
      </c>
    </row>
    <row r="45" spans="2:6" ht="15.6">
      <c r="B45" s="19">
        <v>2012</v>
      </c>
      <c r="C45" s="48">
        <v>3</v>
      </c>
      <c r="D45" s="18" t="s">
        <v>75</v>
      </c>
      <c r="E45" s="18">
        <v>13231</v>
      </c>
      <c r="F45" s="51">
        <f t="shared" si="0"/>
        <v>4410.333333333333</v>
      </c>
    </row>
    <row r="46" spans="2:6" ht="15.6">
      <c r="B46" s="52">
        <v>2013</v>
      </c>
      <c r="C46" s="48">
        <v>4</v>
      </c>
      <c r="D46" s="18" t="s">
        <v>89</v>
      </c>
      <c r="E46" s="18">
        <v>5688</v>
      </c>
      <c r="F46" s="51">
        <f t="shared" si="0"/>
        <v>1422</v>
      </c>
    </row>
    <row r="47" spans="2:6" ht="15.6">
      <c r="B47" s="52">
        <v>2014</v>
      </c>
      <c r="C47" s="48">
        <v>4</v>
      </c>
      <c r="D47" s="18" t="s">
        <v>120</v>
      </c>
      <c r="E47" s="18">
        <v>16957</v>
      </c>
      <c r="F47" s="51">
        <f t="shared" si="0"/>
        <v>4239.25</v>
      </c>
    </row>
    <row r="48" spans="2:6" ht="15.6">
      <c r="B48" s="52">
        <v>2015</v>
      </c>
      <c r="C48" s="48">
        <v>7</v>
      </c>
      <c r="D48" s="18" t="s">
        <v>130</v>
      </c>
      <c r="E48" s="18">
        <v>8756</v>
      </c>
      <c r="F48" s="51">
        <f t="shared" si="0"/>
        <v>1250.8571428571429</v>
      </c>
    </row>
    <row r="49" spans="2:6" ht="15.6">
      <c r="B49" s="52">
        <v>2016</v>
      </c>
      <c r="C49" s="48">
        <v>3</v>
      </c>
      <c r="D49" s="18" t="s">
        <v>138</v>
      </c>
      <c r="E49" s="18">
        <v>9758</v>
      </c>
      <c r="F49" s="51">
        <f t="shared" si="0"/>
        <v>3252.6666666666665</v>
      </c>
    </row>
  </sheetData>
  <mergeCells count="5"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workbookViewId="0">
      <pane ySplit="4" topLeftCell="A32" activePane="bottomLeft" state="frozen"/>
      <selection pane="bottomLeft" activeCell="F50" sqref="F50"/>
    </sheetView>
  </sheetViews>
  <sheetFormatPr defaultRowHeight="15.6"/>
  <cols>
    <col min="1" max="1" width="12.33203125" bestFit="1" customWidth="1"/>
    <col min="2" max="2" width="11.44140625" customWidth="1"/>
    <col min="4" max="4" width="10.5546875" customWidth="1"/>
    <col min="5" max="5" width="10.88671875" customWidth="1"/>
    <col min="6" max="6" width="15.5546875" style="57" customWidth="1"/>
  </cols>
  <sheetData>
    <row r="2" spans="1:9" ht="14.4">
      <c r="A2" s="121" t="s">
        <v>1</v>
      </c>
      <c r="B2" s="124" t="s">
        <v>2</v>
      </c>
      <c r="C2" s="124" t="s">
        <v>3</v>
      </c>
      <c r="D2" s="124" t="s">
        <v>4</v>
      </c>
      <c r="E2" s="117" t="s">
        <v>11</v>
      </c>
      <c r="F2" s="143" t="s">
        <v>93</v>
      </c>
    </row>
    <row r="3" spans="1:9" ht="14.4">
      <c r="A3" s="122"/>
      <c r="B3" s="125"/>
      <c r="C3" s="125"/>
      <c r="D3" s="125"/>
      <c r="E3" s="118"/>
      <c r="F3" s="144"/>
    </row>
    <row r="4" spans="1:9" ht="14.4">
      <c r="A4" s="123"/>
      <c r="B4" s="126"/>
      <c r="C4" s="126"/>
      <c r="D4" s="126"/>
      <c r="E4" s="119"/>
      <c r="F4" s="145"/>
    </row>
    <row r="5" spans="1:9">
      <c r="A5" s="56">
        <v>1971</v>
      </c>
      <c r="B5" s="2" t="s">
        <v>12</v>
      </c>
      <c r="C5" s="2">
        <v>750</v>
      </c>
      <c r="D5" s="2">
        <v>278</v>
      </c>
      <c r="E5" s="3">
        <v>9</v>
      </c>
      <c r="H5">
        <v>105000</v>
      </c>
      <c r="I5">
        <v>158000</v>
      </c>
    </row>
    <row r="6" spans="1:9">
      <c r="A6" s="56">
        <v>1972</v>
      </c>
      <c r="B6" s="2" t="s">
        <v>12</v>
      </c>
      <c r="C6" s="2">
        <v>850</v>
      </c>
      <c r="D6" s="2">
        <v>603</v>
      </c>
      <c r="E6" s="3">
        <v>14</v>
      </c>
      <c r="H6">
        <v>105000</v>
      </c>
      <c r="I6">
        <v>158000</v>
      </c>
    </row>
    <row r="7" spans="1:9">
      <c r="A7" s="56">
        <v>1973</v>
      </c>
      <c r="B7" s="2" t="s">
        <v>12</v>
      </c>
      <c r="C7" s="2">
        <v>600</v>
      </c>
      <c r="D7" s="2">
        <v>537</v>
      </c>
      <c r="E7" s="3">
        <v>10</v>
      </c>
      <c r="H7">
        <v>105000</v>
      </c>
      <c r="I7">
        <v>158000</v>
      </c>
    </row>
    <row r="8" spans="1:9">
      <c r="A8" s="56">
        <v>1974</v>
      </c>
      <c r="B8" s="2" t="s">
        <v>12</v>
      </c>
      <c r="C8" s="2">
        <v>600</v>
      </c>
      <c r="D8" s="2">
        <v>712</v>
      </c>
      <c r="E8" s="3">
        <v>10</v>
      </c>
      <c r="H8">
        <v>105000</v>
      </c>
      <c r="I8">
        <v>158000</v>
      </c>
    </row>
    <row r="9" spans="1:9">
      <c r="A9" s="56">
        <v>1975</v>
      </c>
      <c r="B9" s="2">
        <v>6400</v>
      </c>
      <c r="C9" s="2">
        <v>550</v>
      </c>
      <c r="D9" s="2">
        <v>1484</v>
      </c>
      <c r="E9" s="3">
        <v>8</v>
      </c>
      <c r="H9">
        <v>105000</v>
      </c>
      <c r="I9">
        <v>158000</v>
      </c>
    </row>
    <row r="10" spans="1:9">
      <c r="A10" s="56">
        <v>1976</v>
      </c>
      <c r="B10" s="2">
        <v>7300</v>
      </c>
      <c r="C10" s="2">
        <v>780</v>
      </c>
      <c r="D10" s="2">
        <v>795</v>
      </c>
      <c r="E10" s="3">
        <v>13</v>
      </c>
      <c r="H10">
        <v>105000</v>
      </c>
      <c r="I10">
        <v>158000</v>
      </c>
    </row>
    <row r="11" spans="1:9">
      <c r="A11" s="56">
        <v>1977</v>
      </c>
      <c r="B11" s="2">
        <v>5650</v>
      </c>
      <c r="C11" s="2">
        <v>0</v>
      </c>
      <c r="D11" s="2">
        <v>0</v>
      </c>
      <c r="E11" s="3">
        <v>11</v>
      </c>
      <c r="H11">
        <v>105000</v>
      </c>
      <c r="I11">
        <v>158000</v>
      </c>
    </row>
    <row r="12" spans="1:9">
      <c r="A12" s="56">
        <v>1978</v>
      </c>
      <c r="B12" s="2">
        <v>4500</v>
      </c>
      <c r="C12" s="2">
        <v>250</v>
      </c>
      <c r="D12" s="2">
        <v>238</v>
      </c>
      <c r="E12" s="3">
        <v>13</v>
      </c>
      <c r="H12">
        <v>105000</v>
      </c>
      <c r="I12">
        <v>158000</v>
      </c>
    </row>
    <row r="13" spans="1:9">
      <c r="A13" s="56">
        <v>1979</v>
      </c>
      <c r="B13" s="2">
        <v>20300</v>
      </c>
      <c r="C13" s="2">
        <v>2000</v>
      </c>
      <c r="D13" s="2">
        <v>2559</v>
      </c>
      <c r="E13" s="3">
        <v>41</v>
      </c>
      <c r="H13">
        <v>105000</v>
      </c>
      <c r="I13">
        <v>158000</v>
      </c>
    </row>
    <row r="14" spans="1:9">
      <c r="A14" s="56">
        <v>1980</v>
      </c>
      <c r="B14" s="2">
        <v>39500</v>
      </c>
      <c r="C14" s="2">
        <v>4000</v>
      </c>
      <c r="D14" s="2">
        <v>4445</v>
      </c>
      <c r="E14" s="3">
        <v>63</v>
      </c>
      <c r="H14">
        <v>105000</v>
      </c>
      <c r="I14">
        <v>158000</v>
      </c>
    </row>
    <row r="15" spans="1:9">
      <c r="A15" s="56">
        <v>1981</v>
      </c>
      <c r="B15" s="2">
        <v>27000</v>
      </c>
      <c r="C15" s="2">
        <v>3000</v>
      </c>
      <c r="D15" s="2">
        <v>3506</v>
      </c>
      <c r="E15" s="3">
        <v>60</v>
      </c>
      <c r="H15">
        <v>105000</v>
      </c>
      <c r="I15">
        <v>158000</v>
      </c>
    </row>
    <row r="16" spans="1:9">
      <c r="A16" s="56">
        <v>1982</v>
      </c>
      <c r="B16" s="2">
        <v>30000</v>
      </c>
      <c r="C16" s="2">
        <v>3000</v>
      </c>
      <c r="D16" s="2">
        <v>4363</v>
      </c>
      <c r="E16" s="3">
        <v>40.799999999999997</v>
      </c>
      <c r="H16">
        <v>105000</v>
      </c>
      <c r="I16">
        <v>158000</v>
      </c>
    </row>
    <row r="17" spans="1:9">
      <c r="A17" s="56">
        <v>1983</v>
      </c>
      <c r="B17" s="2">
        <v>32850</v>
      </c>
      <c r="C17" s="2">
        <v>5500</v>
      </c>
      <c r="D17" s="2">
        <v>5416</v>
      </c>
      <c r="E17" s="3">
        <v>68</v>
      </c>
      <c r="H17">
        <v>105000</v>
      </c>
      <c r="I17">
        <v>158000</v>
      </c>
    </row>
    <row r="18" spans="1:9">
      <c r="A18" s="56">
        <v>1984</v>
      </c>
      <c r="B18" s="2">
        <v>30550</v>
      </c>
      <c r="C18" s="2">
        <v>5000</v>
      </c>
      <c r="D18" s="2">
        <v>5830</v>
      </c>
      <c r="E18" s="3">
        <v>65</v>
      </c>
      <c r="H18">
        <v>105000</v>
      </c>
      <c r="I18">
        <v>158000</v>
      </c>
    </row>
    <row r="19" spans="1:9">
      <c r="A19" s="56">
        <v>1985</v>
      </c>
      <c r="B19" s="2">
        <v>38500</v>
      </c>
      <c r="C19" s="2">
        <v>7700</v>
      </c>
      <c r="D19" s="2">
        <v>7475</v>
      </c>
      <c r="E19" s="3">
        <v>60.5</v>
      </c>
      <c r="H19">
        <v>105000</v>
      </c>
      <c r="I19">
        <v>158000</v>
      </c>
    </row>
    <row r="20" spans="1:9">
      <c r="A20" s="56">
        <v>1986</v>
      </c>
      <c r="B20" s="2">
        <v>30950</v>
      </c>
      <c r="C20" s="2">
        <v>5029</v>
      </c>
      <c r="D20" s="2">
        <v>5443</v>
      </c>
      <c r="E20" s="3">
        <v>51.6</v>
      </c>
      <c r="H20">
        <v>105000</v>
      </c>
      <c r="I20">
        <v>158000</v>
      </c>
    </row>
    <row r="21" spans="1:9">
      <c r="A21" s="56">
        <v>1987</v>
      </c>
      <c r="B21" s="2">
        <v>24750</v>
      </c>
      <c r="C21" s="2">
        <v>3600</v>
      </c>
      <c r="D21" s="2">
        <v>4216</v>
      </c>
      <c r="E21" s="3">
        <v>86</v>
      </c>
      <c r="H21">
        <v>105000</v>
      </c>
      <c r="I21">
        <v>158000</v>
      </c>
    </row>
    <row r="22" spans="1:9">
      <c r="A22" s="56">
        <v>1988</v>
      </c>
      <c r="B22" s="2">
        <v>46050</v>
      </c>
      <c r="C22" s="2">
        <v>9200</v>
      </c>
      <c r="D22" s="2">
        <v>9390</v>
      </c>
      <c r="E22" s="3">
        <v>104</v>
      </c>
      <c r="H22">
        <v>105000</v>
      </c>
      <c r="I22">
        <v>158000</v>
      </c>
    </row>
    <row r="23" spans="1:9">
      <c r="A23" s="56">
        <v>1989</v>
      </c>
      <c r="B23" s="2">
        <v>58500</v>
      </c>
      <c r="C23" s="2">
        <v>11700</v>
      </c>
      <c r="D23" s="2">
        <v>11831</v>
      </c>
      <c r="E23" s="3">
        <v>65.5</v>
      </c>
      <c r="H23">
        <v>105000</v>
      </c>
      <c r="I23">
        <v>158000</v>
      </c>
    </row>
    <row r="24" spans="1:9">
      <c r="A24" s="56">
        <v>1990</v>
      </c>
      <c r="B24" s="2">
        <v>27200</v>
      </c>
      <c r="C24" s="2">
        <v>4150</v>
      </c>
      <c r="D24" s="2">
        <v>3804</v>
      </c>
      <c r="E24" s="3">
        <v>39.1</v>
      </c>
      <c r="H24">
        <v>105000</v>
      </c>
      <c r="I24">
        <v>158000</v>
      </c>
    </row>
    <row r="25" spans="1:9">
      <c r="A25" s="56">
        <v>1991</v>
      </c>
      <c r="B25" s="2">
        <v>22750</v>
      </c>
      <c r="C25" s="2">
        <v>3200</v>
      </c>
      <c r="D25" s="2">
        <v>1838</v>
      </c>
      <c r="E25" s="3">
        <v>44.5</v>
      </c>
      <c r="H25">
        <v>105000</v>
      </c>
      <c r="I25">
        <v>158000</v>
      </c>
    </row>
    <row r="26" spans="1:9">
      <c r="A26" s="56">
        <v>1992</v>
      </c>
      <c r="B26" s="2">
        <v>23450</v>
      </c>
      <c r="C26" s="2">
        <v>3356</v>
      </c>
      <c r="D26" s="2">
        <v>5368</v>
      </c>
      <c r="E26" s="3">
        <v>72.5</v>
      </c>
      <c r="H26">
        <v>105000</v>
      </c>
      <c r="I26">
        <v>158000</v>
      </c>
    </row>
    <row r="27" spans="1:9">
      <c r="A27" s="56">
        <v>1993</v>
      </c>
      <c r="B27" s="2">
        <v>48500</v>
      </c>
      <c r="C27" s="2">
        <v>9700</v>
      </c>
      <c r="D27" s="2">
        <v>10186</v>
      </c>
      <c r="E27" s="3">
        <v>55.3</v>
      </c>
      <c r="H27">
        <v>105000</v>
      </c>
      <c r="I27">
        <v>158000</v>
      </c>
    </row>
    <row r="28" spans="1:9">
      <c r="A28" s="56">
        <v>1994</v>
      </c>
      <c r="B28" s="2">
        <v>28450</v>
      </c>
      <c r="C28" s="2">
        <v>4432</v>
      </c>
      <c r="D28" s="2">
        <v>4758</v>
      </c>
      <c r="E28" s="3">
        <v>58.1</v>
      </c>
      <c r="H28">
        <v>105000</v>
      </c>
      <c r="I28">
        <v>158000</v>
      </c>
    </row>
    <row r="29" spans="1:9">
      <c r="A29" s="56">
        <v>1995</v>
      </c>
      <c r="B29" s="2">
        <v>19700</v>
      </c>
      <c r="C29" s="2">
        <v>2609</v>
      </c>
      <c r="D29" s="2">
        <v>2908</v>
      </c>
      <c r="E29" s="3">
        <v>37.299999999999997</v>
      </c>
      <c r="H29">
        <v>105000</v>
      </c>
      <c r="I29">
        <v>158000</v>
      </c>
    </row>
    <row r="30" spans="1:9">
      <c r="A30" s="56">
        <v>1996</v>
      </c>
      <c r="B30" s="2">
        <v>42265</v>
      </c>
      <c r="C30" s="2">
        <v>8144</v>
      </c>
      <c r="D30" s="2">
        <v>8144</v>
      </c>
      <c r="E30" s="3">
        <v>45.6</v>
      </c>
      <c r="H30">
        <v>105000</v>
      </c>
      <c r="I30">
        <v>158000</v>
      </c>
    </row>
    <row r="31" spans="1:9">
      <c r="A31" s="56">
        <v>1997</v>
      </c>
      <c r="B31" s="2">
        <v>54500</v>
      </c>
      <c r="C31" s="2">
        <v>10900</v>
      </c>
      <c r="D31" s="2">
        <v>11147</v>
      </c>
      <c r="E31" s="3">
        <v>41</v>
      </c>
      <c r="H31">
        <v>105000</v>
      </c>
      <c r="I31">
        <v>158000</v>
      </c>
    </row>
    <row r="32" spans="1:9">
      <c r="A32" s="56">
        <v>1998</v>
      </c>
      <c r="B32" s="2">
        <v>39200</v>
      </c>
      <c r="C32" s="2">
        <v>6900</v>
      </c>
      <c r="D32" s="2">
        <v>6638</v>
      </c>
      <c r="E32" s="3">
        <v>64.5</v>
      </c>
      <c r="H32">
        <v>105000</v>
      </c>
      <c r="I32">
        <v>158000</v>
      </c>
    </row>
    <row r="33" spans="1:9">
      <c r="A33" s="56">
        <v>1999</v>
      </c>
      <c r="B33" s="2">
        <v>43600</v>
      </c>
      <c r="C33" s="2">
        <v>8476</v>
      </c>
      <c r="D33" s="2">
        <v>9217</v>
      </c>
      <c r="E33" s="3">
        <v>59.5</v>
      </c>
      <c r="H33">
        <v>105000</v>
      </c>
      <c r="I33">
        <v>158000</v>
      </c>
    </row>
    <row r="34" spans="1:9">
      <c r="A34" s="56">
        <v>2000</v>
      </c>
      <c r="B34" s="2">
        <v>33365</v>
      </c>
      <c r="C34" s="2">
        <v>5120</v>
      </c>
      <c r="D34" s="2">
        <v>4630</v>
      </c>
      <c r="E34" s="3">
        <v>54.5</v>
      </c>
      <c r="H34">
        <v>105000</v>
      </c>
      <c r="I34">
        <v>158000</v>
      </c>
    </row>
    <row r="35" spans="1:9">
      <c r="A35" s="12">
        <v>2001</v>
      </c>
      <c r="B35" s="13">
        <v>52985</v>
      </c>
      <c r="C35" s="13">
        <v>10597</v>
      </c>
      <c r="D35" s="13">
        <v>11974</v>
      </c>
      <c r="E35" s="14">
        <v>61</v>
      </c>
      <c r="H35">
        <v>105000</v>
      </c>
      <c r="I35">
        <v>158000</v>
      </c>
    </row>
    <row r="36" spans="1:9">
      <c r="A36" s="16">
        <v>2002</v>
      </c>
      <c r="B36" s="13">
        <v>55209</v>
      </c>
      <c r="C36" s="13">
        <v>11042</v>
      </c>
      <c r="D36" s="13">
        <v>9788</v>
      </c>
      <c r="E36" s="14">
        <v>42.6</v>
      </c>
      <c r="F36" s="57">
        <v>151717</v>
      </c>
      <c r="G36" s="59">
        <f>F36/2000</f>
        <v>75.858500000000006</v>
      </c>
      <c r="H36">
        <v>105000</v>
      </c>
      <c r="I36">
        <v>158000</v>
      </c>
    </row>
    <row r="37" spans="1:9">
      <c r="A37" s="16">
        <v>2003</v>
      </c>
      <c r="B37" s="13">
        <v>39378</v>
      </c>
      <c r="C37" s="13">
        <v>6969</v>
      </c>
      <c r="D37" s="13">
        <v>7051</v>
      </c>
      <c r="E37" s="14">
        <v>47.1</v>
      </c>
      <c r="F37" s="57">
        <v>278799</v>
      </c>
      <c r="G37">
        <f t="shared" ref="G37:G49" si="0">F37/2000</f>
        <v>139.39949999999999</v>
      </c>
      <c r="H37">
        <v>105000</v>
      </c>
      <c r="I37">
        <v>158000</v>
      </c>
    </row>
    <row r="38" spans="1:9">
      <c r="A38" s="16">
        <v>2004</v>
      </c>
      <c r="B38" s="13">
        <v>53088</v>
      </c>
      <c r="C38" s="18">
        <v>10618</v>
      </c>
      <c r="D38" s="18">
        <v>10490</v>
      </c>
      <c r="E38" s="14">
        <v>79.8</v>
      </c>
      <c r="F38" s="57">
        <v>381226</v>
      </c>
      <c r="G38">
        <f t="shared" si="0"/>
        <v>190.613</v>
      </c>
      <c r="H38">
        <v>105000</v>
      </c>
      <c r="I38">
        <v>158000</v>
      </c>
    </row>
    <row r="39" spans="1:9">
      <c r="A39" s="16">
        <v>2005</v>
      </c>
      <c r="B39" s="13">
        <v>55962</v>
      </c>
      <c r="C39" s="18">
        <v>11192</v>
      </c>
      <c r="D39" s="18">
        <v>11366.3</v>
      </c>
      <c r="E39" s="14">
        <v>39.5</v>
      </c>
      <c r="F39" s="57">
        <v>79064</v>
      </c>
      <c r="G39">
        <f t="shared" si="0"/>
        <v>39.531999999999996</v>
      </c>
      <c r="H39">
        <v>105000</v>
      </c>
      <c r="I39">
        <v>158000</v>
      </c>
    </row>
    <row r="40" spans="1:9">
      <c r="A40" s="19">
        <v>2006</v>
      </c>
      <c r="B40" s="18">
        <v>52059</v>
      </c>
      <c r="C40" s="18">
        <v>10412</v>
      </c>
      <c r="D40" s="18">
        <v>9967</v>
      </c>
      <c r="E40" s="20">
        <v>57.4</v>
      </c>
      <c r="F40" s="57">
        <v>219356</v>
      </c>
      <c r="G40">
        <f t="shared" si="0"/>
        <v>109.678</v>
      </c>
      <c r="H40">
        <v>105000</v>
      </c>
      <c r="I40">
        <v>158000</v>
      </c>
    </row>
    <row r="41" spans="1:9">
      <c r="A41" s="19">
        <v>2007</v>
      </c>
      <c r="B41" s="18">
        <v>59519</v>
      </c>
      <c r="C41" s="18">
        <v>11904</v>
      </c>
      <c r="D41" s="18">
        <v>11571</v>
      </c>
      <c r="E41" s="20">
        <v>50.2</v>
      </c>
      <c r="F41" s="57">
        <v>87211</v>
      </c>
      <c r="G41">
        <f t="shared" si="0"/>
        <v>43.605499999999999</v>
      </c>
      <c r="H41">
        <v>105000</v>
      </c>
      <c r="I41">
        <v>158000</v>
      </c>
    </row>
    <row r="42" spans="1:9">
      <c r="A42" s="19">
        <v>2008</v>
      </c>
      <c r="B42" s="18">
        <v>87715</v>
      </c>
      <c r="C42" s="18">
        <v>14723</v>
      </c>
      <c r="D42" s="18">
        <v>14386</v>
      </c>
      <c r="E42" s="20">
        <v>55.3</v>
      </c>
      <c r="F42" s="57">
        <v>71936</v>
      </c>
      <c r="G42">
        <f t="shared" si="0"/>
        <v>35.968000000000004</v>
      </c>
      <c r="H42">
        <v>105000</v>
      </c>
      <c r="I42">
        <v>158000</v>
      </c>
    </row>
    <row r="43" spans="1:9">
      <c r="A43" s="19">
        <v>2009</v>
      </c>
      <c r="B43" s="18">
        <v>72521</v>
      </c>
      <c r="C43" s="18">
        <v>14504</v>
      </c>
      <c r="D43" s="18">
        <v>14776</v>
      </c>
      <c r="E43" s="20">
        <v>65.599999999999994</v>
      </c>
      <c r="F43" s="57">
        <v>213712</v>
      </c>
      <c r="G43">
        <f t="shared" si="0"/>
        <v>106.85599999999999</v>
      </c>
      <c r="H43">
        <v>136000</v>
      </c>
      <c r="I43">
        <v>227000</v>
      </c>
    </row>
    <row r="44" spans="1:9">
      <c r="A44" s="19">
        <v>2010</v>
      </c>
      <c r="B44" s="18">
        <v>91467</v>
      </c>
      <c r="C44" s="18">
        <v>18293</v>
      </c>
      <c r="D44" s="18">
        <v>17874</v>
      </c>
      <c r="E44" s="20">
        <v>87.7</v>
      </c>
      <c r="F44" s="57">
        <v>154620</v>
      </c>
      <c r="G44">
        <f t="shared" si="0"/>
        <v>77.31</v>
      </c>
      <c r="H44">
        <v>136000</v>
      </c>
      <c r="I44">
        <v>227000</v>
      </c>
    </row>
    <row r="45" spans="1:9">
      <c r="A45" s="19">
        <v>2011</v>
      </c>
      <c r="B45" s="18">
        <v>97449</v>
      </c>
      <c r="C45" s="18">
        <v>19490</v>
      </c>
      <c r="D45" s="18">
        <v>19429</v>
      </c>
      <c r="E45" s="20">
        <v>78.3</v>
      </c>
      <c r="F45" s="57">
        <v>83443</v>
      </c>
      <c r="G45">
        <f t="shared" si="0"/>
        <v>41.721499999999999</v>
      </c>
      <c r="H45">
        <v>136000</v>
      </c>
      <c r="I45">
        <v>227000</v>
      </c>
    </row>
    <row r="46" spans="1:9">
      <c r="A46" s="19">
        <v>2012</v>
      </c>
      <c r="B46" s="18">
        <v>81671</v>
      </c>
      <c r="C46" s="18">
        <v>28829</v>
      </c>
      <c r="D46" s="18">
        <v>13231</v>
      </c>
      <c r="E46" s="20">
        <v>55.9</v>
      </c>
      <c r="F46" s="57">
        <v>115799</v>
      </c>
      <c r="G46">
        <f t="shared" si="0"/>
        <v>57.899500000000003</v>
      </c>
      <c r="H46">
        <v>136000</v>
      </c>
      <c r="I46">
        <v>227000</v>
      </c>
    </row>
    <row r="47" spans="1:9">
      <c r="A47" s="19">
        <v>2013</v>
      </c>
      <c r="B47" s="18">
        <v>74694</v>
      </c>
      <c r="C47" s="18">
        <v>11549</v>
      </c>
      <c r="D47" s="18">
        <v>5688</v>
      </c>
      <c r="E47" s="20">
        <v>61.4</v>
      </c>
      <c r="F47" s="57">
        <v>78090</v>
      </c>
      <c r="G47">
        <f t="shared" si="0"/>
        <v>39.045000000000002</v>
      </c>
      <c r="H47">
        <v>136000</v>
      </c>
      <c r="I47">
        <v>227000</v>
      </c>
    </row>
    <row r="48" spans="1:9">
      <c r="A48" s="19">
        <v>2014</v>
      </c>
      <c r="B48" s="18">
        <v>68399</v>
      </c>
      <c r="C48" s="18">
        <v>16333</v>
      </c>
      <c r="D48" s="18">
        <v>16957</v>
      </c>
      <c r="E48" s="25">
        <v>49.6</v>
      </c>
      <c r="F48" s="83">
        <v>154412</v>
      </c>
      <c r="G48">
        <f t="shared" si="0"/>
        <v>77.206000000000003</v>
      </c>
      <c r="H48">
        <v>136000</v>
      </c>
      <c r="I48">
        <v>227000</v>
      </c>
    </row>
    <row r="49" spans="1:9">
      <c r="A49" s="19">
        <v>2015</v>
      </c>
      <c r="B49" s="18">
        <v>44237</v>
      </c>
      <c r="C49" s="18">
        <v>8712</v>
      </c>
      <c r="D49" s="18">
        <v>8756</v>
      </c>
      <c r="E49" s="20">
        <v>87.9</v>
      </c>
      <c r="F49" s="89">
        <v>113784</v>
      </c>
      <c r="G49">
        <f t="shared" si="0"/>
        <v>56.892000000000003</v>
      </c>
      <c r="H49">
        <v>136000</v>
      </c>
      <c r="I49">
        <v>227000</v>
      </c>
    </row>
    <row r="50" spans="1:9">
      <c r="A50" s="19">
        <v>2016</v>
      </c>
      <c r="B50" s="18">
        <v>74707</v>
      </c>
      <c r="C50" s="18">
        <v>14741</v>
      </c>
      <c r="D50" s="18">
        <v>9758</v>
      </c>
      <c r="E50" s="20">
        <v>63.2</v>
      </c>
      <c r="F50" s="20"/>
      <c r="H50">
        <v>136000</v>
      </c>
      <c r="I50">
        <v>227000</v>
      </c>
    </row>
    <row r="51" spans="1:9">
      <c r="A51" s="55" t="s">
        <v>76</v>
      </c>
      <c r="B51" s="27"/>
      <c r="C51" s="28"/>
      <c r="D51" s="27"/>
      <c r="E51" s="31"/>
    </row>
    <row r="52" spans="1:9">
      <c r="A52" s="32" t="s">
        <v>136</v>
      </c>
      <c r="B52" s="33">
        <f>AVERAGE(B5:B50)</f>
        <v>43972.380952380954</v>
      </c>
      <c r="C52" s="33">
        <f>AVERAGE(C5:C50)</f>
        <v>7630.521739130435</v>
      </c>
      <c r="D52" s="33">
        <f>AVERAGE(D5:D50)</f>
        <v>7191.7673913043473</v>
      </c>
      <c r="E52" s="54">
        <f>AVERAGE(E5:E50)</f>
        <v>51.039130434782592</v>
      </c>
      <c r="F52" s="58">
        <f>AVERAGE(F5:F49)</f>
        <v>155940.64285714287</v>
      </c>
    </row>
  </sheetData>
  <mergeCells count="6">
    <mergeCell ref="C2:C4"/>
    <mergeCell ref="D2:D4"/>
    <mergeCell ref="A2:A4"/>
    <mergeCell ref="E2:E4"/>
    <mergeCell ref="F2:F4"/>
    <mergeCell ref="B2:B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34" workbookViewId="0">
      <selection activeCell="N25" sqref="N25"/>
    </sheetView>
  </sheetViews>
  <sheetFormatPr defaultRowHeight="14.4"/>
  <cols>
    <col min="1" max="1" width="12.33203125" bestFit="1" customWidth="1"/>
    <col min="2" max="2" width="12.5546875" customWidth="1"/>
    <col min="3" max="3" width="8.33203125" bestFit="1" customWidth="1"/>
    <col min="4" max="4" width="12" customWidth="1"/>
    <col min="5" max="5" width="11.6640625" customWidth="1"/>
    <col min="6" max="6" width="12.88671875" customWidth="1"/>
    <col min="7" max="7" width="11" bestFit="1" customWidth="1"/>
    <col min="9" max="9" width="11.6640625" customWidth="1"/>
  </cols>
  <sheetData>
    <row r="1" spans="1:9" ht="15" customHeight="1">
      <c r="A1" s="121" t="s">
        <v>1</v>
      </c>
      <c r="B1" s="124" t="s">
        <v>2</v>
      </c>
      <c r="C1" s="124" t="s">
        <v>3</v>
      </c>
      <c r="D1" s="124" t="s">
        <v>4</v>
      </c>
      <c r="E1" s="117" t="s">
        <v>5</v>
      </c>
      <c r="F1" s="117" t="s">
        <v>8</v>
      </c>
      <c r="G1" s="117" t="s">
        <v>9</v>
      </c>
    </row>
    <row r="2" spans="1:9" ht="15" customHeight="1">
      <c r="A2" s="122"/>
      <c r="B2" s="125"/>
      <c r="C2" s="125"/>
      <c r="D2" s="125"/>
      <c r="E2" s="118"/>
      <c r="F2" s="118"/>
      <c r="G2" s="118"/>
    </row>
    <row r="3" spans="1:9" ht="15" customHeight="1">
      <c r="A3" s="123"/>
      <c r="B3" s="126"/>
      <c r="C3" s="126"/>
      <c r="D3" s="126"/>
      <c r="E3" s="119"/>
      <c r="F3" s="119"/>
      <c r="G3" s="119"/>
    </row>
    <row r="4" spans="1:9" ht="15.6">
      <c r="A4" s="72">
        <v>1971</v>
      </c>
      <c r="B4" s="2" t="s">
        <v>12</v>
      </c>
      <c r="C4" s="2">
        <v>750</v>
      </c>
      <c r="D4" s="2">
        <v>278</v>
      </c>
      <c r="E4" s="3">
        <v>8.3000000000000007</v>
      </c>
      <c r="F4" s="4"/>
      <c r="G4" s="4"/>
    </row>
    <row r="5" spans="1:9" ht="15.6">
      <c r="A5" s="72">
        <v>1972</v>
      </c>
      <c r="B5" s="2" t="s">
        <v>12</v>
      </c>
      <c r="C5" s="2">
        <v>850</v>
      </c>
      <c r="D5" s="2">
        <v>603</v>
      </c>
      <c r="E5" s="3" t="s">
        <v>12</v>
      </c>
      <c r="F5" s="4"/>
      <c r="G5" s="4"/>
    </row>
    <row r="6" spans="1:9" ht="15.6">
      <c r="A6" s="72">
        <v>1973</v>
      </c>
      <c r="B6" s="2" t="s">
        <v>12</v>
      </c>
      <c r="C6" s="2">
        <v>600</v>
      </c>
      <c r="D6" s="2">
        <v>537</v>
      </c>
      <c r="E6" s="6">
        <v>8.5</v>
      </c>
      <c r="F6" s="4"/>
      <c r="G6" s="4"/>
    </row>
    <row r="7" spans="1:9" ht="15.6">
      <c r="A7" s="72">
        <v>1974</v>
      </c>
      <c r="B7" s="2" t="s">
        <v>12</v>
      </c>
      <c r="C7" s="2">
        <v>600</v>
      </c>
      <c r="D7" s="2">
        <v>712</v>
      </c>
      <c r="E7" s="6">
        <v>12</v>
      </c>
      <c r="F7" s="4"/>
      <c r="G7" s="4"/>
    </row>
    <row r="8" spans="1:9" ht="15.6">
      <c r="A8" s="72">
        <v>1975</v>
      </c>
      <c r="B8" s="2">
        <v>6400</v>
      </c>
      <c r="C8" s="2">
        <v>550</v>
      </c>
      <c r="D8" s="2">
        <v>1484</v>
      </c>
      <c r="E8" s="6">
        <v>11</v>
      </c>
      <c r="F8" s="4"/>
      <c r="G8" s="4"/>
    </row>
    <row r="9" spans="1:9" ht="15.6">
      <c r="A9" s="72">
        <v>1976</v>
      </c>
      <c r="B9" s="2">
        <v>7300</v>
      </c>
      <c r="C9" s="2">
        <v>780</v>
      </c>
      <c r="D9" s="2">
        <v>795</v>
      </c>
      <c r="E9" s="6">
        <v>10.199999999999999</v>
      </c>
      <c r="F9" s="8">
        <v>0.23</v>
      </c>
      <c r="G9" s="9">
        <v>289.30817610062894</v>
      </c>
      <c r="I9" s="73">
        <f>G9*D9</f>
        <v>230000</v>
      </c>
    </row>
    <row r="10" spans="1:9" ht="15.6">
      <c r="A10" s="72">
        <v>1977</v>
      </c>
      <c r="B10" s="2">
        <v>5650</v>
      </c>
      <c r="C10" s="2">
        <v>0</v>
      </c>
      <c r="D10" s="2">
        <v>0</v>
      </c>
      <c r="E10" s="3" t="s">
        <v>12</v>
      </c>
      <c r="F10" s="8"/>
      <c r="G10" s="9"/>
      <c r="I10" s="73">
        <f t="shared" ref="I10:I45" si="0">G10*D10</f>
        <v>0</v>
      </c>
    </row>
    <row r="11" spans="1:9" ht="15.6">
      <c r="A11" s="72">
        <v>1978</v>
      </c>
      <c r="B11" s="2">
        <v>4500</v>
      </c>
      <c r="C11" s="2">
        <v>250</v>
      </c>
      <c r="D11" s="2">
        <v>238</v>
      </c>
      <c r="E11" s="6">
        <v>11</v>
      </c>
      <c r="F11" s="8">
        <v>1.42</v>
      </c>
      <c r="G11" s="9">
        <v>5966.3865546218485</v>
      </c>
      <c r="I11" s="73">
        <f t="shared" si="0"/>
        <v>1420000</v>
      </c>
    </row>
    <row r="12" spans="1:9" ht="15.6">
      <c r="A12" s="72">
        <v>1979</v>
      </c>
      <c r="B12" s="2">
        <v>20300</v>
      </c>
      <c r="C12" s="2">
        <v>2000</v>
      </c>
      <c r="D12" s="2">
        <v>2559</v>
      </c>
      <c r="E12" s="3">
        <v>9.34</v>
      </c>
      <c r="F12" s="8">
        <v>5.6</v>
      </c>
      <c r="G12" s="9">
        <v>2188.3548261039468</v>
      </c>
      <c r="I12" s="73">
        <f t="shared" si="0"/>
        <v>5600000</v>
      </c>
    </row>
    <row r="13" spans="1:9" ht="15.6">
      <c r="A13" s="72">
        <v>1980</v>
      </c>
      <c r="B13" s="2">
        <v>39500</v>
      </c>
      <c r="C13" s="2">
        <v>4000</v>
      </c>
      <c r="D13" s="2">
        <v>4445</v>
      </c>
      <c r="E13" s="3">
        <v>10.8</v>
      </c>
      <c r="F13" s="8">
        <v>2.15</v>
      </c>
      <c r="G13" s="9">
        <v>483.68953880764906</v>
      </c>
      <c r="I13" s="73">
        <f t="shared" si="0"/>
        <v>2150000</v>
      </c>
    </row>
    <row r="14" spans="1:9" ht="15.6">
      <c r="A14" s="72">
        <v>1981</v>
      </c>
      <c r="B14" s="2">
        <v>27000</v>
      </c>
      <c r="C14" s="2">
        <v>3000</v>
      </c>
      <c r="D14" s="2">
        <v>3506</v>
      </c>
      <c r="E14" s="3">
        <v>11.04</v>
      </c>
      <c r="F14" s="8">
        <v>2.38</v>
      </c>
      <c r="G14" s="9">
        <v>678.83628066172275</v>
      </c>
      <c r="I14" s="73">
        <f t="shared" si="0"/>
        <v>2380000</v>
      </c>
    </row>
    <row r="15" spans="1:9" ht="15.6">
      <c r="A15" s="72">
        <v>1982</v>
      </c>
      <c r="B15" s="2">
        <v>30000</v>
      </c>
      <c r="C15" s="2">
        <v>3000</v>
      </c>
      <c r="D15" s="2">
        <v>4363</v>
      </c>
      <c r="E15" s="3">
        <v>11.7</v>
      </c>
      <c r="F15" s="8">
        <v>3.2</v>
      </c>
      <c r="G15" s="9">
        <v>733.44029337611732</v>
      </c>
      <c r="I15" s="73">
        <f t="shared" si="0"/>
        <v>3200000</v>
      </c>
    </row>
    <row r="16" spans="1:9" ht="15.6">
      <c r="A16" s="72">
        <v>1983</v>
      </c>
      <c r="B16" s="2">
        <v>32850</v>
      </c>
      <c r="C16" s="2">
        <v>5500</v>
      </c>
      <c r="D16" s="2">
        <v>5416</v>
      </c>
      <c r="E16" s="3">
        <v>11.1</v>
      </c>
      <c r="F16" s="8">
        <v>5.03</v>
      </c>
      <c r="G16" s="9">
        <v>928.72968980797634</v>
      </c>
      <c r="I16" s="73">
        <f t="shared" si="0"/>
        <v>5030000</v>
      </c>
    </row>
    <row r="17" spans="1:9" ht="15.6">
      <c r="A17" s="72">
        <v>1984</v>
      </c>
      <c r="B17" s="2">
        <v>30550</v>
      </c>
      <c r="C17" s="2">
        <v>5000</v>
      </c>
      <c r="D17" s="2">
        <v>5830</v>
      </c>
      <c r="E17" s="3">
        <v>11.05</v>
      </c>
      <c r="F17" s="8">
        <v>3.73</v>
      </c>
      <c r="G17" s="9">
        <v>639.79416809605493</v>
      </c>
      <c r="I17" s="73">
        <f t="shared" si="0"/>
        <v>3730000.0000000005</v>
      </c>
    </row>
    <row r="18" spans="1:9" ht="15.6">
      <c r="A18" s="72">
        <v>1985</v>
      </c>
      <c r="B18" s="2">
        <v>38500</v>
      </c>
      <c r="C18" s="2">
        <v>7700</v>
      </c>
      <c r="D18" s="2">
        <v>7475</v>
      </c>
      <c r="E18" s="3">
        <v>11.33</v>
      </c>
      <c r="F18" s="8">
        <v>7.88</v>
      </c>
      <c r="G18" s="9">
        <v>1054.180602006689</v>
      </c>
      <c r="I18" s="73">
        <f t="shared" si="0"/>
        <v>7880000</v>
      </c>
    </row>
    <row r="19" spans="1:9" ht="15.6">
      <c r="A19" s="72">
        <v>1986</v>
      </c>
      <c r="B19" s="2">
        <v>30950</v>
      </c>
      <c r="C19" s="2">
        <v>5029</v>
      </c>
      <c r="D19" s="2">
        <v>5443</v>
      </c>
      <c r="E19" s="3">
        <v>11.89</v>
      </c>
      <c r="F19" s="8">
        <v>7.41</v>
      </c>
      <c r="G19" s="9">
        <v>1361.381591034356</v>
      </c>
      <c r="I19" s="73">
        <f t="shared" si="0"/>
        <v>7410000</v>
      </c>
    </row>
    <row r="20" spans="1:9" ht="15.6">
      <c r="A20" s="72">
        <v>1987</v>
      </c>
      <c r="B20" s="2">
        <v>24750</v>
      </c>
      <c r="C20" s="2">
        <v>3600</v>
      </c>
      <c r="D20" s="2">
        <v>4216</v>
      </c>
      <c r="E20" s="3">
        <v>9.8800000000000008</v>
      </c>
      <c r="F20" s="8">
        <v>4.4000000000000004</v>
      </c>
      <c r="G20" s="9">
        <v>1043.6432637571158</v>
      </c>
      <c r="I20" s="73">
        <f t="shared" si="0"/>
        <v>4400000</v>
      </c>
    </row>
    <row r="21" spans="1:9" ht="15.6">
      <c r="A21" s="72">
        <v>1988</v>
      </c>
      <c r="B21" s="2">
        <v>46050</v>
      </c>
      <c r="C21" s="2">
        <v>9200</v>
      </c>
      <c r="D21" s="2">
        <v>9390</v>
      </c>
      <c r="E21" s="3">
        <v>9.4499999999999993</v>
      </c>
      <c r="F21" s="8">
        <v>4.17</v>
      </c>
      <c r="G21" s="9">
        <v>444.08945686900961</v>
      </c>
      <c r="I21" s="73">
        <f t="shared" si="0"/>
        <v>4170000</v>
      </c>
    </row>
    <row r="22" spans="1:9" ht="15.6">
      <c r="A22" s="72">
        <v>1989</v>
      </c>
      <c r="B22" s="2">
        <v>58500</v>
      </c>
      <c r="C22" s="2">
        <v>11700</v>
      </c>
      <c r="D22" s="2">
        <v>11831</v>
      </c>
      <c r="E22" s="3">
        <v>9.36</v>
      </c>
      <c r="F22" s="8">
        <v>1.18</v>
      </c>
      <c r="G22" s="9">
        <v>99.737976502408927</v>
      </c>
      <c r="I22" s="73">
        <f t="shared" si="0"/>
        <v>1180000</v>
      </c>
    </row>
    <row r="23" spans="1:9" ht="15.6">
      <c r="A23" s="72">
        <v>1990</v>
      </c>
      <c r="B23" s="2">
        <v>27200</v>
      </c>
      <c r="C23" s="2">
        <v>4150</v>
      </c>
      <c r="D23" s="2">
        <v>3804</v>
      </c>
      <c r="E23" s="3">
        <v>10.6</v>
      </c>
      <c r="F23" s="8">
        <v>7.95</v>
      </c>
      <c r="G23" s="9">
        <v>2089.9053627760254</v>
      </c>
      <c r="I23" s="73">
        <f t="shared" si="0"/>
        <v>7950000.0000000009</v>
      </c>
    </row>
    <row r="24" spans="1:9" ht="15.6">
      <c r="A24" s="72">
        <v>1991</v>
      </c>
      <c r="B24" s="2">
        <v>22750</v>
      </c>
      <c r="C24" s="2">
        <v>3200</v>
      </c>
      <c r="D24" s="2">
        <v>1838</v>
      </c>
      <c r="E24" s="3">
        <v>8.8800000000000008</v>
      </c>
      <c r="F24" s="8">
        <v>0.21</v>
      </c>
      <c r="G24" s="9">
        <v>114.25462459194777</v>
      </c>
      <c r="I24" s="73">
        <f t="shared" si="0"/>
        <v>210000</v>
      </c>
    </row>
    <row r="25" spans="1:9" ht="15.6">
      <c r="A25" s="72">
        <v>1992</v>
      </c>
      <c r="B25" s="2">
        <v>23450</v>
      </c>
      <c r="C25" s="2">
        <v>3356</v>
      </c>
      <c r="D25" s="2">
        <v>5368</v>
      </c>
      <c r="E25" s="3">
        <v>9.3800000000000008</v>
      </c>
      <c r="F25" s="8">
        <v>1.37</v>
      </c>
      <c r="G25" s="9">
        <v>255.2160953800298</v>
      </c>
      <c r="I25" s="73">
        <f t="shared" si="0"/>
        <v>1370000</v>
      </c>
    </row>
    <row r="26" spans="1:9" ht="15.6">
      <c r="A26" s="72">
        <v>1993</v>
      </c>
      <c r="B26" s="2">
        <v>48500</v>
      </c>
      <c r="C26" s="2">
        <v>9700</v>
      </c>
      <c r="D26" s="2">
        <v>10186</v>
      </c>
      <c r="E26" s="3">
        <v>10.67</v>
      </c>
      <c r="F26" s="8">
        <v>3.48</v>
      </c>
      <c r="G26" s="9">
        <v>341.64539564107599</v>
      </c>
      <c r="I26" s="73">
        <f t="shared" si="0"/>
        <v>3480000</v>
      </c>
    </row>
    <row r="27" spans="1:9" ht="15.6">
      <c r="A27" s="72">
        <v>1994</v>
      </c>
      <c r="B27" s="2">
        <v>28450</v>
      </c>
      <c r="C27" s="2">
        <v>4432</v>
      </c>
      <c r="D27" s="2">
        <v>4758</v>
      </c>
      <c r="E27" s="3">
        <v>11.03</v>
      </c>
      <c r="F27" s="8">
        <v>3.63</v>
      </c>
      <c r="G27" s="9">
        <v>762.92559899117271</v>
      </c>
      <c r="I27" s="73">
        <f t="shared" si="0"/>
        <v>3629999.9999999995</v>
      </c>
    </row>
    <row r="28" spans="1:9" ht="15.6">
      <c r="A28" s="72">
        <v>1995</v>
      </c>
      <c r="B28" s="2">
        <v>19700</v>
      </c>
      <c r="C28" s="2">
        <v>2609</v>
      </c>
      <c r="D28" s="2">
        <v>2908</v>
      </c>
      <c r="E28" s="3">
        <v>11.8</v>
      </c>
      <c r="F28" s="8">
        <v>3.93</v>
      </c>
      <c r="G28" s="9">
        <v>1351.4442916093535</v>
      </c>
      <c r="I28" s="73">
        <f t="shared" si="0"/>
        <v>3930000</v>
      </c>
    </row>
    <row r="29" spans="1:9" ht="15.6">
      <c r="A29" s="72">
        <v>1996</v>
      </c>
      <c r="B29" s="2">
        <v>42265</v>
      </c>
      <c r="C29" s="2">
        <v>8144</v>
      </c>
      <c r="D29" s="2">
        <v>8144</v>
      </c>
      <c r="E29" s="3">
        <v>9.6300000000000008</v>
      </c>
      <c r="F29" s="8">
        <v>14.35</v>
      </c>
      <c r="G29" s="9">
        <v>1762.033398821218</v>
      </c>
      <c r="I29" s="73">
        <f t="shared" si="0"/>
        <v>14350000</v>
      </c>
    </row>
    <row r="30" spans="1:9" ht="15.6">
      <c r="A30" s="72">
        <v>1997</v>
      </c>
      <c r="B30" s="2">
        <v>54500</v>
      </c>
      <c r="C30" s="2">
        <v>10900</v>
      </c>
      <c r="D30" s="2">
        <v>11147</v>
      </c>
      <c r="E30" s="3">
        <v>11.5</v>
      </c>
      <c r="F30" s="8">
        <v>4.7300000000000004</v>
      </c>
      <c r="G30" s="9">
        <v>424.32941598636404</v>
      </c>
      <c r="I30" s="73">
        <f t="shared" si="0"/>
        <v>4730000</v>
      </c>
    </row>
    <row r="31" spans="1:9" ht="15.6">
      <c r="A31" s="72">
        <v>1998</v>
      </c>
      <c r="B31" s="2">
        <v>39200</v>
      </c>
      <c r="C31" s="2">
        <v>6900</v>
      </c>
      <c r="D31" s="2">
        <v>6638</v>
      </c>
      <c r="E31" s="3">
        <v>10.199999999999999</v>
      </c>
      <c r="F31" s="8">
        <v>1.65</v>
      </c>
      <c r="G31" s="9">
        <v>248.56884603796325</v>
      </c>
      <c r="I31" s="73">
        <f t="shared" si="0"/>
        <v>1650000</v>
      </c>
    </row>
    <row r="32" spans="1:9" ht="15.6">
      <c r="A32" s="72">
        <v>1999</v>
      </c>
      <c r="B32" s="2">
        <v>43600</v>
      </c>
      <c r="C32" s="2">
        <v>8476</v>
      </c>
      <c r="D32" s="2">
        <v>9217</v>
      </c>
      <c r="E32" s="3">
        <v>10.72</v>
      </c>
      <c r="F32" s="8">
        <v>4.91</v>
      </c>
      <c r="G32" s="9">
        <v>532.71129434740158</v>
      </c>
      <c r="I32" s="73">
        <f t="shared" si="0"/>
        <v>4910000</v>
      </c>
    </row>
    <row r="33" spans="1:11" ht="15.6">
      <c r="A33" s="72">
        <v>2000</v>
      </c>
      <c r="B33" s="2">
        <v>33365</v>
      </c>
      <c r="C33" s="2">
        <v>5120</v>
      </c>
      <c r="D33" s="2">
        <v>4630</v>
      </c>
      <c r="E33" s="3">
        <v>9.9</v>
      </c>
      <c r="F33" s="8">
        <v>2.67</v>
      </c>
      <c r="G33" s="9">
        <v>576.67386609071275</v>
      </c>
      <c r="I33" s="73">
        <f t="shared" si="0"/>
        <v>2670000</v>
      </c>
    </row>
    <row r="34" spans="1:11" ht="15.6">
      <c r="A34" s="12">
        <v>2001</v>
      </c>
      <c r="B34" s="13">
        <v>52985</v>
      </c>
      <c r="C34" s="13">
        <v>10597</v>
      </c>
      <c r="D34" s="13">
        <v>11974</v>
      </c>
      <c r="E34" s="14">
        <v>11.3</v>
      </c>
      <c r="F34" s="8">
        <v>5.79</v>
      </c>
      <c r="G34" s="9">
        <v>483.54768665441793</v>
      </c>
      <c r="I34" s="73">
        <f t="shared" si="0"/>
        <v>5790000</v>
      </c>
    </row>
    <row r="35" spans="1:11" ht="15.6">
      <c r="A35" s="16">
        <v>2002</v>
      </c>
      <c r="B35" s="13">
        <v>55209</v>
      </c>
      <c r="C35" s="13">
        <v>11042</v>
      </c>
      <c r="D35" s="13">
        <v>9788</v>
      </c>
      <c r="E35" s="14">
        <v>10.92</v>
      </c>
      <c r="F35" s="8">
        <v>4.4400000000000004</v>
      </c>
      <c r="G35" s="9">
        <v>453.61667347772783</v>
      </c>
      <c r="I35" s="73">
        <f t="shared" si="0"/>
        <v>4440000</v>
      </c>
    </row>
    <row r="36" spans="1:11" ht="15.6">
      <c r="A36" s="16">
        <v>2003</v>
      </c>
      <c r="B36" s="13">
        <v>39378</v>
      </c>
      <c r="C36" s="13">
        <v>6969</v>
      </c>
      <c r="D36" s="13">
        <v>7051</v>
      </c>
      <c r="E36" s="14">
        <v>10.7</v>
      </c>
      <c r="F36" s="8">
        <v>3.2</v>
      </c>
      <c r="G36" s="9">
        <v>453.8363352715927</v>
      </c>
      <c r="I36" s="73">
        <f t="shared" si="0"/>
        <v>3200000</v>
      </c>
    </row>
    <row r="37" spans="1:11" ht="15.6">
      <c r="A37" s="16">
        <v>2004</v>
      </c>
      <c r="B37" s="13">
        <v>53088</v>
      </c>
      <c r="C37" s="18">
        <v>10618</v>
      </c>
      <c r="D37" s="18">
        <v>10490</v>
      </c>
      <c r="E37" s="14">
        <v>10.8</v>
      </c>
      <c r="F37" s="8">
        <v>5.16</v>
      </c>
      <c r="G37" s="9">
        <v>491.89704480457578</v>
      </c>
      <c r="I37" s="73">
        <f t="shared" si="0"/>
        <v>5160000</v>
      </c>
    </row>
    <row r="38" spans="1:11" ht="15.6">
      <c r="A38" s="16">
        <v>2005</v>
      </c>
      <c r="B38" s="13">
        <v>55962</v>
      </c>
      <c r="C38" s="18">
        <v>11192</v>
      </c>
      <c r="D38" s="18">
        <v>11366.3</v>
      </c>
      <c r="E38" s="14">
        <v>11.5</v>
      </c>
      <c r="F38" s="8">
        <v>6.12</v>
      </c>
      <c r="G38" s="9">
        <v>538.43379111936167</v>
      </c>
      <c r="I38" s="73">
        <f t="shared" si="0"/>
        <v>6120000</v>
      </c>
    </row>
    <row r="39" spans="1:11" ht="15.6">
      <c r="A39" s="19">
        <v>2006</v>
      </c>
      <c r="B39" s="18">
        <v>52059</v>
      </c>
      <c r="C39" s="18">
        <v>10412</v>
      </c>
      <c r="D39" s="18">
        <v>9967</v>
      </c>
      <c r="E39" s="20">
        <v>10.5</v>
      </c>
      <c r="F39" s="21">
        <v>2.64</v>
      </c>
      <c r="G39" s="22">
        <v>264.87408447877999</v>
      </c>
      <c r="I39" s="73">
        <f t="shared" si="0"/>
        <v>2640000</v>
      </c>
    </row>
    <row r="40" spans="1:11" ht="15.6">
      <c r="A40" s="19">
        <v>2007</v>
      </c>
      <c r="B40" s="18">
        <v>59519</v>
      </c>
      <c r="C40" s="18">
        <v>11904</v>
      </c>
      <c r="D40" s="18">
        <v>11571</v>
      </c>
      <c r="E40" s="20">
        <v>11.4</v>
      </c>
      <c r="F40" s="21">
        <v>5.7</v>
      </c>
      <c r="G40" s="22">
        <v>492.59934302803407</v>
      </c>
      <c r="I40" s="73">
        <f t="shared" si="0"/>
        <v>5699866.9981773822</v>
      </c>
    </row>
    <row r="41" spans="1:11" ht="15.6">
      <c r="A41" s="19">
        <v>2008</v>
      </c>
      <c r="B41" s="18">
        <v>87715</v>
      </c>
      <c r="C41" s="18">
        <v>14723</v>
      </c>
      <c r="D41" s="18">
        <v>14386</v>
      </c>
      <c r="E41" s="20">
        <v>11.5</v>
      </c>
      <c r="F41" s="21">
        <v>8.9</v>
      </c>
      <c r="G41" s="22">
        <v>620</v>
      </c>
      <c r="I41" s="73">
        <f t="shared" si="0"/>
        <v>8919320</v>
      </c>
    </row>
    <row r="42" spans="1:11" ht="15.6">
      <c r="A42" s="19">
        <v>2009</v>
      </c>
      <c r="B42" s="18">
        <v>72521</v>
      </c>
      <c r="C42" s="18">
        <v>14504</v>
      </c>
      <c r="D42" s="18">
        <v>14776</v>
      </c>
      <c r="E42" s="20">
        <v>11.8</v>
      </c>
      <c r="F42" s="21">
        <v>12.7</v>
      </c>
      <c r="G42" s="22">
        <v>860</v>
      </c>
      <c r="I42" s="73">
        <f t="shared" si="0"/>
        <v>12707360</v>
      </c>
    </row>
    <row r="43" spans="1:11" ht="15.6">
      <c r="A43" s="19">
        <v>2010</v>
      </c>
      <c r="B43" s="18">
        <v>91467</v>
      </c>
      <c r="C43" s="18">
        <v>18293</v>
      </c>
      <c r="D43" s="18">
        <v>17874</v>
      </c>
      <c r="E43" s="20">
        <v>12.5</v>
      </c>
      <c r="F43" s="21">
        <v>12.15</v>
      </c>
      <c r="G43" s="22">
        <v>690</v>
      </c>
      <c r="I43" s="73">
        <f t="shared" si="0"/>
        <v>12333060</v>
      </c>
    </row>
    <row r="44" spans="1:11" ht="15.6">
      <c r="A44" s="19">
        <v>2011</v>
      </c>
      <c r="B44" s="18">
        <v>97449</v>
      </c>
      <c r="C44" s="18">
        <v>19490</v>
      </c>
      <c r="D44" s="18">
        <v>19429</v>
      </c>
      <c r="E44" s="20">
        <v>13.3</v>
      </c>
      <c r="F44" s="21">
        <v>3.96</v>
      </c>
      <c r="G44" s="22">
        <v>266</v>
      </c>
      <c r="I44" s="73">
        <f t="shared" si="0"/>
        <v>5168114</v>
      </c>
    </row>
    <row r="45" spans="1:11" ht="15.6">
      <c r="A45" s="19">
        <v>2012</v>
      </c>
      <c r="B45" s="18">
        <v>81671</v>
      </c>
      <c r="C45" s="18">
        <v>28829</v>
      </c>
      <c r="D45" s="18">
        <v>13231</v>
      </c>
      <c r="E45" s="20">
        <v>11.8</v>
      </c>
      <c r="F45" s="21">
        <v>8.8699999999999992</v>
      </c>
      <c r="G45" s="22">
        <v>630</v>
      </c>
      <c r="I45" s="73">
        <f t="shared" si="0"/>
        <v>8335530</v>
      </c>
    </row>
    <row r="46" spans="1:11" ht="15.6">
      <c r="A46" s="19">
        <v>2013</v>
      </c>
      <c r="B46" s="18">
        <v>76988</v>
      </c>
      <c r="C46" s="18">
        <v>11549</v>
      </c>
      <c r="D46" s="18">
        <v>5688</v>
      </c>
      <c r="E46" s="20">
        <v>13</v>
      </c>
      <c r="F46" s="21">
        <v>4.4400000000000004</v>
      </c>
      <c r="G46" s="22">
        <v>780</v>
      </c>
      <c r="I46" s="73">
        <f>G46*D46</f>
        <v>4436640</v>
      </c>
    </row>
    <row r="47" spans="1:11" ht="15.6">
      <c r="A47" s="19">
        <v>2014</v>
      </c>
      <c r="B47" s="18">
        <v>68399</v>
      </c>
      <c r="C47" s="18">
        <v>16333</v>
      </c>
      <c r="D47" s="18">
        <v>16957</v>
      </c>
      <c r="E47" s="20">
        <v>12.4</v>
      </c>
      <c r="F47" s="23">
        <f>(G47*D47)/1000000</f>
        <v>3.05226</v>
      </c>
      <c r="G47" s="24">
        <v>180</v>
      </c>
      <c r="I47" s="73">
        <f t="shared" ref="I47" si="1">G47*D47</f>
        <v>3052260</v>
      </c>
      <c r="J47" s="53"/>
      <c r="K47" s="20"/>
    </row>
    <row r="48" spans="1:11" ht="15.6">
      <c r="A48" s="19">
        <v>2015</v>
      </c>
      <c r="B48" s="18">
        <v>44237</v>
      </c>
      <c r="C48" s="18">
        <v>8712</v>
      </c>
      <c r="D48" s="18">
        <v>8756</v>
      </c>
      <c r="E48" s="20">
        <v>11.8</v>
      </c>
      <c r="F48" s="23">
        <f t="shared" ref="F48:F49" si="2">(G48*D48)/1000000</f>
        <v>2.1890000000000001</v>
      </c>
      <c r="G48" s="22">
        <v>250</v>
      </c>
      <c r="I48" s="73">
        <f>G48*D48</f>
        <v>2189000</v>
      </c>
      <c r="J48" s="53"/>
      <c r="K48" s="20"/>
    </row>
    <row r="49" spans="1:11" ht="15.6">
      <c r="A49" s="19">
        <v>2016</v>
      </c>
      <c r="B49" s="18">
        <v>74707</v>
      </c>
      <c r="C49" s="18">
        <v>14741</v>
      </c>
      <c r="D49" s="18">
        <v>9758</v>
      </c>
      <c r="E49" s="20">
        <v>10.7</v>
      </c>
      <c r="F49" s="23">
        <f t="shared" si="2"/>
        <v>0.4879</v>
      </c>
      <c r="G49" s="22">
        <v>50</v>
      </c>
      <c r="I49" s="73">
        <f>G49*D49</f>
        <v>487900</v>
      </c>
      <c r="J49" s="53"/>
      <c r="K49" s="20"/>
    </row>
    <row r="50" spans="1:11" ht="15.6">
      <c r="A50" s="71" t="s">
        <v>76</v>
      </c>
      <c r="B50" s="27"/>
      <c r="C50" s="28"/>
      <c r="D50" s="27"/>
      <c r="E50" s="27"/>
      <c r="F50" s="29"/>
      <c r="G50" s="30"/>
    </row>
    <row r="51" spans="1:11" ht="15.6">
      <c r="A51" s="32" t="s">
        <v>92</v>
      </c>
      <c r="B51" s="33">
        <f t="shared" ref="B51:E51" si="3">AVERAGE(B4:B46)</f>
        <v>42610.025641025641</v>
      </c>
      <c r="C51" s="33">
        <f t="shared" si="3"/>
        <v>7237.6279069767443</v>
      </c>
      <c r="D51" s="33">
        <f t="shared" si="3"/>
        <v>6868.6116279069765</v>
      </c>
      <c r="E51" s="60">
        <f t="shared" si="3"/>
        <v>10.811463414634146</v>
      </c>
      <c r="F51" s="23">
        <f>AVERAGE(F4:F48)</f>
        <v>4.7941348717948715</v>
      </c>
      <c r="G51" s="23">
        <f>AVERAGE(G4:G49)</f>
        <v>796.90213917133212</v>
      </c>
    </row>
  </sheetData>
  <mergeCells count="7">
    <mergeCell ref="G1:G3"/>
    <mergeCell ref="D1:D3"/>
    <mergeCell ref="E1:E3"/>
    <mergeCell ref="A1:A3"/>
    <mergeCell ref="B1:B3"/>
    <mergeCell ref="C1:C3"/>
    <mergeCell ref="F1:F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pane ySplit="3" topLeftCell="A40" activePane="bottomLeft" state="frozen"/>
      <selection pane="bottomLeft" activeCell="P50" sqref="P50"/>
    </sheetView>
  </sheetViews>
  <sheetFormatPr defaultRowHeight="14.4"/>
  <cols>
    <col min="1" max="1" width="12.33203125" bestFit="1" customWidth="1"/>
    <col min="2" max="2" width="12" customWidth="1"/>
    <col min="3" max="3" width="14.6640625" customWidth="1"/>
    <col min="4" max="5" width="16.5546875" customWidth="1"/>
    <col min="7" max="10" width="15.44140625" customWidth="1"/>
    <col min="12" max="12" width="19.109375" customWidth="1"/>
    <col min="13" max="13" width="13.88671875" customWidth="1"/>
    <col min="14" max="14" width="13.6640625" customWidth="1"/>
    <col min="16" max="16" width="11.109375" customWidth="1"/>
  </cols>
  <sheetData>
    <row r="1" spans="1:16" ht="15.75" customHeight="1">
      <c r="A1" s="121" t="s">
        <v>1</v>
      </c>
      <c r="B1" s="124" t="s">
        <v>2</v>
      </c>
      <c r="C1" s="124" t="s">
        <v>122</v>
      </c>
      <c r="D1" s="124" t="s">
        <v>135</v>
      </c>
      <c r="E1" s="124" t="s">
        <v>121</v>
      </c>
      <c r="F1" s="124" t="s">
        <v>3</v>
      </c>
      <c r="G1" s="124" t="s">
        <v>4</v>
      </c>
      <c r="H1" s="125" t="s">
        <v>132</v>
      </c>
      <c r="I1" s="125" t="s">
        <v>133</v>
      </c>
      <c r="J1" s="125" t="s">
        <v>134</v>
      </c>
      <c r="L1" s="147" t="s">
        <v>123</v>
      </c>
      <c r="M1" s="146" t="s">
        <v>124</v>
      </c>
      <c r="N1" s="146" t="s">
        <v>125</v>
      </c>
      <c r="O1" s="146" t="s">
        <v>126</v>
      </c>
      <c r="P1" s="146" t="s">
        <v>127</v>
      </c>
    </row>
    <row r="2" spans="1:16" ht="15.75" customHeight="1">
      <c r="A2" s="122"/>
      <c r="B2" s="125"/>
      <c r="C2" s="125"/>
      <c r="D2" s="125"/>
      <c r="E2" s="125"/>
      <c r="F2" s="125"/>
      <c r="G2" s="125"/>
      <c r="H2" s="125"/>
      <c r="I2" s="125"/>
      <c r="J2" s="125"/>
      <c r="L2" s="146"/>
      <c r="M2" s="146"/>
      <c r="N2" s="146"/>
      <c r="O2" s="146"/>
      <c r="P2" s="146"/>
    </row>
    <row r="3" spans="1:16" ht="36" customHeight="1">
      <c r="A3" s="123"/>
      <c r="B3" s="126"/>
      <c r="C3" s="126"/>
      <c r="D3" s="126"/>
      <c r="E3" s="126"/>
      <c r="F3" s="126"/>
      <c r="G3" s="126"/>
      <c r="H3" s="125"/>
      <c r="I3" s="125"/>
      <c r="J3" s="125"/>
      <c r="L3" s="146"/>
      <c r="M3" s="146"/>
      <c r="N3" s="146"/>
      <c r="O3" s="146"/>
      <c r="P3" s="146"/>
    </row>
    <row r="4" spans="1:16" ht="15.6">
      <c r="A4" s="76">
        <v>1971</v>
      </c>
      <c r="B4" s="2" t="s">
        <v>12</v>
      </c>
      <c r="C4" s="2"/>
      <c r="D4" s="2"/>
      <c r="E4" s="2"/>
      <c r="F4" s="2">
        <v>750</v>
      </c>
      <c r="G4" s="2">
        <v>278</v>
      </c>
      <c r="H4" s="2"/>
      <c r="I4" s="2"/>
      <c r="J4" s="2"/>
    </row>
    <row r="5" spans="1:16" ht="15.6">
      <c r="A5" s="76">
        <v>1972</v>
      </c>
      <c r="B5" s="2" t="s">
        <v>12</v>
      </c>
      <c r="C5" s="2"/>
      <c r="D5" s="2"/>
      <c r="E5" s="2"/>
      <c r="F5" s="2">
        <v>850</v>
      </c>
      <c r="G5" s="2">
        <v>603</v>
      </c>
      <c r="H5" s="2"/>
      <c r="I5" s="2"/>
      <c r="J5" s="2"/>
    </row>
    <row r="6" spans="1:16" ht="15.6">
      <c r="A6" s="76">
        <v>1973</v>
      </c>
      <c r="B6" s="2" t="s">
        <v>12</v>
      </c>
      <c r="C6" s="2"/>
      <c r="D6" s="2"/>
      <c r="E6" s="2"/>
      <c r="F6" s="2">
        <v>600</v>
      </c>
      <c r="G6" s="2">
        <v>537</v>
      </c>
      <c r="H6" s="2"/>
      <c r="I6" s="2"/>
      <c r="J6" s="2"/>
    </row>
    <row r="7" spans="1:16" ht="15.6">
      <c r="A7" s="76">
        <v>1974</v>
      </c>
      <c r="B7" s="2" t="s">
        <v>12</v>
      </c>
      <c r="C7" s="2"/>
      <c r="D7" s="2"/>
      <c r="E7" s="2"/>
      <c r="F7" s="2">
        <v>600</v>
      </c>
      <c r="G7" s="2">
        <v>712</v>
      </c>
      <c r="H7" s="2"/>
      <c r="I7" s="2"/>
      <c r="J7" s="2"/>
    </row>
    <row r="8" spans="1:16" ht="15.6">
      <c r="A8" s="76">
        <v>1975</v>
      </c>
      <c r="B8" s="2">
        <v>6400</v>
      </c>
      <c r="C8" s="2"/>
      <c r="D8" s="2"/>
      <c r="E8" s="2"/>
      <c r="F8" s="2">
        <v>550</v>
      </c>
      <c r="G8" s="2">
        <v>1484</v>
      </c>
      <c r="H8" s="2"/>
      <c r="I8" s="2"/>
      <c r="J8" s="2"/>
      <c r="N8" s="77">
        <f t="shared" ref="N8:N49" si="0">G8/B8</f>
        <v>0.231875</v>
      </c>
      <c r="P8" s="116">
        <f>F8/B8</f>
        <v>8.59375E-2</v>
      </c>
    </row>
    <row r="9" spans="1:16" ht="15.6">
      <c r="A9" s="76">
        <v>1976</v>
      </c>
      <c r="B9" s="2">
        <v>7300</v>
      </c>
      <c r="C9" s="2"/>
      <c r="D9" s="2"/>
      <c r="E9" s="2"/>
      <c r="F9" s="2">
        <v>780</v>
      </c>
      <c r="G9" s="2">
        <v>795</v>
      </c>
      <c r="H9" s="2"/>
      <c r="I9" s="2"/>
      <c r="J9" s="2"/>
      <c r="N9" s="77">
        <f t="shared" si="0"/>
        <v>0.10890410958904109</v>
      </c>
      <c r="P9" s="116">
        <f t="shared" ref="P9:P48" si="1">F9/B9</f>
        <v>0.10684931506849316</v>
      </c>
    </row>
    <row r="10" spans="1:16" ht="15.6">
      <c r="A10" s="76">
        <v>1977</v>
      </c>
      <c r="B10" s="2">
        <v>5650</v>
      </c>
      <c r="C10" s="2"/>
      <c r="D10" s="2"/>
      <c r="E10" s="2"/>
      <c r="F10" s="2">
        <v>0</v>
      </c>
      <c r="G10" s="2">
        <v>0</v>
      </c>
      <c r="H10" s="2"/>
      <c r="I10" s="2"/>
      <c r="J10" s="2"/>
      <c r="N10" s="77">
        <f t="shared" si="0"/>
        <v>0</v>
      </c>
      <c r="P10" s="116">
        <f t="shared" si="1"/>
        <v>0</v>
      </c>
    </row>
    <row r="11" spans="1:16" ht="15.6">
      <c r="A11" s="76">
        <v>1978</v>
      </c>
      <c r="B11" s="2">
        <v>4500</v>
      </c>
      <c r="C11" s="2"/>
      <c r="D11" s="2"/>
      <c r="E11" s="2"/>
      <c r="F11" s="2">
        <v>250</v>
      </c>
      <c r="G11" s="2">
        <v>238</v>
      </c>
      <c r="H11" s="2"/>
      <c r="I11" s="2"/>
      <c r="J11" s="2"/>
      <c r="N11" s="77">
        <f t="shared" si="0"/>
        <v>5.2888888888888888E-2</v>
      </c>
      <c r="P11" s="116">
        <f t="shared" si="1"/>
        <v>5.5555555555555552E-2</v>
      </c>
    </row>
    <row r="12" spans="1:16" ht="15.6">
      <c r="A12" s="76">
        <v>1979</v>
      </c>
      <c r="B12" s="2">
        <v>20300</v>
      </c>
      <c r="C12" s="2"/>
      <c r="D12" s="2"/>
      <c r="E12" s="2"/>
      <c r="F12" s="2">
        <v>2000</v>
      </c>
      <c r="G12" s="2">
        <v>2559</v>
      </c>
      <c r="H12" s="2"/>
      <c r="I12" s="2"/>
      <c r="J12" s="2"/>
      <c r="N12" s="77">
        <f t="shared" si="0"/>
        <v>0.1260591133004926</v>
      </c>
      <c r="P12" s="116">
        <f t="shared" si="1"/>
        <v>9.8522167487684734E-2</v>
      </c>
    </row>
    <row r="13" spans="1:16" ht="15.6">
      <c r="A13" s="76">
        <v>1980</v>
      </c>
      <c r="B13" s="2">
        <v>39500</v>
      </c>
      <c r="C13" s="2">
        <v>35000</v>
      </c>
      <c r="D13" s="2">
        <v>41282</v>
      </c>
      <c r="E13" s="2">
        <v>45727</v>
      </c>
      <c r="F13" s="2">
        <v>4000</v>
      </c>
      <c r="G13" s="2">
        <v>4445</v>
      </c>
      <c r="H13" s="114">
        <f>8+2*(B13/25000)</f>
        <v>11.16</v>
      </c>
      <c r="I13" s="114">
        <f>2+8*(B13/20000)</f>
        <v>17.8</v>
      </c>
      <c r="J13" s="114">
        <f>2+8*(B13/25000)</f>
        <v>14.64</v>
      </c>
      <c r="L13" s="77">
        <f>D13/B13</f>
        <v>1.0451139240506329</v>
      </c>
      <c r="M13" s="77">
        <f t="shared" ref="M13:M49" si="2">G13/E13</f>
        <v>9.7207339208782551E-2</v>
      </c>
      <c r="N13" s="77">
        <f t="shared" si="0"/>
        <v>0.11253164556962025</v>
      </c>
      <c r="O13" s="77">
        <f>F13/E13</f>
        <v>8.7475670829050667E-2</v>
      </c>
      <c r="P13" s="116">
        <f t="shared" si="1"/>
        <v>0.10126582278481013</v>
      </c>
    </row>
    <row r="14" spans="1:16" ht="15.6">
      <c r="A14" s="76">
        <v>1981</v>
      </c>
      <c r="B14" s="2">
        <v>27000</v>
      </c>
      <c r="C14" s="2">
        <v>30000</v>
      </c>
      <c r="D14" s="2">
        <v>43230</v>
      </c>
      <c r="E14" s="2">
        <v>46736</v>
      </c>
      <c r="F14" s="2">
        <v>3000</v>
      </c>
      <c r="G14" s="2">
        <v>3506</v>
      </c>
      <c r="H14" s="114">
        <f t="shared" ref="H14:H48" si="3">8+2*(B14/25000)</f>
        <v>10.16</v>
      </c>
      <c r="I14" s="114">
        <f t="shared" ref="I14:I48" si="4">2+8*(B14/20000)</f>
        <v>12.8</v>
      </c>
      <c r="J14" s="114">
        <f t="shared" ref="J14:J48" si="5">2+8*(B14/25000)</f>
        <v>10.64</v>
      </c>
      <c r="L14" s="77">
        <f t="shared" ref="L14:L50" si="6">D14/B14</f>
        <v>1.6011111111111112</v>
      </c>
      <c r="M14" s="77">
        <f t="shared" si="2"/>
        <v>7.5017117425539195E-2</v>
      </c>
      <c r="N14" s="77">
        <f t="shared" si="0"/>
        <v>0.12985185185185186</v>
      </c>
      <c r="O14" s="77">
        <f t="shared" ref="O14:O49" si="7">F14/E14</f>
        <v>6.4190345771995894E-2</v>
      </c>
      <c r="P14" s="116">
        <f t="shared" si="1"/>
        <v>0.1111111111111111</v>
      </c>
    </row>
    <row r="15" spans="1:16" ht="15.6">
      <c r="A15" s="76">
        <v>1982</v>
      </c>
      <c r="B15" s="2">
        <v>30000</v>
      </c>
      <c r="C15" s="2">
        <v>29500</v>
      </c>
      <c r="D15" s="2">
        <v>28504</v>
      </c>
      <c r="E15" s="2">
        <v>32867</v>
      </c>
      <c r="F15" s="2">
        <v>3000</v>
      </c>
      <c r="G15" s="2">
        <v>4363</v>
      </c>
      <c r="H15" s="114">
        <f t="shared" si="3"/>
        <v>10.4</v>
      </c>
      <c r="I15" s="114">
        <f t="shared" si="4"/>
        <v>14</v>
      </c>
      <c r="J15" s="114">
        <f t="shared" si="5"/>
        <v>11.6</v>
      </c>
      <c r="L15" s="77">
        <f t="shared" si="6"/>
        <v>0.95013333333333339</v>
      </c>
      <c r="M15" s="77">
        <f t="shared" si="2"/>
        <v>0.13274713238202451</v>
      </c>
      <c r="N15" s="77">
        <f t="shared" si="0"/>
        <v>0.14543333333333333</v>
      </c>
      <c r="O15" s="77">
        <f t="shared" si="7"/>
        <v>9.1276964736665953E-2</v>
      </c>
      <c r="P15" s="116">
        <f t="shared" si="1"/>
        <v>0.1</v>
      </c>
    </row>
    <row r="16" spans="1:16" ht="15.6">
      <c r="A16" s="76">
        <v>1983</v>
      </c>
      <c r="B16" s="2">
        <v>32850</v>
      </c>
      <c r="C16" s="2">
        <v>23500</v>
      </c>
      <c r="D16" s="2">
        <v>33687</v>
      </c>
      <c r="E16" s="2">
        <v>39103</v>
      </c>
      <c r="F16" s="2">
        <v>5500</v>
      </c>
      <c r="G16" s="2">
        <v>5416</v>
      </c>
      <c r="H16" s="114">
        <f t="shared" si="3"/>
        <v>10.628</v>
      </c>
      <c r="I16" s="114">
        <f t="shared" si="4"/>
        <v>15.14</v>
      </c>
      <c r="J16" s="114">
        <f t="shared" si="5"/>
        <v>12.512</v>
      </c>
      <c r="L16" s="77">
        <f t="shared" si="6"/>
        <v>1.0254794520547945</v>
      </c>
      <c r="M16" s="77">
        <f t="shared" si="2"/>
        <v>0.13850599698232871</v>
      </c>
      <c r="N16" s="77">
        <f t="shared" si="0"/>
        <v>0.16487062404870623</v>
      </c>
      <c r="O16" s="77">
        <f t="shared" si="7"/>
        <v>0.14065416975679615</v>
      </c>
      <c r="P16" s="116">
        <f t="shared" si="1"/>
        <v>0.16742770167427701</v>
      </c>
    </row>
    <row r="17" spans="1:16" ht="15.6">
      <c r="A17" s="76">
        <v>1984</v>
      </c>
      <c r="B17" s="2">
        <v>30550</v>
      </c>
      <c r="C17" s="2">
        <v>38500</v>
      </c>
      <c r="D17" s="2">
        <v>40829</v>
      </c>
      <c r="E17" s="2">
        <v>46659</v>
      </c>
      <c r="F17" s="2">
        <v>5000</v>
      </c>
      <c r="G17" s="2">
        <v>5830</v>
      </c>
      <c r="H17" s="114">
        <f t="shared" si="3"/>
        <v>10.443999999999999</v>
      </c>
      <c r="I17" s="114">
        <f t="shared" si="4"/>
        <v>14.22</v>
      </c>
      <c r="J17" s="114">
        <f t="shared" si="5"/>
        <v>11.776</v>
      </c>
      <c r="L17" s="77">
        <f t="shared" si="6"/>
        <v>1.3364648117839608</v>
      </c>
      <c r="M17" s="77">
        <f t="shared" si="2"/>
        <v>0.12494909878051394</v>
      </c>
      <c r="N17" s="77">
        <f t="shared" si="0"/>
        <v>0.19083469721767593</v>
      </c>
      <c r="O17" s="77">
        <f t="shared" si="7"/>
        <v>0.10716046207591247</v>
      </c>
      <c r="P17" s="116">
        <f t="shared" si="1"/>
        <v>0.16366612111292964</v>
      </c>
    </row>
    <row r="18" spans="1:16" ht="15.6">
      <c r="A18" s="76">
        <v>1985</v>
      </c>
      <c r="B18" s="2">
        <v>38500</v>
      </c>
      <c r="C18" s="2">
        <v>31000</v>
      </c>
      <c r="D18" s="2">
        <v>33453</v>
      </c>
      <c r="E18" s="2">
        <v>40928</v>
      </c>
      <c r="F18" s="2">
        <v>7700</v>
      </c>
      <c r="G18" s="2">
        <v>7475</v>
      </c>
      <c r="H18" s="114">
        <f t="shared" si="3"/>
        <v>11.08</v>
      </c>
      <c r="I18" s="114">
        <f t="shared" si="4"/>
        <v>17.399999999999999</v>
      </c>
      <c r="J18" s="114">
        <f t="shared" si="5"/>
        <v>14.32</v>
      </c>
      <c r="L18" s="77">
        <f t="shared" si="6"/>
        <v>0.86890909090909096</v>
      </c>
      <c r="M18" s="77">
        <f t="shared" si="2"/>
        <v>0.18263780297107116</v>
      </c>
      <c r="N18" s="77">
        <f t="shared" si="0"/>
        <v>0.19415584415584416</v>
      </c>
      <c r="O18" s="77">
        <f t="shared" si="7"/>
        <v>0.18813526192337765</v>
      </c>
      <c r="P18" s="116">
        <f t="shared" si="1"/>
        <v>0.2</v>
      </c>
    </row>
    <row r="19" spans="1:16" ht="15.6">
      <c r="A19" s="76">
        <v>1986</v>
      </c>
      <c r="B19" s="2">
        <v>30950</v>
      </c>
      <c r="C19" s="2">
        <v>25000</v>
      </c>
      <c r="D19" s="2">
        <v>27163</v>
      </c>
      <c r="E19" s="2">
        <v>32606</v>
      </c>
      <c r="F19" s="2">
        <v>5029</v>
      </c>
      <c r="G19" s="2">
        <v>5443</v>
      </c>
      <c r="H19" s="114">
        <f t="shared" si="3"/>
        <v>10.475999999999999</v>
      </c>
      <c r="I19" s="114">
        <f t="shared" si="4"/>
        <v>14.38</v>
      </c>
      <c r="J19" s="114">
        <f t="shared" si="5"/>
        <v>11.904</v>
      </c>
      <c r="L19" s="77">
        <f t="shared" si="6"/>
        <v>0.8776413570274636</v>
      </c>
      <c r="M19" s="77">
        <f t="shared" si="2"/>
        <v>0.16693246641722381</v>
      </c>
      <c r="N19" s="77">
        <f t="shared" si="0"/>
        <v>0.17586429725363489</v>
      </c>
      <c r="O19" s="77">
        <f t="shared" si="7"/>
        <v>0.15423541679445502</v>
      </c>
      <c r="P19" s="116">
        <f t="shared" si="1"/>
        <v>0.16248788368336026</v>
      </c>
    </row>
    <row r="20" spans="1:16" ht="15.6">
      <c r="A20" s="76">
        <v>1987</v>
      </c>
      <c r="B20" s="2">
        <v>24750</v>
      </c>
      <c r="C20" s="2">
        <v>46000</v>
      </c>
      <c r="D20" s="2">
        <v>45536</v>
      </c>
      <c r="E20" s="2">
        <v>49752</v>
      </c>
      <c r="F20" s="2">
        <v>3600</v>
      </c>
      <c r="G20" s="2">
        <v>4216</v>
      </c>
      <c r="H20" s="114">
        <f t="shared" si="3"/>
        <v>9.98</v>
      </c>
      <c r="I20" s="114">
        <f t="shared" si="4"/>
        <v>11.9</v>
      </c>
      <c r="J20" s="114">
        <f t="shared" si="5"/>
        <v>9.92</v>
      </c>
      <c r="L20" s="77">
        <f t="shared" si="6"/>
        <v>1.8398383838383838</v>
      </c>
      <c r="M20" s="77">
        <f t="shared" si="2"/>
        <v>8.4740311947258395E-2</v>
      </c>
      <c r="N20" s="77">
        <f t="shared" si="0"/>
        <v>0.17034343434343435</v>
      </c>
      <c r="O20" s="77">
        <f t="shared" si="7"/>
        <v>7.2358900144717797E-2</v>
      </c>
      <c r="P20" s="116">
        <f t="shared" si="1"/>
        <v>0.14545454545454545</v>
      </c>
    </row>
    <row r="21" spans="1:16" ht="15.6">
      <c r="A21" s="76">
        <v>1988</v>
      </c>
      <c r="B21" s="2">
        <v>46050</v>
      </c>
      <c r="C21" s="2">
        <v>58500</v>
      </c>
      <c r="D21" s="2">
        <v>55523</v>
      </c>
      <c r="E21" s="2">
        <v>64913</v>
      </c>
      <c r="F21" s="2">
        <v>9200</v>
      </c>
      <c r="G21" s="2">
        <v>9390</v>
      </c>
      <c r="H21" s="114">
        <f t="shared" si="3"/>
        <v>11.684000000000001</v>
      </c>
      <c r="I21" s="114">
        <f t="shared" si="4"/>
        <v>20.420000000000002</v>
      </c>
      <c r="J21" s="114">
        <f t="shared" si="5"/>
        <v>16.736000000000001</v>
      </c>
      <c r="L21" s="77">
        <f t="shared" si="6"/>
        <v>1.2057111834961998</v>
      </c>
      <c r="M21" s="77">
        <f t="shared" si="2"/>
        <v>0.14465515382126848</v>
      </c>
      <c r="N21" s="77">
        <f t="shared" si="0"/>
        <v>0.20390879478827362</v>
      </c>
      <c r="O21" s="77">
        <f t="shared" si="7"/>
        <v>0.14172815922850585</v>
      </c>
      <c r="P21" s="116">
        <f t="shared" si="1"/>
        <v>0.1997828447339848</v>
      </c>
    </row>
    <row r="22" spans="1:16" ht="15.6">
      <c r="A22" s="76">
        <v>1989</v>
      </c>
      <c r="B22" s="2">
        <v>58500</v>
      </c>
      <c r="C22" s="2">
        <v>27000</v>
      </c>
      <c r="D22" s="2">
        <v>33548</v>
      </c>
      <c r="E22" s="2">
        <v>45379</v>
      </c>
      <c r="F22" s="2">
        <v>11700</v>
      </c>
      <c r="G22" s="2">
        <v>11831</v>
      </c>
      <c r="H22" s="114">
        <f t="shared" si="3"/>
        <v>12.68</v>
      </c>
      <c r="I22" s="114">
        <f t="shared" si="4"/>
        <v>25.4</v>
      </c>
      <c r="J22" s="114">
        <f t="shared" si="5"/>
        <v>20.72</v>
      </c>
      <c r="L22" s="77">
        <f t="shared" si="6"/>
        <v>0.57347008547008549</v>
      </c>
      <c r="M22" s="77">
        <f t="shared" si="2"/>
        <v>0.26071530884329758</v>
      </c>
      <c r="N22" s="77">
        <f t="shared" si="0"/>
        <v>0.20223931623931624</v>
      </c>
      <c r="O22" s="77">
        <f t="shared" si="7"/>
        <v>0.2578285109852575</v>
      </c>
      <c r="P22" s="116">
        <f t="shared" si="1"/>
        <v>0.2</v>
      </c>
    </row>
    <row r="23" spans="1:16" ht="15.6">
      <c r="A23" s="76">
        <v>1990</v>
      </c>
      <c r="B23" s="2">
        <v>27200</v>
      </c>
      <c r="C23" s="2">
        <v>23000</v>
      </c>
      <c r="D23" s="2">
        <v>23231</v>
      </c>
      <c r="E23" s="2">
        <v>27035</v>
      </c>
      <c r="F23" s="2">
        <v>4150</v>
      </c>
      <c r="G23" s="2">
        <v>3804</v>
      </c>
      <c r="H23" s="114">
        <f t="shared" si="3"/>
        <v>10.176</v>
      </c>
      <c r="I23" s="114">
        <f t="shared" si="4"/>
        <v>12.88</v>
      </c>
      <c r="J23" s="114">
        <f t="shared" si="5"/>
        <v>10.704000000000001</v>
      </c>
      <c r="L23" s="77">
        <f t="shared" si="6"/>
        <v>0.85408088235294122</v>
      </c>
      <c r="M23" s="77">
        <f t="shared" si="2"/>
        <v>0.14070649158498244</v>
      </c>
      <c r="N23" s="77">
        <f t="shared" si="0"/>
        <v>0.1398529411764706</v>
      </c>
      <c r="O23" s="77">
        <f t="shared" si="7"/>
        <v>0.15350471610874791</v>
      </c>
      <c r="P23" s="116">
        <f t="shared" si="1"/>
        <v>0.15257352941176472</v>
      </c>
    </row>
    <row r="24" spans="1:16" ht="15.6">
      <c r="A24" s="76">
        <v>1991</v>
      </c>
      <c r="B24" s="2">
        <v>22750</v>
      </c>
      <c r="C24" s="2">
        <v>23500</v>
      </c>
      <c r="D24" s="2">
        <v>30964</v>
      </c>
      <c r="E24" s="2">
        <v>32802</v>
      </c>
      <c r="F24" s="2">
        <v>3200</v>
      </c>
      <c r="G24" s="2">
        <v>1838</v>
      </c>
      <c r="H24" s="114">
        <f t="shared" si="3"/>
        <v>9.82</v>
      </c>
      <c r="I24" s="114">
        <f t="shared" si="4"/>
        <v>11.1</v>
      </c>
      <c r="J24" s="114">
        <f t="shared" si="5"/>
        <v>9.2800000000000011</v>
      </c>
      <c r="L24" s="77">
        <f t="shared" si="6"/>
        <v>1.361054945054945</v>
      </c>
      <c r="M24" s="77">
        <f t="shared" si="2"/>
        <v>5.6033168709225048E-2</v>
      </c>
      <c r="N24" s="77">
        <f t="shared" si="0"/>
        <v>8.0791208791208796E-2</v>
      </c>
      <c r="O24" s="77">
        <f t="shared" si="7"/>
        <v>9.7555027132491923E-2</v>
      </c>
      <c r="P24" s="116">
        <f t="shared" si="1"/>
        <v>0.14065934065934066</v>
      </c>
    </row>
    <row r="25" spans="1:16" ht="15.6">
      <c r="A25" s="76">
        <v>1992</v>
      </c>
      <c r="B25" s="2">
        <v>23450</v>
      </c>
      <c r="C25" s="2">
        <v>43351</v>
      </c>
      <c r="D25" s="2">
        <v>46877</v>
      </c>
      <c r="E25" s="2">
        <v>52245</v>
      </c>
      <c r="F25" s="2">
        <v>3356</v>
      </c>
      <c r="G25" s="2">
        <v>5368</v>
      </c>
      <c r="H25" s="114">
        <f t="shared" si="3"/>
        <v>9.8759999999999994</v>
      </c>
      <c r="I25" s="114">
        <f t="shared" si="4"/>
        <v>11.38</v>
      </c>
      <c r="J25" s="114">
        <f t="shared" si="5"/>
        <v>9.5039999999999996</v>
      </c>
      <c r="L25" s="77">
        <f t="shared" si="6"/>
        <v>1.9990191897654583</v>
      </c>
      <c r="M25" s="77">
        <f t="shared" si="2"/>
        <v>0.10274667432290172</v>
      </c>
      <c r="N25" s="77">
        <f t="shared" si="0"/>
        <v>0.22891257995735609</v>
      </c>
      <c r="O25" s="77">
        <f t="shared" si="7"/>
        <v>6.4235812039429616E-2</v>
      </c>
      <c r="P25" s="116">
        <f t="shared" si="1"/>
        <v>0.1431130063965885</v>
      </c>
    </row>
    <row r="26" spans="1:16" ht="15.6">
      <c r="A26" s="76">
        <v>1993</v>
      </c>
      <c r="B26" s="2">
        <v>48500</v>
      </c>
      <c r="C26" s="2">
        <v>37150</v>
      </c>
      <c r="D26" s="2">
        <v>26286</v>
      </c>
      <c r="E26" s="2">
        <v>36472</v>
      </c>
      <c r="F26" s="2">
        <v>9700</v>
      </c>
      <c r="G26" s="2">
        <v>10186</v>
      </c>
      <c r="H26" s="114">
        <f t="shared" si="3"/>
        <v>11.879999999999999</v>
      </c>
      <c r="I26" s="114">
        <f t="shared" si="4"/>
        <v>21.4</v>
      </c>
      <c r="J26" s="114">
        <f t="shared" si="5"/>
        <v>17.52</v>
      </c>
      <c r="L26" s="77">
        <f t="shared" si="6"/>
        <v>0.54197938144329894</v>
      </c>
      <c r="M26" s="77">
        <f t="shared" si="2"/>
        <v>0.2792827374424216</v>
      </c>
      <c r="N26" s="77">
        <f t="shared" si="0"/>
        <v>0.21002061855670104</v>
      </c>
      <c r="O26" s="77">
        <f t="shared" si="7"/>
        <v>0.26595744680851063</v>
      </c>
      <c r="P26" s="116">
        <f t="shared" si="1"/>
        <v>0.2</v>
      </c>
    </row>
    <row r="27" spans="1:16" ht="15.6">
      <c r="A27" s="76">
        <v>1994</v>
      </c>
      <c r="B27" s="2">
        <v>28450</v>
      </c>
      <c r="C27" s="2">
        <v>14941</v>
      </c>
      <c r="D27" s="2">
        <v>17788</v>
      </c>
      <c r="E27" s="2">
        <v>22546</v>
      </c>
      <c r="F27" s="2">
        <v>4432</v>
      </c>
      <c r="G27" s="2">
        <v>4758</v>
      </c>
      <c r="H27" s="114">
        <f t="shared" si="3"/>
        <v>10.276</v>
      </c>
      <c r="I27" s="114">
        <f t="shared" si="4"/>
        <v>13.38</v>
      </c>
      <c r="J27" s="114">
        <f t="shared" si="5"/>
        <v>11.103999999999999</v>
      </c>
      <c r="L27" s="77">
        <f t="shared" si="6"/>
        <v>0.62523725834797894</v>
      </c>
      <c r="M27" s="77">
        <f t="shared" si="2"/>
        <v>0.21103521688991395</v>
      </c>
      <c r="N27" s="77">
        <f t="shared" si="0"/>
        <v>0.1672407732864675</v>
      </c>
      <c r="O27" s="77">
        <f t="shared" si="7"/>
        <v>0.19657588929300099</v>
      </c>
      <c r="P27" s="116">
        <f t="shared" si="1"/>
        <v>0.15578207381370826</v>
      </c>
    </row>
    <row r="28" spans="1:16" ht="15.6">
      <c r="A28" s="76">
        <v>1995</v>
      </c>
      <c r="B28" s="2">
        <v>19700</v>
      </c>
      <c r="C28" s="2">
        <v>34990</v>
      </c>
      <c r="D28" s="2">
        <v>28549</v>
      </c>
      <c r="E28" s="2">
        <v>31457</v>
      </c>
      <c r="F28" s="2">
        <v>2609</v>
      </c>
      <c r="G28" s="2">
        <v>2908</v>
      </c>
      <c r="H28" s="114">
        <f t="shared" si="3"/>
        <v>9.5760000000000005</v>
      </c>
      <c r="I28" s="114">
        <f t="shared" si="4"/>
        <v>9.879999999999999</v>
      </c>
      <c r="J28" s="114">
        <f t="shared" si="5"/>
        <v>8.3040000000000003</v>
      </c>
      <c r="L28" s="77">
        <f t="shared" si="6"/>
        <v>1.4491878172588832</v>
      </c>
      <c r="M28" s="77">
        <f t="shared" si="2"/>
        <v>9.2443653240932067E-2</v>
      </c>
      <c r="N28" s="77">
        <f t="shared" si="0"/>
        <v>0.14761421319796955</v>
      </c>
      <c r="O28" s="77">
        <f t="shared" si="7"/>
        <v>8.2938614616778455E-2</v>
      </c>
      <c r="P28" s="116">
        <f t="shared" si="1"/>
        <v>0.13243654822335024</v>
      </c>
    </row>
    <row r="29" spans="1:16" ht="15.6">
      <c r="A29" s="76">
        <v>1996</v>
      </c>
      <c r="B29" s="2">
        <v>42265</v>
      </c>
      <c r="C29" s="2">
        <v>40827</v>
      </c>
      <c r="D29" s="2">
        <v>31619</v>
      </c>
      <c r="E29" s="2">
        <v>39763</v>
      </c>
      <c r="F29" s="2">
        <v>8144</v>
      </c>
      <c r="G29" s="2">
        <v>8144</v>
      </c>
      <c r="H29" s="114">
        <f>8+2*(B29/25000)</f>
        <v>11.3812</v>
      </c>
      <c r="I29" s="114">
        <f t="shared" si="4"/>
        <v>18.905999999999999</v>
      </c>
      <c r="J29" s="114">
        <f t="shared" si="5"/>
        <v>15.524800000000001</v>
      </c>
      <c r="L29" s="77">
        <f t="shared" si="6"/>
        <v>0.74811309594226905</v>
      </c>
      <c r="M29" s="77">
        <f t="shared" si="2"/>
        <v>0.20481352010663179</v>
      </c>
      <c r="N29" s="77">
        <f t="shared" si="0"/>
        <v>0.19268898615876021</v>
      </c>
      <c r="O29" s="77">
        <f t="shared" si="7"/>
        <v>0.20481352010663179</v>
      </c>
      <c r="P29" s="116">
        <f t="shared" si="1"/>
        <v>0.19268898615876021</v>
      </c>
    </row>
    <row r="30" spans="1:16" ht="15.6">
      <c r="A30" s="76">
        <v>1997</v>
      </c>
      <c r="B30" s="2">
        <v>54500</v>
      </c>
      <c r="C30" s="2">
        <v>28611</v>
      </c>
      <c r="D30" s="2">
        <v>36712</v>
      </c>
      <c r="E30" s="2">
        <v>47859</v>
      </c>
      <c r="F30" s="2">
        <v>10900</v>
      </c>
      <c r="G30" s="2">
        <v>11147</v>
      </c>
      <c r="H30" s="114">
        <f t="shared" si="3"/>
        <v>12.36</v>
      </c>
      <c r="I30" s="114">
        <f t="shared" si="4"/>
        <v>23.8</v>
      </c>
      <c r="J30" s="114">
        <f t="shared" si="5"/>
        <v>19.440000000000001</v>
      </c>
      <c r="L30" s="77">
        <f t="shared" si="6"/>
        <v>0.67361467889908255</v>
      </c>
      <c r="M30" s="77">
        <f t="shared" si="2"/>
        <v>0.23291334963120833</v>
      </c>
      <c r="N30" s="77">
        <f t="shared" si="0"/>
        <v>0.20453211009174313</v>
      </c>
      <c r="O30" s="77">
        <f t="shared" si="7"/>
        <v>0.22775235587872708</v>
      </c>
      <c r="P30" s="116">
        <f t="shared" si="1"/>
        <v>0.2</v>
      </c>
    </row>
    <row r="31" spans="1:16" ht="15.6">
      <c r="A31" s="76">
        <v>1998</v>
      </c>
      <c r="B31" s="2">
        <v>39200</v>
      </c>
      <c r="C31" s="2">
        <v>34942</v>
      </c>
      <c r="D31" s="2">
        <v>43639</v>
      </c>
      <c r="E31" s="2">
        <v>50277</v>
      </c>
      <c r="F31" s="2">
        <v>6900</v>
      </c>
      <c r="G31" s="2">
        <v>6638</v>
      </c>
      <c r="H31" s="114">
        <f t="shared" si="3"/>
        <v>11.135999999999999</v>
      </c>
      <c r="I31" s="114">
        <f t="shared" si="4"/>
        <v>17.68</v>
      </c>
      <c r="J31" s="114">
        <f t="shared" si="5"/>
        <v>14.544</v>
      </c>
      <c r="L31" s="77">
        <f t="shared" si="6"/>
        <v>1.1132397959183673</v>
      </c>
      <c r="M31" s="77">
        <f t="shared" si="2"/>
        <v>0.13202856176780636</v>
      </c>
      <c r="N31" s="77">
        <f t="shared" si="0"/>
        <v>0.16933673469387756</v>
      </c>
      <c r="O31" s="77">
        <f t="shared" si="7"/>
        <v>0.13723969210573422</v>
      </c>
      <c r="P31" s="116">
        <f t="shared" si="1"/>
        <v>0.17602040816326531</v>
      </c>
    </row>
    <row r="32" spans="1:16" ht="15.6">
      <c r="A32" s="76">
        <v>1999</v>
      </c>
      <c r="B32" s="2">
        <v>43600</v>
      </c>
      <c r="C32" s="2">
        <v>44554</v>
      </c>
      <c r="D32" s="2">
        <v>50450</v>
      </c>
      <c r="E32" s="2">
        <v>59667</v>
      </c>
      <c r="F32" s="2">
        <v>8476</v>
      </c>
      <c r="G32" s="2">
        <v>9217</v>
      </c>
      <c r="H32" s="114">
        <f t="shared" si="3"/>
        <v>11.488</v>
      </c>
      <c r="I32" s="114">
        <f t="shared" si="4"/>
        <v>19.440000000000001</v>
      </c>
      <c r="J32" s="114">
        <f t="shared" si="5"/>
        <v>15.952</v>
      </c>
      <c r="L32" s="77">
        <f t="shared" si="6"/>
        <v>1.1571100917431192</v>
      </c>
      <c r="M32" s="77">
        <f t="shared" si="2"/>
        <v>0.15447399735197009</v>
      </c>
      <c r="N32" s="77">
        <f t="shared" si="0"/>
        <v>0.21139908256880735</v>
      </c>
      <c r="O32" s="77">
        <f t="shared" si="7"/>
        <v>0.14205507231803174</v>
      </c>
      <c r="P32" s="116">
        <f t="shared" si="1"/>
        <v>0.19440366972477063</v>
      </c>
    </row>
    <row r="33" spans="1:18" ht="15.6">
      <c r="A33" s="76">
        <v>2000</v>
      </c>
      <c r="B33" s="2">
        <v>33365</v>
      </c>
      <c r="C33" s="2">
        <v>57988</v>
      </c>
      <c r="D33" s="2">
        <v>54171</v>
      </c>
      <c r="E33" s="2">
        <v>58801</v>
      </c>
      <c r="F33" s="2">
        <v>5120</v>
      </c>
      <c r="G33" s="2">
        <v>4630</v>
      </c>
      <c r="H33" s="114">
        <f t="shared" si="3"/>
        <v>10.6692</v>
      </c>
      <c r="I33" s="114">
        <f t="shared" si="4"/>
        <v>15.346</v>
      </c>
      <c r="J33" s="114">
        <f t="shared" si="5"/>
        <v>12.6768</v>
      </c>
      <c r="L33" s="77">
        <f t="shared" si="6"/>
        <v>1.6235875917878015</v>
      </c>
      <c r="M33" s="77">
        <f t="shared" si="2"/>
        <v>7.874015748031496E-2</v>
      </c>
      <c r="N33" s="77">
        <f t="shared" si="0"/>
        <v>0.13876817023827365</v>
      </c>
      <c r="O33" s="77">
        <f t="shared" si="7"/>
        <v>8.7073349092702507E-2</v>
      </c>
      <c r="P33" s="116">
        <f t="shared" si="1"/>
        <v>0.15345421849243218</v>
      </c>
    </row>
    <row r="34" spans="1:18" ht="15.6">
      <c r="A34" s="12">
        <v>2001</v>
      </c>
      <c r="B34" s="13">
        <v>52985</v>
      </c>
      <c r="C34" s="13">
        <v>58756</v>
      </c>
      <c r="D34" s="13">
        <v>53353</v>
      </c>
      <c r="E34" s="13">
        <v>65327</v>
      </c>
      <c r="F34" s="13">
        <v>10597</v>
      </c>
      <c r="G34" s="13">
        <v>11974</v>
      </c>
      <c r="H34" s="114">
        <f t="shared" si="3"/>
        <v>12.238800000000001</v>
      </c>
      <c r="I34" s="114">
        <f t="shared" si="4"/>
        <v>23.193999999999999</v>
      </c>
      <c r="J34" s="114">
        <f t="shared" si="5"/>
        <v>18.955200000000001</v>
      </c>
      <c r="L34" s="77">
        <f t="shared" si="6"/>
        <v>1.0069453618948758</v>
      </c>
      <c r="M34" s="77">
        <f t="shared" si="2"/>
        <v>0.18329327843005189</v>
      </c>
      <c r="N34" s="77">
        <f t="shared" si="0"/>
        <v>0.22598848730772861</v>
      </c>
      <c r="O34" s="77">
        <f t="shared" si="7"/>
        <v>0.16221470448665942</v>
      </c>
      <c r="P34" s="116">
        <f t="shared" si="1"/>
        <v>0.2</v>
      </c>
    </row>
    <row r="35" spans="1:18" ht="15.6">
      <c r="A35" s="16">
        <v>2002</v>
      </c>
      <c r="B35" s="13">
        <v>55209</v>
      </c>
      <c r="C35" s="13">
        <v>40366</v>
      </c>
      <c r="D35" s="13">
        <v>57177</v>
      </c>
      <c r="E35" s="13">
        <v>66965</v>
      </c>
      <c r="F35" s="13">
        <v>11042</v>
      </c>
      <c r="G35" s="13">
        <v>9788</v>
      </c>
      <c r="H35" s="114">
        <f t="shared" si="3"/>
        <v>12.41672</v>
      </c>
      <c r="I35" s="114">
        <f t="shared" si="4"/>
        <v>24.083600000000001</v>
      </c>
      <c r="J35" s="114">
        <f t="shared" si="5"/>
        <v>19.666879999999999</v>
      </c>
      <c r="L35" s="77">
        <f t="shared" si="6"/>
        <v>1.0356463620061946</v>
      </c>
      <c r="M35" s="77">
        <f t="shared" si="2"/>
        <v>0.14616590756365266</v>
      </c>
      <c r="N35" s="77">
        <f t="shared" si="0"/>
        <v>0.17728993461211034</v>
      </c>
      <c r="O35" s="77">
        <f t="shared" si="7"/>
        <v>0.16489210781751662</v>
      </c>
      <c r="P35" s="116">
        <f t="shared" si="1"/>
        <v>0.20000362259776486</v>
      </c>
    </row>
    <row r="36" spans="1:18" ht="15.6">
      <c r="A36" s="16">
        <v>2003</v>
      </c>
      <c r="B36" s="13">
        <v>39319</v>
      </c>
      <c r="C36" s="13">
        <v>55769</v>
      </c>
      <c r="D36" s="13">
        <v>71132</v>
      </c>
      <c r="E36" s="13">
        <v>78183</v>
      </c>
      <c r="F36" s="13">
        <v>6969</v>
      </c>
      <c r="G36" s="13">
        <v>7051</v>
      </c>
      <c r="H36" s="114">
        <f t="shared" si="3"/>
        <v>11.145519999999999</v>
      </c>
      <c r="I36" s="114">
        <f t="shared" si="4"/>
        <v>17.727600000000002</v>
      </c>
      <c r="J36" s="114">
        <f t="shared" si="5"/>
        <v>14.582079999999999</v>
      </c>
      <c r="L36" s="77">
        <f t="shared" si="6"/>
        <v>1.8090999262443093</v>
      </c>
      <c r="M36" s="77">
        <f t="shared" si="2"/>
        <v>9.0185846027908884E-2</v>
      </c>
      <c r="N36" s="77">
        <f t="shared" si="0"/>
        <v>0.17932806022533634</v>
      </c>
      <c r="O36" s="77">
        <f t="shared" si="7"/>
        <v>8.9137024672882856E-2</v>
      </c>
      <c r="P36" s="116">
        <f t="shared" si="1"/>
        <v>0.17724255449019558</v>
      </c>
    </row>
    <row r="37" spans="1:18" ht="15.6">
      <c r="A37" s="16">
        <v>2004</v>
      </c>
      <c r="B37" s="13">
        <v>53088</v>
      </c>
      <c r="C37" s="13">
        <v>69907</v>
      </c>
      <c r="D37" s="13">
        <v>87799</v>
      </c>
      <c r="E37" s="13">
        <v>98289</v>
      </c>
      <c r="F37" s="18">
        <v>10618</v>
      </c>
      <c r="G37" s="18">
        <v>10490</v>
      </c>
      <c r="H37" s="114">
        <f t="shared" si="3"/>
        <v>12.24704</v>
      </c>
      <c r="I37" s="114">
        <f t="shared" si="4"/>
        <v>23.235199999999999</v>
      </c>
      <c r="J37" s="114">
        <f t="shared" si="5"/>
        <v>18.988160000000001</v>
      </c>
      <c r="L37" s="77">
        <f t="shared" si="6"/>
        <v>1.6538389089813141</v>
      </c>
      <c r="M37" s="77">
        <f t="shared" si="2"/>
        <v>0.10672608328500646</v>
      </c>
      <c r="N37" s="77">
        <f t="shared" si="0"/>
        <v>0.19759644364074744</v>
      </c>
      <c r="O37" s="77">
        <f t="shared" si="7"/>
        <v>0.10802836533081016</v>
      </c>
      <c r="P37" s="116">
        <f t="shared" si="1"/>
        <v>0.20000753465943338</v>
      </c>
    </row>
    <row r="38" spans="1:18" ht="15.6">
      <c r="A38" s="16">
        <v>2005</v>
      </c>
      <c r="B38" s="13">
        <v>55962</v>
      </c>
      <c r="C38" s="13">
        <v>101305</v>
      </c>
      <c r="D38" s="13">
        <v>84669</v>
      </c>
      <c r="E38" s="13">
        <v>96036</v>
      </c>
      <c r="F38" s="18">
        <v>11192</v>
      </c>
      <c r="G38" s="18">
        <v>11366.3</v>
      </c>
      <c r="H38" s="114">
        <f t="shared" si="3"/>
        <v>12.47696</v>
      </c>
      <c r="I38" s="114">
        <f t="shared" si="4"/>
        <v>24.384799999999998</v>
      </c>
      <c r="J38" s="114">
        <f t="shared" si="5"/>
        <v>19.90784</v>
      </c>
      <c r="L38" s="77">
        <f t="shared" si="6"/>
        <v>1.5129730888817412</v>
      </c>
      <c r="M38" s="77">
        <f t="shared" si="2"/>
        <v>0.11835457536757049</v>
      </c>
      <c r="N38" s="77">
        <f t="shared" si="0"/>
        <v>0.20310746578035094</v>
      </c>
      <c r="O38" s="77">
        <f t="shared" si="7"/>
        <v>0.11653963097171893</v>
      </c>
      <c r="P38" s="116">
        <f t="shared" si="1"/>
        <v>0.19999285229262714</v>
      </c>
    </row>
    <row r="39" spans="1:18" ht="15.6">
      <c r="A39" s="19">
        <v>2006</v>
      </c>
      <c r="B39" s="18">
        <v>52059</v>
      </c>
      <c r="C39" s="18">
        <v>66111</v>
      </c>
      <c r="D39" s="18">
        <v>77782</v>
      </c>
      <c r="E39" s="18">
        <v>87749</v>
      </c>
      <c r="F39" s="18">
        <v>10412</v>
      </c>
      <c r="G39" s="18">
        <v>9967</v>
      </c>
      <c r="H39" s="114">
        <f t="shared" si="3"/>
        <v>12.164719999999999</v>
      </c>
      <c r="I39" s="114">
        <f t="shared" si="4"/>
        <v>22.823599999999999</v>
      </c>
      <c r="J39" s="114">
        <f t="shared" si="5"/>
        <v>18.65888</v>
      </c>
      <c r="L39" s="77">
        <f t="shared" si="6"/>
        <v>1.49411244933633</v>
      </c>
      <c r="M39" s="77">
        <f t="shared" si="2"/>
        <v>0.11358534000387469</v>
      </c>
      <c r="N39" s="77">
        <f t="shared" si="0"/>
        <v>0.19145584817226607</v>
      </c>
      <c r="O39" s="77">
        <f t="shared" si="7"/>
        <v>0.11865662286749706</v>
      </c>
      <c r="P39" s="116">
        <f t="shared" si="1"/>
        <v>0.20000384179488656</v>
      </c>
    </row>
    <row r="40" spans="1:18" ht="15.6">
      <c r="A40" s="19">
        <v>2007</v>
      </c>
      <c r="B40" s="18">
        <v>59519</v>
      </c>
      <c r="C40" s="18">
        <v>84501</v>
      </c>
      <c r="D40" s="18">
        <v>80648</v>
      </c>
      <c r="E40" s="18">
        <v>92219</v>
      </c>
      <c r="F40" s="18">
        <v>11904</v>
      </c>
      <c r="G40" s="18">
        <v>11571</v>
      </c>
      <c r="H40" s="114">
        <f t="shared" si="3"/>
        <v>12.761520000000001</v>
      </c>
      <c r="I40" s="114">
        <f t="shared" si="4"/>
        <v>25.807600000000001</v>
      </c>
      <c r="J40" s="114">
        <f t="shared" si="5"/>
        <v>21.04608</v>
      </c>
      <c r="L40" s="77">
        <f t="shared" si="6"/>
        <v>1.3549958836674003</v>
      </c>
      <c r="M40" s="77">
        <f t="shared" si="2"/>
        <v>0.12547305869723158</v>
      </c>
      <c r="N40" s="77">
        <f t="shared" si="0"/>
        <v>0.19440850820746317</v>
      </c>
      <c r="O40" s="77">
        <f t="shared" si="7"/>
        <v>0.12908402823713117</v>
      </c>
      <c r="P40" s="116">
        <f t="shared" si="1"/>
        <v>0.20000336027150994</v>
      </c>
    </row>
    <row r="41" spans="1:18" ht="15.6">
      <c r="A41" s="19">
        <v>2008</v>
      </c>
      <c r="B41" s="18">
        <v>87715</v>
      </c>
      <c r="C41" s="18">
        <v>247088</v>
      </c>
      <c r="D41" s="18">
        <v>89782</v>
      </c>
      <c r="E41" s="18">
        <v>104168</v>
      </c>
      <c r="F41" s="18">
        <v>14723</v>
      </c>
      <c r="G41" s="18">
        <v>14386</v>
      </c>
      <c r="H41" s="60">
        <f t="shared" si="3"/>
        <v>15.017199999999999</v>
      </c>
      <c r="I41" s="60">
        <f t="shared" si="4"/>
        <v>37.085999999999999</v>
      </c>
      <c r="J41" s="114">
        <f t="shared" si="5"/>
        <v>30.0688</v>
      </c>
      <c r="L41" s="77">
        <f t="shared" si="6"/>
        <v>1.0235649546827794</v>
      </c>
      <c r="M41" s="77">
        <f t="shared" si="2"/>
        <v>0.13810383227094694</v>
      </c>
      <c r="N41" s="77">
        <f t="shared" si="0"/>
        <v>0.16400843641338425</v>
      </c>
      <c r="O41" s="77">
        <f t="shared" si="7"/>
        <v>0.14133899086091697</v>
      </c>
      <c r="P41" s="116">
        <f t="shared" si="1"/>
        <v>0.16785042467080888</v>
      </c>
    </row>
    <row r="42" spans="1:18" ht="15.6">
      <c r="A42" s="19">
        <v>2009</v>
      </c>
      <c r="B42" s="18">
        <v>72251</v>
      </c>
      <c r="C42" s="18">
        <v>110946</v>
      </c>
      <c r="D42" s="18">
        <v>102982</v>
      </c>
      <c r="E42" s="18">
        <v>117758</v>
      </c>
      <c r="F42" s="18">
        <v>14504</v>
      </c>
      <c r="G42" s="18">
        <v>14776</v>
      </c>
      <c r="H42" s="114">
        <f t="shared" si="3"/>
        <v>13.78008</v>
      </c>
      <c r="I42" s="114">
        <f>2+8*(B42/20000)</f>
        <v>30.900400000000001</v>
      </c>
      <c r="J42" s="114">
        <f t="shared" si="5"/>
        <v>25.12032</v>
      </c>
      <c r="L42" s="77">
        <f t="shared" si="6"/>
        <v>1.4253366735408506</v>
      </c>
      <c r="M42" s="77">
        <f t="shared" si="2"/>
        <v>0.12547767455289663</v>
      </c>
      <c r="N42" s="77">
        <f t="shared" si="0"/>
        <v>0.20450928014837164</v>
      </c>
      <c r="O42" s="77">
        <f t="shared" si="7"/>
        <v>0.12316785271488986</v>
      </c>
      <c r="P42" s="116">
        <f t="shared" si="1"/>
        <v>0.20074462637195334</v>
      </c>
    </row>
    <row r="43" spans="1:18" ht="15.6">
      <c r="A43" s="19">
        <v>2010</v>
      </c>
      <c r="B43" s="18">
        <v>91467</v>
      </c>
      <c r="C43" s="18">
        <v>126230</v>
      </c>
      <c r="D43" s="18">
        <v>96552</v>
      </c>
      <c r="E43" s="18">
        <v>114176</v>
      </c>
      <c r="F43" s="18">
        <v>18293</v>
      </c>
      <c r="G43" s="18">
        <v>17874</v>
      </c>
      <c r="H43" s="114">
        <f t="shared" si="3"/>
        <v>15.317360000000001</v>
      </c>
      <c r="I43" s="114">
        <f t="shared" si="4"/>
        <v>38.586799999999997</v>
      </c>
      <c r="J43" s="114">
        <f t="shared" si="5"/>
        <v>31.269439999999999</v>
      </c>
      <c r="L43" s="77">
        <f t="shared" si="6"/>
        <v>1.0555938207222277</v>
      </c>
      <c r="M43" s="77">
        <f t="shared" si="2"/>
        <v>0.15654778587443946</v>
      </c>
      <c r="N43" s="77">
        <f t="shared" si="0"/>
        <v>0.19541473974220211</v>
      </c>
      <c r="O43" s="77">
        <f t="shared" si="7"/>
        <v>0.16021755885650224</v>
      </c>
      <c r="P43" s="116">
        <f t="shared" si="1"/>
        <v>0.1999956268380946</v>
      </c>
      <c r="R43">
        <f>51333/102982</f>
        <v>0.49846575129634307</v>
      </c>
    </row>
    <row r="44" spans="1:18" ht="15.6">
      <c r="A44" s="19">
        <v>2011</v>
      </c>
      <c r="B44" s="18">
        <v>97449</v>
      </c>
      <c r="C44" s="18">
        <v>161904</v>
      </c>
      <c r="D44" s="18">
        <v>87317</v>
      </c>
      <c r="E44" s="18">
        <v>106736</v>
      </c>
      <c r="F44" s="18">
        <v>19490</v>
      </c>
      <c r="G44" s="18">
        <v>19429</v>
      </c>
      <c r="H44" s="114">
        <f t="shared" si="3"/>
        <v>15.795919999999999</v>
      </c>
      <c r="I44" s="114">
        <f t="shared" si="4"/>
        <v>40.979599999999998</v>
      </c>
      <c r="J44" s="114">
        <f t="shared" si="5"/>
        <v>33.183679999999995</v>
      </c>
      <c r="L44" s="77">
        <f t="shared" si="6"/>
        <v>0.89602766575336845</v>
      </c>
      <c r="M44" s="77">
        <f t="shared" si="2"/>
        <v>0.18202855643831509</v>
      </c>
      <c r="N44" s="77">
        <f t="shared" si="0"/>
        <v>0.19937608390029657</v>
      </c>
      <c r="O44" s="77">
        <f t="shared" si="7"/>
        <v>0.18260005996102532</v>
      </c>
      <c r="P44" s="116">
        <f t="shared" si="1"/>
        <v>0.20000205235559113</v>
      </c>
    </row>
    <row r="45" spans="1:18" ht="15.6">
      <c r="A45" s="19">
        <v>2012</v>
      </c>
      <c r="B45" s="18">
        <v>144143</v>
      </c>
      <c r="C45" s="18">
        <v>62518</v>
      </c>
      <c r="D45" s="18">
        <v>63542</v>
      </c>
      <c r="E45" s="18">
        <v>76773</v>
      </c>
      <c r="F45" s="18">
        <v>28829</v>
      </c>
      <c r="G45" s="18">
        <v>13231</v>
      </c>
      <c r="H45" s="114">
        <f t="shared" si="3"/>
        <v>19.53144</v>
      </c>
      <c r="I45" s="114">
        <f>2+8*(B45/20000)</f>
        <v>59.657200000000003</v>
      </c>
      <c r="J45" s="114">
        <f t="shared" si="5"/>
        <v>48.12576</v>
      </c>
      <c r="L45" s="77">
        <f t="shared" si="6"/>
        <v>0.44082612405735971</v>
      </c>
      <c r="M45" s="77">
        <f t="shared" si="2"/>
        <v>0.17233923384523206</v>
      </c>
      <c r="N45" s="77">
        <f t="shared" si="0"/>
        <v>9.1790791089404272E-2</v>
      </c>
      <c r="O45" s="77">
        <f t="shared" si="7"/>
        <v>0.37550961926719029</v>
      </c>
      <c r="P45" s="116">
        <f t="shared" si="1"/>
        <v>0.20000277502202674</v>
      </c>
    </row>
    <row r="46" spans="1:18" ht="15.6">
      <c r="A46" s="19">
        <v>2013</v>
      </c>
      <c r="B46" s="18">
        <v>76988</v>
      </c>
      <c r="C46" s="18">
        <v>103267</v>
      </c>
      <c r="D46" s="18">
        <v>67458</v>
      </c>
      <c r="E46" s="18">
        <v>73146</v>
      </c>
      <c r="F46" s="18">
        <v>11549</v>
      </c>
      <c r="G46" s="18">
        <v>5688</v>
      </c>
      <c r="H46" s="114">
        <f t="shared" si="3"/>
        <v>14.159040000000001</v>
      </c>
      <c r="I46" s="114">
        <f t="shared" si="4"/>
        <v>32.795200000000001</v>
      </c>
      <c r="J46" s="114">
        <f t="shared" si="5"/>
        <v>26.63616</v>
      </c>
      <c r="L46" s="77">
        <f t="shared" si="6"/>
        <v>0.87621447498311422</v>
      </c>
      <c r="M46" s="77">
        <f t="shared" si="2"/>
        <v>7.7762283651874334E-2</v>
      </c>
      <c r="N46" s="77">
        <f t="shared" si="0"/>
        <v>7.388164389255468E-2</v>
      </c>
      <c r="O46" s="77">
        <f t="shared" si="7"/>
        <v>0.15788970005195088</v>
      </c>
      <c r="P46" s="116">
        <f t="shared" si="1"/>
        <v>0.15001039122980206</v>
      </c>
    </row>
    <row r="47" spans="1:18" ht="15.6">
      <c r="A47" s="19">
        <v>2014</v>
      </c>
      <c r="B47" s="18">
        <v>81663</v>
      </c>
      <c r="C47" s="18">
        <v>48561</v>
      </c>
      <c r="D47" s="18">
        <v>51333</v>
      </c>
      <c r="E47" s="18">
        <v>68290</v>
      </c>
      <c r="F47" s="18">
        <v>16333</v>
      </c>
      <c r="G47" s="18">
        <v>16957</v>
      </c>
      <c r="H47" s="114">
        <f t="shared" si="3"/>
        <v>14.53304</v>
      </c>
      <c r="I47" s="114">
        <f>2+8*(B47/20000)</f>
        <v>34.665199999999999</v>
      </c>
      <c r="J47" s="114">
        <f t="shared" si="5"/>
        <v>28.132159999999999</v>
      </c>
      <c r="L47" s="77">
        <f t="shared" si="6"/>
        <v>0.62859556959700236</v>
      </c>
      <c r="M47" s="77">
        <f t="shared" si="2"/>
        <v>0.2483086835554254</v>
      </c>
      <c r="N47" s="77">
        <f t="shared" si="0"/>
        <v>0.20764605757809534</v>
      </c>
      <c r="O47" s="77">
        <f t="shared" si="7"/>
        <v>0.23917118172499635</v>
      </c>
      <c r="P47" s="116">
        <f t="shared" si="1"/>
        <v>0.20000489817910191</v>
      </c>
    </row>
    <row r="48" spans="1:18" ht="15.6">
      <c r="A48" s="52">
        <v>2015</v>
      </c>
      <c r="B48" s="18">
        <v>44237</v>
      </c>
      <c r="C48" s="18">
        <v>55804</v>
      </c>
      <c r="D48" s="18">
        <v>55804</v>
      </c>
      <c r="E48" s="18">
        <v>64660</v>
      </c>
      <c r="F48" s="18">
        <v>8727</v>
      </c>
      <c r="G48" s="18">
        <v>8756</v>
      </c>
      <c r="H48" s="114">
        <f t="shared" si="3"/>
        <v>11.538959999999999</v>
      </c>
      <c r="I48" s="114">
        <f t="shared" si="4"/>
        <v>19.694800000000001</v>
      </c>
      <c r="J48" s="114">
        <f t="shared" si="5"/>
        <v>16.155839999999998</v>
      </c>
      <c r="L48" s="77">
        <f>D48/B48</f>
        <v>1.2614779483238014</v>
      </c>
      <c r="M48" s="77">
        <f t="shared" si="2"/>
        <v>0.13541602227033714</v>
      </c>
      <c r="N48" s="77">
        <f t="shared" si="0"/>
        <v>0.19793385627415963</v>
      </c>
      <c r="O48" s="77">
        <f t="shared" si="7"/>
        <v>0.13496752242499227</v>
      </c>
      <c r="P48" s="116">
        <f t="shared" si="1"/>
        <v>0.19727829644867417</v>
      </c>
    </row>
    <row r="49" spans="1:16" ht="15.6">
      <c r="A49" s="52">
        <v>2016</v>
      </c>
      <c r="B49" s="18">
        <v>74707</v>
      </c>
      <c r="C49" s="18"/>
      <c r="D49" s="18">
        <v>74676</v>
      </c>
      <c r="E49" s="18">
        <v>84732</v>
      </c>
      <c r="F49" s="18">
        <v>14741</v>
      </c>
      <c r="G49" s="18">
        <v>9833</v>
      </c>
      <c r="H49" s="114">
        <f>8+2*(B49/25000)</f>
        <v>13.976559999999999</v>
      </c>
      <c r="I49" s="114">
        <f>2+8*(B49/20000)</f>
        <v>31.8828</v>
      </c>
      <c r="J49" s="114">
        <f>2+8*(B49/25000)</f>
        <v>25.90624</v>
      </c>
      <c r="L49" s="77">
        <f>D49/B49</f>
        <v>0.99958504557805827</v>
      </c>
      <c r="M49" s="77">
        <f>G49/E49</f>
        <v>0.1160482462351886</v>
      </c>
      <c r="N49" s="77">
        <f>G49/B49</f>
        <v>0.13162086551461041</v>
      </c>
      <c r="O49" s="77">
        <f>F49/E49</f>
        <v>0.17397205306141716</v>
      </c>
      <c r="P49" s="116">
        <f>F49/B49</f>
        <v>0.19731752044654449</v>
      </c>
    </row>
    <row r="50" spans="1:16" ht="15.6">
      <c r="A50" s="75" t="s">
        <v>76</v>
      </c>
      <c r="B50" s="27"/>
      <c r="C50" s="27"/>
      <c r="D50" s="27"/>
      <c r="E50" s="27"/>
      <c r="F50" s="28"/>
      <c r="G50" s="27"/>
      <c r="H50" s="11"/>
      <c r="I50" s="11"/>
      <c r="J50" s="11"/>
    </row>
    <row r="51" spans="1:16" ht="15.6">
      <c r="A51" s="32" t="s">
        <v>131</v>
      </c>
      <c r="B51" s="33">
        <f>AVERAGE(B4:B49)</f>
        <v>45822.404761904763</v>
      </c>
      <c r="C51" s="33">
        <f t="shared" ref="C51:E51" si="8">AVERAGE(C4:C48)</f>
        <v>58913.527777777781</v>
      </c>
      <c r="D51" s="33">
        <f>AVERAGE(D4:D49)</f>
        <v>53379.648648648646</v>
      </c>
      <c r="E51" s="33">
        <f>AVERAGE(E4:E49)</f>
        <v>62129.75675675676</v>
      </c>
      <c r="F51" s="33">
        <f>AVERAGE(F4:F49)</f>
        <v>7630.847826086957</v>
      </c>
      <c r="G51" s="33">
        <f>AVERAGE(G4:G49)</f>
        <v>7193.3978260869562</v>
      </c>
      <c r="H51" s="2">
        <f>AVERAGE(H13:H49)</f>
        <v>12.065710270270273</v>
      </c>
      <c r="I51" s="2">
        <f>AVERAGE(I13:I49)</f>
        <v>22.328551351351351</v>
      </c>
      <c r="J51" s="2">
        <f>AVERAGE(J13:J49)</f>
        <v>18.262841081081085</v>
      </c>
    </row>
    <row r="52" spans="1:16">
      <c r="H52">
        <f>0.12*B51</f>
        <v>5498.6885714285718</v>
      </c>
      <c r="I52">
        <f>0.22*B51</f>
        <v>10080.929047619047</v>
      </c>
      <c r="J52">
        <f>0.18*B51</f>
        <v>8248.0328571428563</v>
      </c>
    </row>
    <row r="53" spans="1:16">
      <c r="H53" s="115">
        <f>AVERAGE(H42:H49)</f>
        <v>14.829050000000002</v>
      </c>
      <c r="I53" s="115">
        <f>AVERAGE(I42:I49)</f>
        <v>36.145249999999997</v>
      </c>
    </row>
  </sheetData>
  <mergeCells count="15">
    <mergeCell ref="O1:O3"/>
    <mergeCell ref="P1:P3"/>
    <mergeCell ref="L1:L3"/>
    <mergeCell ref="A1:A3"/>
    <mergeCell ref="B1:B3"/>
    <mergeCell ref="F1:F3"/>
    <mergeCell ref="G1:G3"/>
    <mergeCell ref="D1:D3"/>
    <mergeCell ref="E1:E3"/>
    <mergeCell ref="C1:C3"/>
    <mergeCell ref="H1:H3"/>
    <mergeCell ref="I1:I3"/>
    <mergeCell ref="J1:J3"/>
    <mergeCell ref="M1:M3"/>
    <mergeCell ref="N1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Historical Data</vt:lpstr>
      <vt:lpstr>Fishing Dates</vt:lpstr>
      <vt:lpstr>CPUE</vt:lpstr>
      <vt:lpstr>Subsistence Harvest</vt:lpstr>
      <vt:lpstr>Economics</vt:lpstr>
      <vt:lpstr>Model Error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cp:lastPrinted>2013-01-14T18:37:25Z</cp:lastPrinted>
  <dcterms:created xsi:type="dcterms:W3CDTF">2012-10-22T18:03:56Z</dcterms:created>
  <dcterms:modified xsi:type="dcterms:W3CDTF">2017-01-17T22:26:31Z</dcterms:modified>
</cp:coreProperties>
</file>