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162" documentId="8_{8422152E-367F-0841-815D-EFD5B23D9010}" xr6:coauthVersionLast="45" xr6:coauthVersionMax="46" xr10:uidLastSave="{84080BC2-D426-4C31-B171-26D0E98B07E5}"/>
  <bookViews>
    <workbookView xWindow="5865" yWindow="1740" windowWidth="21600" windowHeight="11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D28" i="1" s="1"/>
  <c r="E28" i="1" s="1"/>
  <c r="I28" i="1" s="1"/>
  <c r="J28" i="1" s="1"/>
  <c r="D32" i="1"/>
  <c r="E32" i="1" s="1"/>
  <c r="I32" i="1" s="1"/>
  <c r="J32" i="1" s="1"/>
  <c r="D31" i="1"/>
  <c r="E31" i="1" s="1"/>
  <c r="I31" i="1" s="1"/>
  <c r="J31" i="1" s="1"/>
  <c r="D30" i="1"/>
  <c r="E30" i="1" s="1"/>
  <c r="I30" i="1" s="1"/>
  <c r="J30" i="1" s="1"/>
  <c r="D29" i="1"/>
  <c r="E29" i="1" s="1"/>
  <c r="I29" i="1" s="1"/>
  <c r="J29" i="1" s="1"/>
  <c r="G25" i="1"/>
  <c r="D25" i="1" s="1"/>
  <c r="E25" i="1" s="1"/>
  <c r="I25" i="1" s="1"/>
  <c r="J25" i="1" s="1"/>
  <c r="G26" i="1"/>
  <c r="G27" i="1"/>
  <c r="C6" i="1"/>
  <c r="J17" i="1" l="1"/>
  <c r="J11" i="1"/>
  <c r="J9" i="1"/>
  <c r="J5" i="1"/>
  <c r="I20" i="1"/>
  <c r="J20" i="1" s="1"/>
  <c r="I18" i="1"/>
  <c r="J18" i="1" s="1"/>
  <c r="I17" i="1"/>
  <c r="I16" i="1"/>
  <c r="J16" i="1" s="1"/>
  <c r="I15" i="1"/>
  <c r="J15" i="1" s="1"/>
  <c r="I14" i="1"/>
  <c r="J14" i="1" s="1"/>
  <c r="I13" i="1"/>
  <c r="J13" i="1" s="1"/>
  <c r="I12" i="1"/>
  <c r="J12" i="1" s="1"/>
  <c r="I11" i="1"/>
  <c r="I10" i="1"/>
  <c r="J10" i="1" s="1"/>
  <c r="I9" i="1"/>
  <c r="I8" i="1"/>
  <c r="J8" i="1" s="1"/>
  <c r="I7" i="1"/>
  <c r="J7" i="1" s="1"/>
  <c r="I5" i="1"/>
  <c r="D27" i="1"/>
  <c r="E27" i="1" s="1"/>
  <c r="I27" i="1" s="1"/>
  <c r="J27" i="1" s="1"/>
  <c r="D26" i="1"/>
  <c r="E26" i="1" s="1"/>
  <c r="I26" i="1" s="1"/>
  <c r="J26" i="1" s="1"/>
  <c r="D24" i="1"/>
  <c r="E24" i="1" s="1"/>
  <c r="I24" i="1" s="1"/>
  <c r="J24" i="1" s="1"/>
  <c r="D23" i="1"/>
  <c r="E23" i="1" s="1"/>
  <c r="I23" i="1" s="1"/>
  <c r="J23" i="1" s="1"/>
  <c r="E22" i="1"/>
  <c r="I22" i="1" s="1"/>
  <c r="J22" i="1" s="1"/>
  <c r="D22" i="1"/>
  <c r="D21" i="1"/>
  <c r="E21" i="1" s="1"/>
  <c r="I21" i="1" s="1"/>
  <c r="J21" i="1" s="1"/>
  <c r="D13" i="1"/>
  <c r="E13" i="1" s="1"/>
  <c r="D14" i="1"/>
  <c r="E14" i="1" s="1"/>
  <c r="D11" i="1"/>
  <c r="E11" i="1" s="1"/>
  <c r="D20" i="1"/>
  <c r="E20" i="1" s="1"/>
  <c r="D19" i="1" l="1"/>
  <c r="D18" i="1"/>
  <c r="D17" i="1"/>
  <c r="D16" i="1"/>
  <c r="D15" i="1"/>
  <c r="E15" i="1" s="1"/>
  <c r="D12" i="1"/>
  <c r="E12" i="1" s="1"/>
  <c r="D10" i="1"/>
  <c r="E10" i="1" s="1"/>
  <c r="D9" i="1"/>
  <c r="E9" i="1" s="1"/>
  <c r="D7" i="1"/>
  <c r="D6" i="1"/>
  <c r="D5" i="1"/>
  <c r="D8" i="1"/>
  <c r="E8" i="1" s="1"/>
  <c r="E19" i="1"/>
  <c r="I19" i="1" s="1"/>
  <c r="J19" i="1" s="1"/>
  <c r="E18" i="1"/>
  <c r="E17" i="1"/>
  <c r="E16" i="1"/>
  <c r="E7" i="1" l="1"/>
  <c r="E6" i="1"/>
  <c r="I6" i="1" s="1"/>
  <c r="J6" i="1" s="1"/>
  <c r="J34" i="1" s="1"/>
  <c r="E5" i="1"/>
</calcChain>
</file>

<file path=xl/sharedStrings.xml><?xml version="1.0" encoding="utf-8"?>
<sst xmlns="http://schemas.openxmlformats.org/spreadsheetml/2006/main" count="61" uniqueCount="49">
  <si>
    <t>Name</t>
  </si>
  <si>
    <t>Ø4mm x 20mm countersunk self-tapping screw</t>
  </si>
  <si>
    <t>Q'ty</t>
  </si>
  <si>
    <t>Supplyer</t>
  </si>
  <si>
    <t>Farnell</t>
  </si>
  <si>
    <t>PN</t>
  </si>
  <si>
    <t>Link</t>
  </si>
  <si>
    <t>Price</t>
  </si>
  <si>
    <t>MOQ</t>
  </si>
  <si>
    <t>Total</t>
  </si>
  <si>
    <t>Ø3,5mm x 20mm countersunk self-tapping screw</t>
  </si>
  <si>
    <t>link</t>
  </si>
  <si>
    <t>Compression spring (for rear wheel</t>
  </si>
  <si>
    <t>rs-online</t>
  </si>
  <si>
    <t>751-534</t>
  </si>
  <si>
    <t>Alt. rs-online pn 751-499</t>
  </si>
  <si>
    <t>for Compressionsprinsg rear wheel</t>
  </si>
  <si>
    <t>M5 x 50</t>
  </si>
  <si>
    <t>OBS Need +Ø8mm for M5 screw . RS 751-590</t>
  </si>
  <si>
    <t>RS PRO Trykfjeder, 30.5mm x Ø7.3mm, 3.26N/mm RS-varenummer: 751-578</t>
  </si>
  <si>
    <t>TPU 3D printing filament Dark Blue foe tires</t>
  </si>
  <si>
    <t>Bearing ID 12mm</t>
  </si>
  <si>
    <t>M12 self locking nut</t>
  </si>
  <si>
    <t>M5 self locking nut (for spring)</t>
  </si>
  <si>
    <t>M5 washer (large OD) for spring</t>
  </si>
  <si>
    <t>M5 Washer (normal)</t>
  </si>
  <si>
    <t>M5 washer (locking)</t>
  </si>
  <si>
    <t xml:space="preserve">RPLIDAR A1M8 - 360 DEGREE LASER </t>
  </si>
  <si>
    <t>Incl</t>
  </si>
  <si>
    <t>Bat pack</t>
  </si>
  <si>
    <t>Jetson</t>
  </si>
  <si>
    <t>M12 threaded rod</t>
  </si>
  <si>
    <t>M5 threaded rod</t>
  </si>
  <si>
    <t>M12 washers</t>
  </si>
  <si>
    <t>Digikey</t>
  </si>
  <si>
    <t>T5 timing belt 500mm</t>
  </si>
  <si>
    <t>RS Ball bearing ID:12mm OD:28mm W:8mm</t>
  </si>
  <si>
    <t>MOQ or QTY</t>
  </si>
  <si>
    <t>Purchase sum</t>
  </si>
  <si>
    <t>MOQ sum</t>
  </si>
  <si>
    <t>Dual Shaft Motor - D6374 150kv</t>
  </si>
  <si>
    <t>CUI AMT102-V, 8192 CPR Encoder with Cable</t>
  </si>
  <si>
    <t>Support wheels Guitel_311507</t>
  </si>
  <si>
    <t>270-2483</t>
  </si>
  <si>
    <t>Motor Controller ODrive v3.6</t>
  </si>
  <si>
    <t>56V with connector</t>
  </si>
  <si>
    <t>Battery pack Li-Po 24V 22Ah</t>
  </si>
  <si>
    <t>link2-getting started</t>
  </si>
  <si>
    <t>link2-datablade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</si>
</sst>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0" fontId="2" fillId="0" borderId="0" xfId="0" applyFont="1"/>
    <xf numFmtId="164" fontId="2" fillId="0" borderId="0" xfId="1" applyFont="1"/>
    <xf numFmtId="0" fontId="3" fillId="0" borderId="0" xfId="2"/>
    <xf numFmtId="0" fontId="0" fillId="0" borderId="0" xfId="0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56029</xdr:colOff>
      <xdr:row>3</xdr:row>
      <xdr:rowOff>119415</xdr:rowOff>
    </xdr:from>
    <xdr:to>
      <xdr:col>14</xdr:col>
      <xdr:colOff>114297</xdr:colOff>
      <xdr:row>5</xdr:row>
      <xdr:rowOff>137133</xdr:rowOff>
    </xdr:to>
    <xdr:pic>
      <xdr:nvPicPr>
        <xdr:cNvPr id="2" name="productMainImage" descr="TR FASTENINGS 3.520FLST30TC1D">
          <a:extLst>
            <a:ext uri="{FF2B5EF4-FFF2-40B4-BE49-F238E27FC236}">
              <a16:creationId xmlns:a16="http://schemas.microsoft.com/office/drawing/2014/main" id="{C54DDAE7-6D7E-4704-83DA-491140F4B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1294" y="690915"/>
          <a:ext cx="663386" cy="398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k.rs-online.com/web/p/tandremme/4745561/" TargetMode="External"/><Relationship Id="rId13" Type="http://schemas.openxmlformats.org/officeDocument/2006/relationships/hyperlink" Target="https://odriverobotics.com/shop/odrive-v36" TargetMode="External"/><Relationship Id="rId3" Type="http://schemas.openxmlformats.org/officeDocument/2006/relationships/hyperlink" Target="https://dk.rs-online.com/web/p/trykfjedre/0751534/" TargetMode="External"/><Relationship Id="rId7" Type="http://schemas.openxmlformats.org/officeDocument/2006/relationships/hyperlink" Target="https://www.digikey.dk/product-detail/da/dfrobot/DFR0315/1738-1402-ND/7597150" TargetMode="External"/><Relationship Id="rId12" Type="http://schemas.openxmlformats.org/officeDocument/2006/relationships/hyperlink" Target="https://www.cuidevices.com/product/resource/amt10.pdf" TargetMode="External"/><Relationship Id="rId2" Type="http://schemas.openxmlformats.org/officeDocument/2006/relationships/hyperlink" Target="https://dk.farnell.com/tr-fastenings/4-020krst30tc1d/screw-pozi-thread-forming-m4-x/dp/2474985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dk.farnell.com/tr-fastenings/3-520flst30tc1d/screw-pozi-thread-forming-m3-5/dp/2475006" TargetMode="External"/><Relationship Id="rId6" Type="http://schemas.openxmlformats.org/officeDocument/2006/relationships/hyperlink" Target="https://dk.rs-online.com/web/p/drejehjul-med-monteringsplade/2702483/?sra=pstk" TargetMode="External"/><Relationship Id="rId11" Type="http://schemas.openxmlformats.org/officeDocument/2006/relationships/hyperlink" Target="https://odriverobotics.com/shop/cui-amt-102" TargetMode="External"/><Relationship Id="rId5" Type="http://schemas.openxmlformats.org/officeDocument/2006/relationships/hyperlink" Target="https://uk.rs-online.com/web/p/compression-springs/0751499/" TargetMode="External"/><Relationship Id="rId15" Type="http://schemas.openxmlformats.org/officeDocument/2006/relationships/hyperlink" Target="https://docs.odriverobotics.com/" TargetMode="External"/><Relationship Id="rId10" Type="http://schemas.openxmlformats.org/officeDocument/2006/relationships/hyperlink" Target="https://odriverobotics.com/shop/odrive-custom-motor-d6374-150kv" TargetMode="External"/><Relationship Id="rId4" Type="http://schemas.openxmlformats.org/officeDocument/2006/relationships/hyperlink" Target="https://uk.rs-online.com/web/p/compression-springs/0751534/" TargetMode="External"/><Relationship Id="rId9" Type="http://schemas.openxmlformats.org/officeDocument/2006/relationships/hyperlink" Target="https://dk.rs-online.com/web/p/kuglelejer/6190121/" TargetMode="External"/><Relationship Id="rId14" Type="http://schemas.openxmlformats.org/officeDocument/2006/relationships/hyperlink" Target="https://www.lithium-king.com/product/24v-ebike-battery-pack-lithium-lip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34"/>
  <sheetViews>
    <sheetView tabSelected="1" topLeftCell="A7" zoomScale="85" zoomScaleNormal="85" workbookViewId="0">
      <selection activeCell="N27" sqref="N27"/>
    </sheetView>
  </sheetViews>
  <sheetFormatPr defaultRowHeight="15" x14ac:dyDescent="0.25"/>
  <cols>
    <col min="2" max="2" width="45.85546875" customWidth="1"/>
    <col min="4" max="6" width="9.140625" style="1"/>
    <col min="7" max="7" width="10.85546875" style="1" bestFit="1" customWidth="1"/>
    <col min="8" max="8" width="9.140625" style="1"/>
    <col min="9" max="9" width="9.140625" style="1" customWidth="1"/>
    <col min="10" max="10" width="15" style="1" bestFit="1" customWidth="1"/>
    <col min="11" max="11" width="13.5703125" bestFit="1" customWidth="1"/>
    <col min="18" max="18" width="43.140625" customWidth="1"/>
  </cols>
  <sheetData>
    <row r="4" spans="2:18" x14ac:dyDescent="0.25">
      <c r="B4" t="s">
        <v>0</v>
      </c>
      <c r="C4" t="s">
        <v>2</v>
      </c>
      <c r="D4" s="1" t="s">
        <v>7</v>
      </c>
      <c r="E4" s="1" t="s">
        <v>9</v>
      </c>
      <c r="F4" s="1" t="s">
        <v>8</v>
      </c>
      <c r="G4" s="1" t="s">
        <v>39</v>
      </c>
      <c r="H4" s="1" t="s">
        <v>28</v>
      </c>
      <c r="I4" s="1" t="s">
        <v>37</v>
      </c>
      <c r="J4" s="1" t="s">
        <v>38</v>
      </c>
      <c r="K4" t="s">
        <v>3</v>
      </c>
      <c r="L4" t="s">
        <v>5</v>
      </c>
      <c r="M4" t="s">
        <v>6</v>
      </c>
    </row>
    <row r="5" spans="2:18" x14ac:dyDescent="0.25">
      <c r="B5" s="2" t="s">
        <v>1</v>
      </c>
      <c r="C5" s="2">
        <v>60</v>
      </c>
      <c r="D5" s="1">
        <f t="shared" ref="D5:D7" si="0">IFERROR(G5/F5,0)</f>
        <v>0.41509999999999997</v>
      </c>
      <c r="E5" s="3">
        <f>D5*C5</f>
        <v>24.905999999999999</v>
      </c>
      <c r="F5" s="3">
        <v>100</v>
      </c>
      <c r="G5" s="3">
        <v>41.51</v>
      </c>
      <c r="H5" s="1" t="b">
        <v>0</v>
      </c>
      <c r="I5" s="3" t="b">
        <f>IF(E5&gt;G5,TRUE,FALSE)</f>
        <v>0</v>
      </c>
      <c r="J5" s="1">
        <f t="shared" ref="J5:J27" si="1">IF(H5,IF(I5,E5,G5),0)</f>
        <v>0</v>
      </c>
      <c r="K5" s="2" t="s">
        <v>4</v>
      </c>
      <c r="L5" s="2">
        <v>2474985</v>
      </c>
      <c r="M5" s="4" t="s">
        <v>11</v>
      </c>
    </row>
    <row r="6" spans="2:18" x14ac:dyDescent="0.25">
      <c r="B6" t="s">
        <v>10</v>
      </c>
      <c r="C6">
        <f>3*4+8*6+8</f>
        <v>68</v>
      </c>
      <c r="D6" s="1">
        <f t="shared" si="0"/>
        <v>0.46500000000000002</v>
      </c>
      <c r="E6" s="1">
        <f>D6*C6</f>
        <v>31.62</v>
      </c>
      <c r="F6" s="1">
        <v>100</v>
      </c>
      <c r="G6" s="1">
        <v>46.5</v>
      </c>
      <c r="H6" s="1" t="b">
        <v>1</v>
      </c>
      <c r="I6" s="1" t="b">
        <f t="shared" ref="I6:I27" si="2">IF(E6&gt;G6,TRUE,FALSE)</f>
        <v>0</v>
      </c>
      <c r="J6" s="1">
        <f t="shared" si="1"/>
        <v>46.5</v>
      </c>
      <c r="K6" t="s">
        <v>4</v>
      </c>
      <c r="L6">
        <v>2475006</v>
      </c>
      <c r="M6" s="4" t="s">
        <v>11</v>
      </c>
    </row>
    <row r="7" spans="2:18" x14ac:dyDescent="0.25">
      <c r="B7" t="s">
        <v>12</v>
      </c>
      <c r="C7">
        <v>2</v>
      </c>
      <c r="D7" s="1">
        <f t="shared" si="0"/>
        <v>0.78369999999999995</v>
      </c>
      <c r="E7" s="1">
        <f>D7*C7</f>
        <v>1.5673999999999999</v>
      </c>
      <c r="F7" s="1">
        <v>10</v>
      </c>
      <c r="G7">
        <v>7.8369999999999997</v>
      </c>
      <c r="H7" s="1" t="b">
        <v>1</v>
      </c>
      <c r="I7" s="1" t="b">
        <f t="shared" si="2"/>
        <v>0</v>
      </c>
      <c r="J7" s="1">
        <f t="shared" si="1"/>
        <v>7.8369999999999997</v>
      </c>
      <c r="K7" t="s">
        <v>13</v>
      </c>
      <c r="L7" s="4" t="s">
        <v>14</v>
      </c>
      <c r="M7" s="4" t="s">
        <v>11</v>
      </c>
      <c r="N7" s="4" t="s">
        <v>15</v>
      </c>
      <c r="Q7" s="4"/>
      <c r="R7" t="s">
        <v>18</v>
      </c>
    </row>
    <row r="8" spans="2:18" ht="30" x14ac:dyDescent="0.25">
      <c r="B8" t="s">
        <v>17</v>
      </c>
      <c r="C8">
        <v>2</v>
      </c>
      <c r="D8" s="1">
        <f>IFERROR(G8/F8,0)</f>
        <v>0</v>
      </c>
      <c r="E8" s="1">
        <f t="shared" ref="E8:E18" si="3">D8*C8</f>
        <v>0</v>
      </c>
      <c r="H8" s="1" t="b">
        <v>1</v>
      </c>
      <c r="I8" s="1" t="b">
        <f t="shared" si="2"/>
        <v>0</v>
      </c>
      <c r="J8" s="1">
        <f t="shared" si="1"/>
        <v>0</v>
      </c>
      <c r="N8" t="s">
        <v>16</v>
      </c>
      <c r="R8" s="5" t="s">
        <v>19</v>
      </c>
    </row>
    <row r="9" spans="2:18" x14ac:dyDescent="0.25">
      <c r="B9" t="s">
        <v>20</v>
      </c>
      <c r="D9" s="1">
        <f t="shared" ref="D9:D19" si="4">IFERROR(G9/F9,0)</f>
        <v>0</v>
      </c>
      <c r="E9" s="1">
        <f t="shared" si="3"/>
        <v>0</v>
      </c>
      <c r="H9" s="1" t="b">
        <v>1</v>
      </c>
      <c r="I9" s="1" t="b">
        <f t="shared" si="2"/>
        <v>0</v>
      </c>
      <c r="J9" s="1">
        <f t="shared" si="1"/>
        <v>0</v>
      </c>
    </row>
    <row r="10" spans="2:18" x14ac:dyDescent="0.25">
      <c r="B10" t="s">
        <v>21</v>
      </c>
      <c r="C10">
        <v>2</v>
      </c>
      <c r="D10" s="1">
        <f t="shared" si="4"/>
        <v>0</v>
      </c>
      <c r="E10" s="1">
        <f t="shared" si="3"/>
        <v>0</v>
      </c>
      <c r="H10" s="1" t="b">
        <v>1</v>
      </c>
      <c r="I10" s="1" t="b">
        <f t="shared" si="2"/>
        <v>0</v>
      </c>
      <c r="J10" s="1">
        <f t="shared" si="1"/>
        <v>0</v>
      </c>
    </row>
    <row r="11" spans="2:18" x14ac:dyDescent="0.25">
      <c r="B11" t="s">
        <v>31</v>
      </c>
      <c r="C11">
        <v>1</v>
      </c>
      <c r="D11" s="1">
        <f t="shared" ref="D11" si="5">IFERROR(G11/F11,0)</f>
        <v>0</v>
      </c>
      <c r="E11" s="1">
        <f t="shared" ref="E11" si="6">D11*C11</f>
        <v>0</v>
      </c>
      <c r="H11" s="1" t="b">
        <v>1</v>
      </c>
      <c r="I11" s="1" t="b">
        <f t="shared" si="2"/>
        <v>0</v>
      </c>
      <c r="J11" s="1">
        <f t="shared" si="1"/>
        <v>0</v>
      </c>
    </row>
    <row r="12" spans="2:18" x14ac:dyDescent="0.25">
      <c r="B12" t="s">
        <v>22</v>
      </c>
      <c r="C12">
        <v>2</v>
      </c>
      <c r="D12" s="1">
        <f t="shared" si="4"/>
        <v>0</v>
      </c>
      <c r="E12" s="1">
        <f t="shared" si="3"/>
        <v>0</v>
      </c>
      <c r="H12" s="1" t="b">
        <v>1</v>
      </c>
      <c r="I12" s="1" t="b">
        <f t="shared" si="2"/>
        <v>0</v>
      </c>
      <c r="J12" s="1">
        <f t="shared" si="1"/>
        <v>0</v>
      </c>
    </row>
    <row r="13" spans="2:18" x14ac:dyDescent="0.25">
      <c r="B13" t="s">
        <v>33</v>
      </c>
      <c r="C13">
        <v>2</v>
      </c>
      <c r="D13" s="1">
        <f t="shared" ref="D13" si="7">IFERROR(G13/F13,0)</f>
        <v>0</v>
      </c>
      <c r="E13" s="1">
        <f t="shared" ref="E13" si="8">D13*C13</f>
        <v>0</v>
      </c>
      <c r="H13" s="1" t="b">
        <v>1</v>
      </c>
      <c r="I13" s="1" t="b">
        <f t="shared" si="2"/>
        <v>0</v>
      </c>
      <c r="J13" s="1">
        <f t="shared" si="1"/>
        <v>0</v>
      </c>
    </row>
    <row r="14" spans="2:18" x14ac:dyDescent="0.25">
      <c r="B14" t="s">
        <v>32</v>
      </c>
      <c r="C14">
        <v>1</v>
      </c>
      <c r="D14" s="1">
        <f t="shared" si="4"/>
        <v>0</v>
      </c>
      <c r="E14" s="1">
        <f t="shared" si="3"/>
        <v>0</v>
      </c>
      <c r="H14" s="1" t="b">
        <v>1</v>
      </c>
      <c r="I14" s="1" t="b">
        <f t="shared" si="2"/>
        <v>0</v>
      </c>
      <c r="J14" s="1">
        <f t="shared" si="1"/>
        <v>0</v>
      </c>
    </row>
    <row r="15" spans="2:18" x14ac:dyDescent="0.25">
      <c r="B15" t="s">
        <v>23</v>
      </c>
      <c r="C15">
        <v>4</v>
      </c>
      <c r="D15" s="1">
        <f t="shared" si="4"/>
        <v>0</v>
      </c>
      <c r="E15" s="1">
        <f t="shared" si="3"/>
        <v>0</v>
      </c>
      <c r="H15" s="1" t="b">
        <v>1</v>
      </c>
      <c r="I15" s="1" t="b">
        <f t="shared" si="2"/>
        <v>0</v>
      </c>
      <c r="J15" s="1">
        <f t="shared" si="1"/>
        <v>0</v>
      </c>
    </row>
    <row r="16" spans="2:18" x14ac:dyDescent="0.25">
      <c r="B16" t="s">
        <v>24</v>
      </c>
      <c r="C16">
        <v>6</v>
      </c>
      <c r="D16" s="1">
        <f t="shared" si="4"/>
        <v>0</v>
      </c>
      <c r="E16" s="1">
        <f t="shared" si="3"/>
        <v>0</v>
      </c>
      <c r="H16" s="1" t="b">
        <v>1</v>
      </c>
      <c r="I16" s="1" t="b">
        <f t="shared" si="2"/>
        <v>0</v>
      </c>
      <c r="J16" s="1">
        <f t="shared" si="1"/>
        <v>0</v>
      </c>
    </row>
    <row r="17" spans="2:18" x14ac:dyDescent="0.25">
      <c r="B17" t="s">
        <v>25</v>
      </c>
      <c r="D17" s="1">
        <f t="shared" si="4"/>
        <v>0</v>
      </c>
      <c r="E17" s="1">
        <f t="shared" si="3"/>
        <v>0</v>
      </c>
      <c r="H17" s="1" t="b">
        <v>1</v>
      </c>
      <c r="I17" s="1" t="b">
        <f t="shared" si="2"/>
        <v>0</v>
      </c>
      <c r="J17" s="1">
        <f t="shared" si="1"/>
        <v>0</v>
      </c>
    </row>
    <row r="18" spans="2:18" x14ac:dyDescent="0.25">
      <c r="B18" t="s">
        <v>26</v>
      </c>
      <c r="D18" s="1">
        <f t="shared" si="4"/>
        <v>0</v>
      </c>
      <c r="E18" s="1">
        <f t="shared" si="3"/>
        <v>0</v>
      </c>
      <c r="H18" s="1" t="b">
        <v>1</v>
      </c>
      <c r="I18" s="1" t="b">
        <f t="shared" si="2"/>
        <v>0</v>
      </c>
      <c r="J18" s="1">
        <f t="shared" si="1"/>
        <v>0</v>
      </c>
    </row>
    <row r="19" spans="2:18" x14ac:dyDescent="0.25">
      <c r="B19" t="s">
        <v>42</v>
      </c>
      <c r="C19">
        <v>2</v>
      </c>
      <c r="D19" s="1">
        <f t="shared" si="4"/>
        <v>36.78</v>
      </c>
      <c r="E19" s="1">
        <f>D19*C19</f>
        <v>73.56</v>
      </c>
      <c r="F19" s="1">
        <v>1</v>
      </c>
      <c r="G19" s="1">
        <v>36.78</v>
      </c>
      <c r="H19" s="1" t="b">
        <v>1</v>
      </c>
      <c r="I19" s="1" t="b">
        <f t="shared" si="2"/>
        <v>1</v>
      </c>
      <c r="J19" s="1">
        <f t="shared" si="1"/>
        <v>73.56</v>
      </c>
      <c r="K19" t="s">
        <v>13</v>
      </c>
      <c r="L19" t="s">
        <v>43</v>
      </c>
      <c r="M19" s="4" t="s">
        <v>11</v>
      </c>
    </row>
    <row r="20" spans="2:18" x14ac:dyDescent="0.25">
      <c r="B20" t="s">
        <v>27</v>
      </c>
      <c r="C20">
        <v>1</v>
      </c>
      <c r="D20" s="1">
        <f t="shared" ref="D20" si="9">IFERROR(G20/F20,0)</f>
        <v>610</v>
      </c>
      <c r="E20" s="1">
        <f>D20*C20</f>
        <v>610</v>
      </c>
      <c r="F20" s="1">
        <v>1</v>
      </c>
      <c r="G20" s="1">
        <v>610</v>
      </c>
      <c r="H20" s="1" t="b">
        <v>1</v>
      </c>
      <c r="I20" s="1" t="b">
        <f t="shared" si="2"/>
        <v>0</v>
      </c>
      <c r="J20" s="1">
        <f t="shared" si="1"/>
        <v>610</v>
      </c>
      <c r="K20" t="s">
        <v>34</v>
      </c>
      <c r="M20" s="4" t="s">
        <v>11</v>
      </c>
    </row>
    <row r="21" spans="2:18" x14ac:dyDescent="0.25">
      <c r="B21" t="s">
        <v>29</v>
      </c>
      <c r="D21" s="1">
        <f t="shared" ref="D21:D27" si="10">IFERROR(G21/F21,0)</f>
        <v>0</v>
      </c>
      <c r="E21" s="1">
        <f t="shared" ref="E21:E27" si="11">D21*C21</f>
        <v>0</v>
      </c>
      <c r="H21" s="1" t="b">
        <v>1</v>
      </c>
      <c r="I21" s="1" t="b">
        <f t="shared" si="2"/>
        <v>0</v>
      </c>
      <c r="J21" s="1">
        <f t="shared" si="1"/>
        <v>0</v>
      </c>
    </row>
    <row r="22" spans="2:18" x14ac:dyDescent="0.25">
      <c r="B22" t="s">
        <v>30</v>
      </c>
      <c r="D22" s="1">
        <f t="shared" si="10"/>
        <v>0</v>
      </c>
      <c r="E22" s="1">
        <f t="shared" si="11"/>
        <v>0</v>
      </c>
      <c r="H22" s="1" t="b">
        <v>1</v>
      </c>
      <c r="I22" s="1" t="b">
        <f t="shared" si="2"/>
        <v>0</v>
      </c>
      <c r="J22" s="1">
        <f t="shared" si="1"/>
        <v>0</v>
      </c>
    </row>
    <row r="23" spans="2:18" x14ac:dyDescent="0.25">
      <c r="B23" t="s">
        <v>35</v>
      </c>
      <c r="C23">
        <v>1</v>
      </c>
      <c r="D23" s="1">
        <f t="shared" si="10"/>
        <v>65.78</v>
      </c>
      <c r="E23" s="1">
        <f t="shared" si="11"/>
        <v>65.78</v>
      </c>
      <c r="F23" s="1">
        <v>1</v>
      </c>
      <c r="G23" s="1">
        <v>65.78</v>
      </c>
      <c r="H23" s="1" t="b">
        <v>1</v>
      </c>
      <c r="I23" s="1" t="b">
        <f t="shared" si="2"/>
        <v>0</v>
      </c>
      <c r="J23" s="1">
        <f t="shared" si="1"/>
        <v>65.78</v>
      </c>
      <c r="M23" s="4" t="s">
        <v>11</v>
      </c>
    </row>
    <row r="24" spans="2:18" x14ac:dyDescent="0.25">
      <c r="B24" t="s">
        <v>36</v>
      </c>
      <c r="C24">
        <v>2</v>
      </c>
      <c r="D24" s="1">
        <f t="shared" si="10"/>
        <v>23.85</v>
      </c>
      <c r="E24" s="1">
        <f t="shared" si="11"/>
        <v>47.7</v>
      </c>
      <c r="F24" s="1">
        <v>1</v>
      </c>
      <c r="G24" s="1">
        <v>23.85</v>
      </c>
      <c r="H24" s="1" t="b">
        <v>1</v>
      </c>
      <c r="I24" s="1" t="b">
        <f t="shared" si="2"/>
        <v>1</v>
      </c>
      <c r="J24" s="1">
        <f t="shared" si="1"/>
        <v>47.7</v>
      </c>
      <c r="M24" s="4" t="s">
        <v>11</v>
      </c>
    </row>
    <row r="25" spans="2:18" x14ac:dyDescent="0.25">
      <c r="B25" t="s">
        <v>40</v>
      </c>
      <c r="C25">
        <v>2</v>
      </c>
      <c r="D25" s="1">
        <f t="shared" ref="D25" si="12">IFERROR(G25/F25,0)</f>
        <v>812.05000000000007</v>
      </c>
      <c r="E25" s="1">
        <f t="shared" ref="E25" si="13">D25*C25</f>
        <v>1624.1000000000001</v>
      </c>
      <c r="F25" s="1">
        <v>1</v>
      </c>
      <c r="G25" s="1">
        <f>109*7.45</f>
        <v>812.05000000000007</v>
      </c>
      <c r="H25" s="1" t="b">
        <v>1</v>
      </c>
      <c r="I25" s="1" t="b">
        <f t="shared" si="2"/>
        <v>1</v>
      </c>
      <c r="J25" s="1">
        <f t="shared" si="1"/>
        <v>1624.1000000000001</v>
      </c>
      <c r="M25" s="4" t="s">
        <v>11</v>
      </c>
    </row>
    <row r="26" spans="2:18" x14ac:dyDescent="0.25">
      <c r="B26" t="s">
        <v>41</v>
      </c>
      <c r="C26">
        <v>2</v>
      </c>
      <c r="D26" s="1">
        <f t="shared" si="10"/>
        <v>290.55</v>
      </c>
      <c r="E26" s="1">
        <f t="shared" si="11"/>
        <v>581.1</v>
      </c>
      <c r="F26" s="1">
        <v>1</v>
      </c>
      <c r="G26" s="1">
        <f>39*7.45</f>
        <v>290.55</v>
      </c>
      <c r="H26" s="1" t="b">
        <v>1</v>
      </c>
      <c r="I26" s="1" t="b">
        <f t="shared" si="2"/>
        <v>1</v>
      </c>
      <c r="J26" s="1">
        <f t="shared" si="1"/>
        <v>581.1</v>
      </c>
      <c r="M26" s="4" t="s">
        <v>11</v>
      </c>
      <c r="N26" s="4" t="s">
        <v>48</v>
      </c>
    </row>
    <row r="27" spans="2:18" x14ac:dyDescent="0.25">
      <c r="B27" t="s">
        <v>44</v>
      </c>
      <c r="C27">
        <v>1</v>
      </c>
      <c r="D27" s="1">
        <f t="shared" si="10"/>
        <v>1110.05</v>
      </c>
      <c r="E27" s="1">
        <f t="shared" si="11"/>
        <v>1110.05</v>
      </c>
      <c r="F27" s="1">
        <v>1</v>
      </c>
      <c r="G27" s="1">
        <f>149*7.45</f>
        <v>1110.05</v>
      </c>
      <c r="H27" s="1" t="b">
        <v>1</v>
      </c>
      <c r="I27" s="1" t="b">
        <f t="shared" si="2"/>
        <v>0</v>
      </c>
      <c r="J27" s="1">
        <f t="shared" si="1"/>
        <v>1110.05</v>
      </c>
      <c r="M27" s="4" t="s">
        <v>11</v>
      </c>
      <c r="N27" s="4" t="s">
        <v>47</v>
      </c>
      <c r="R27" t="s">
        <v>45</v>
      </c>
    </row>
    <row r="28" spans="2:18" x14ac:dyDescent="0.25">
      <c r="B28" t="s">
        <v>46</v>
      </c>
      <c r="C28">
        <v>1</v>
      </c>
      <c r="D28" s="1">
        <f t="shared" ref="D28:D32" si="14">IFERROR(G28/F28,0)</f>
        <v>1344.6599999999999</v>
      </c>
      <c r="E28" s="1">
        <f t="shared" ref="E28:E32" si="15">D28*C28</f>
        <v>1344.6599999999999</v>
      </c>
      <c r="F28" s="1">
        <v>1</v>
      </c>
      <c r="G28" s="1">
        <f>219*6.14</f>
        <v>1344.6599999999999</v>
      </c>
      <c r="H28" s="1" t="b">
        <v>1</v>
      </c>
      <c r="I28" s="1" t="b">
        <f t="shared" ref="I28:I32" si="16">IF(E28&gt;G28,TRUE,FALSE)</f>
        <v>0</v>
      </c>
      <c r="J28" s="1">
        <f t="shared" ref="J28:J32" si="17">IF(H28,IF(I28,E28,G28),0)</f>
        <v>1344.6599999999999</v>
      </c>
      <c r="M28" s="4" t="s">
        <v>11</v>
      </c>
    </row>
    <row r="29" spans="2:18" x14ac:dyDescent="0.25">
      <c r="D29" s="1">
        <f t="shared" si="14"/>
        <v>0</v>
      </c>
      <c r="E29" s="1">
        <f t="shared" si="15"/>
        <v>0</v>
      </c>
      <c r="H29" s="1" t="b">
        <v>1</v>
      </c>
      <c r="I29" s="1" t="b">
        <f t="shared" si="16"/>
        <v>0</v>
      </c>
      <c r="J29" s="1">
        <f t="shared" si="17"/>
        <v>0</v>
      </c>
      <c r="M29" s="4"/>
    </row>
    <row r="30" spans="2:18" x14ac:dyDescent="0.25">
      <c r="D30" s="1">
        <f t="shared" si="14"/>
        <v>0</v>
      </c>
      <c r="E30" s="1">
        <f t="shared" si="15"/>
        <v>0</v>
      </c>
      <c r="H30" s="1" t="b">
        <v>1</v>
      </c>
      <c r="I30" s="1" t="b">
        <f t="shared" si="16"/>
        <v>0</v>
      </c>
      <c r="J30" s="1">
        <f t="shared" si="17"/>
        <v>0</v>
      </c>
      <c r="M30" s="4"/>
    </row>
    <row r="31" spans="2:18" x14ac:dyDescent="0.25">
      <c r="D31" s="1">
        <f t="shared" si="14"/>
        <v>0</v>
      </c>
      <c r="E31" s="1">
        <f t="shared" si="15"/>
        <v>0</v>
      </c>
      <c r="H31" s="1" t="b">
        <v>1</v>
      </c>
      <c r="I31" s="1" t="b">
        <f t="shared" si="16"/>
        <v>0</v>
      </c>
      <c r="J31" s="1">
        <f t="shared" si="17"/>
        <v>0</v>
      </c>
      <c r="M31" s="4"/>
    </row>
    <row r="32" spans="2:18" x14ac:dyDescent="0.25">
      <c r="D32" s="1">
        <f t="shared" si="14"/>
        <v>0</v>
      </c>
      <c r="E32" s="1">
        <f t="shared" si="15"/>
        <v>0</v>
      </c>
      <c r="H32" s="1" t="b">
        <v>1</v>
      </c>
      <c r="I32" s="1" t="b">
        <f t="shared" si="16"/>
        <v>0</v>
      </c>
      <c r="J32" s="1">
        <f t="shared" si="17"/>
        <v>0</v>
      </c>
      <c r="M32" s="4"/>
    </row>
    <row r="34" spans="10:10" x14ac:dyDescent="0.25">
      <c r="J34" s="1">
        <f>SUM(J5:J33)</f>
        <v>5511.2870000000003</v>
      </c>
    </row>
  </sheetData>
  <hyperlinks>
    <hyperlink ref="M6" r:id="rId1" xr:uid="{5DA118E4-E553-44EB-8BF5-6FC6BEA68CC8}"/>
    <hyperlink ref="M5" r:id="rId2" xr:uid="{B94274F9-3F5B-45B6-9083-BDBDF11699F2}"/>
    <hyperlink ref="L7" r:id="rId3" tooltip="RS PRO Trykfjeder, 36mm x Ø5.8mm, 1.8N/mm" display="https://dk.rs-online.com/web/p/trykfjedre/0751534/" xr:uid="{63BF1319-4088-4DBF-AF59-F9B6B251695D}"/>
    <hyperlink ref="M7" r:id="rId4" xr:uid="{2513CD69-2E1D-4FA8-A6D5-C7A98AF875D9}"/>
    <hyperlink ref="N7" r:id="rId5" xr:uid="{A0FC88ED-5B7E-4138-A89C-9BF72F0D15E2}"/>
    <hyperlink ref="M19" r:id="rId6" xr:uid="{18DF1E98-C8D8-4704-8B59-5174356DF90D}"/>
    <hyperlink ref="M20" r:id="rId7" xr:uid="{4A47E5A2-6E19-42C3-A84A-5820C8A1B034}"/>
    <hyperlink ref="M23" r:id="rId8" xr:uid="{59E2AE45-A166-4E52-9F45-244004CE8305}"/>
    <hyperlink ref="M24" r:id="rId9" xr:uid="{E21978C5-77AD-459A-8781-BC46D4DDA488}"/>
    <hyperlink ref="M25" r:id="rId10" xr:uid="{0DEF62C8-9F98-4E70-A8E5-DDDD4694DB23}"/>
    <hyperlink ref="M26" r:id="rId11" xr:uid="{C5C0D8D3-1DB1-434E-A699-9CA672A59775}"/>
    <hyperlink ref="N26" r:id="rId12" display="link2" xr:uid="{2425CD73-2D91-480D-AA93-7472B0AED059}"/>
    <hyperlink ref="M27" r:id="rId13" xr:uid="{6BE1BF31-761B-4AF0-8951-5C72AFC462C0}"/>
    <hyperlink ref="M28" r:id="rId14" xr:uid="{449A4F0B-A6C0-4F59-B961-12E43F889C46}"/>
    <hyperlink ref="N27" r:id="rId15" xr:uid="{DAE6C813-FF8A-4F50-9436-01028640B331}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2021-05-23T15:31:01Z</dcterms:modified>
</cp:coreProperties>
</file>