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rm" sheetId="1" r:id="rId1"/>
    <sheet name="Sheet2" sheetId="2" state="hidden" r:id="rId2"/>
  </sheets>
  <definedNames>
    <definedName name="disc">Sheet2!$A$1:$A$4</definedName>
    <definedName name="discounts">Sheet2!$A$2:$A$4</definedName>
    <definedName name="_xlnm.Print_Area" localSheetId="0">Form!$B$5:$I$120</definedName>
  </definedNames>
  <calcPr calcId="152511"/>
</workbook>
</file>

<file path=xl/calcChain.xml><?xml version="1.0" encoding="utf-8"?>
<calcChain xmlns="http://schemas.openxmlformats.org/spreadsheetml/2006/main">
  <c r="E108" i="1" l="1"/>
  <c r="F108" i="1"/>
  <c r="I108" i="1"/>
  <c r="F115" i="1" l="1"/>
  <c r="F117" i="1"/>
  <c r="F114" i="1"/>
  <c r="I117" i="1" l="1"/>
  <c r="E117" i="1"/>
  <c r="I115" i="1"/>
  <c r="E115" i="1"/>
  <c r="I114" i="1"/>
  <c r="E114" i="1"/>
  <c r="I111" i="1"/>
  <c r="I112" i="1"/>
  <c r="F111" i="1"/>
  <c r="F112" i="1"/>
  <c r="F110" i="1"/>
  <c r="E111" i="1"/>
  <c r="E112" i="1"/>
  <c r="E110" i="1"/>
  <c r="I110" i="1" l="1"/>
  <c r="F95" i="1" l="1"/>
  <c r="F96" i="1"/>
  <c r="F97" i="1"/>
  <c r="F98" i="1"/>
  <c r="F99" i="1"/>
  <c r="F100" i="1"/>
  <c r="F101" i="1"/>
  <c r="F102" i="1"/>
  <c r="F103" i="1"/>
  <c r="F104" i="1"/>
  <c r="E95" i="1"/>
  <c r="E96" i="1"/>
  <c r="E97" i="1"/>
  <c r="E98" i="1"/>
  <c r="E99" i="1"/>
  <c r="E100" i="1"/>
  <c r="E101" i="1"/>
  <c r="E102" i="1"/>
  <c r="E103" i="1"/>
  <c r="E104" i="1"/>
  <c r="I61" i="1" l="1"/>
  <c r="I62" i="1"/>
  <c r="F61" i="1"/>
  <c r="F62" i="1"/>
  <c r="E61" i="1"/>
  <c r="E62" i="1"/>
  <c r="I55" i="1"/>
  <c r="I56" i="1"/>
  <c r="I57" i="1"/>
  <c r="I58" i="1"/>
  <c r="F55" i="1"/>
  <c r="F56" i="1"/>
  <c r="F57" i="1"/>
  <c r="F58" i="1"/>
  <c r="E55" i="1"/>
  <c r="E56" i="1"/>
  <c r="E57" i="1"/>
  <c r="E58" i="1"/>
  <c r="I48" i="1"/>
  <c r="I49" i="1"/>
  <c r="I50" i="1"/>
  <c r="I51" i="1"/>
  <c r="F48" i="1"/>
  <c r="F49" i="1"/>
  <c r="F50" i="1"/>
  <c r="F51" i="1"/>
  <c r="E48" i="1"/>
  <c r="E49" i="1"/>
  <c r="E50" i="1"/>
  <c r="E51" i="1"/>
  <c r="I41" i="1"/>
  <c r="I42" i="1"/>
  <c r="I43" i="1"/>
  <c r="I44" i="1"/>
  <c r="F41" i="1"/>
  <c r="F42" i="1"/>
  <c r="F43" i="1"/>
  <c r="F44" i="1"/>
  <c r="E41" i="1"/>
  <c r="E42" i="1"/>
  <c r="E43" i="1"/>
  <c r="E44" i="1"/>
  <c r="I34" i="1"/>
  <c r="I35" i="1"/>
  <c r="I36" i="1"/>
  <c r="I37" i="1"/>
  <c r="F34" i="1"/>
  <c r="F35" i="1"/>
  <c r="F36" i="1"/>
  <c r="F37" i="1"/>
  <c r="E34" i="1"/>
  <c r="E35" i="1"/>
  <c r="E36" i="1"/>
  <c r="E37" i="1"/>
  <c r="I15" i="1" l="1"/>
  <c r="H29" i="1" l="1"/>
  <c r="I92" i="1"/>
  <c r="I93" i="1"/>
  <c r="I106" i="1"/>
  <c r="I85" i="1"/>
  <c r="I32" i="1"/>
  <c r="I33" i="1"/>
  <c r="I39" i="1"/>
  <c r="I40" i="1"/>
  <c r="I46" i="1"/>
  <c r="I47" i="1"/>
  <c r="I53" i="1"/>
  <c r="I54" i="1"/>
  <c r="I60" i="1"/>
  <c r="I64" i="1"/>
  <c r="I65" i="1"/>
  <c r="I66" i="1"/>
  <c r="I67" i="1"/>
  <c r="I68" i="1"/>
  <c r="I69" i="1"/>
  <c r="I70" i="1"/>
  <c r="I71" i="1"/>
  <c r="I72" i="1"/>
  <c r="I73" i="1"/>
  <c r="I75" i="1"/>
  <c r="I76" i="1"/>
  <c r="I77" i="1"/>
  <c r="I78" i="1"/>
  <c r="I79" i="1"/>
  <c r="I80" i="1"/>
  <c r="I81" i="1"/>
  <c r="I82" i="1"/>
  <c r="I83" i="1"/>
  <c r="I84" i="1"/>
  <c r="I87" i="1"/>
  <c r="I88" i="1"/>
  <c r="I89" i="1"/>
  <c r="I90" i="1"/>
  <c r="I95" i="1"/>
  <c r="I96" i="1"/>
  <c r="I97" i="1"/>
  <c r="I98" i="1"/>
  <c r="I99" i="1"/>
  <c r="I100" i="1"/>
  <c r="I101" i="1"/>
  <c r="I102" i="1"/>
  <c r="I103" i="1"/>
  <c r="I104" i="1"/>
  <c r="F92" i="1"/>
  <c r="F93" i="1"/>
  <c r="F106" i="1"/>
  <c r="F85" i="1"/>
  <c r="F32" i="1"/>
  <c r="F33" i="1"/>
  <c r="F39" i="1"/>
  <c r="F40" i="1"/>
  <c r="F46" i="1"/>
  <c r="F47" i="1"/>
  <c r="F53" i="1"/>
  <c r="F54" i="1"/>
  <c r="F60" i="1"/>
  <c r="F64" i="1"/>
  <c r="F65" i="1"/>
  <c r="F66" i="1"/>
  <c r="F67" i="1"/>
  <c r="F68" i="1"/>
  <c r="F69" i="1"/>
  <c r="F70" i="1"/>
  <c r="F71" i="1"/>
  <c r="F72" i="1"/>
  <c r="F73" i="1"/>
  <c r="F75" i="1"/>
  <c r="F76" i="1"/>
  <c r="F77" i="1"/>
  <c r="F78" i="1"/>
  <c r="F79" i="1"/>
  <c r="F80" i="1"/>
  <c r="F81" i="1"/>
  <c r="F82" i="1"/>
  <c r="F83" i="1"/>
  <c r="F84" i="1"/>
  <c r="F87" i="1"/>
  <c r="F88" i="1"/>
  <c r="F89" i="1"/>
  <c r="F90" i="1"/>
  <c r="E92" i="1"/>
  <c r="E93" i="1"/>
  <c r="E106" i="1"/>
  <c r="E85" i="1"/>
  <c r="E32" i="1"/>
  <c r="E33" i="1"/>
  <c r="E39" i="1"/>
  <c r="E40" i="1"/>
  <c r="E46" i="1"/>
  <c r="E47" i="1"/>
  <c r="E53" i="1"/>
  <c r="E54" i="1"/>
  <c r="E60" i="1"/>
  <c r="E64" i="1"/>
  <c r="E65" i="1"/>
  <c r="E66" i="1"/>
  <c r="E67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2" i="1"/>
  <c r="E83" i="1"/>
  <c r="E84" i="1"/>
  <c r="E87" i="1"/>
  <c r="E88" i="1"/>
  <c r="E89" i="1"/>
  <c r="E90" i="1"/>
  <c r="E28" i="1"/>
  <c r="G10" i="1" l="1"/>
  <c r="G12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11" i="1"/>
  <c r="F11" i="1"/>
  <c r="I11" i="1" s="1"/>
  <c r="F12" i="1"/>
  <c r="I12" i="1" s="1"/>
  <c r="F14" i="1"/>
  <c r="I14" i="1" s="1"/>
  <c r="F15" i="1"/>
  <c r="F16" i="1"/>
  <c r="I16" i="1" s="1"/>
  <c r="F17" i="1"/>
  <c r="I17" i="1" s="1"/>
  <c r="F18" i="1"/>
  <c r="I18" i="1" s="1"/>
  <c r="F19" i="1"/>
  <c r="I19" i="1" s="1"/>
  <c r="F20" i="1"/>
  <c r="I20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10" i="1"/>
  <c r="I10" i="1" s="1"/>
  <c r="E11" i="1"/>
  <c r="E12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10" i="1"/>
  <c r="I29" i="1" l="1"/>
  <c r="I119" i="1" s="1"/>
  <c r="I120" i="1"/>
</calcChain>
</file>

<file path=xl/sharedStrings.xml><?xml version="1.0" encoding="utf-8"?>
<sst xmlns="http://schemas.openxmlformats.org/spreadsheetml/2006/main" count="227" uniqueCount="191">
  <si>
    <t>MSRP</t>
  </si>
  <si>
    <t>MIN 10 SHEETS</t>
  </si>
  <si>
    <t>SILVER</t>
  </si>
  <si>
    <t>GOLD</t>
  </si>
  <si>
    <t>PLATINUM</t>
  </si>
  <si>
    <t>N/A</t>
  </si>
  <si>
    <t>SELECT YOUR CUSTOMER DISCOUNT FROM THE DROP DOWN MENU:</t>
  </si>
  <si>
    <t>Everyday Discount</t>
  </si>
  <si>
    <t>SPRING PROMO EXTRA 25% off</t>
  </si>
  <si>
    <t>EXTENDED COST</t>
  </si>
  <si>
    <t>ENTER QUANTITIES:</t>
  </si>
  <si>
    <t>YOUR ORDER TOTAL</t>
  </si>
  <si>
    <t>sf</t>
  </si>
  <si>
    <t>MIN 50 SHEETS COMBINED</t>
  </si>
  <si>
    <t>SIZE 22" X 30", 140 LB OR 300 gsm</t>
  </si>
  <si>
    <t>SIZE 22" X 30", 90 LB OR 200 gsm</t>
  </si>
  <si>
    <t>SIZE 22" X 30",300 LB OR 640 gsm</t>
  </si>
  <si>
    <t>71-31030079</t>
  </si>
  <si>
    <t>71-31130079</t>
  </si>
  <si>
    <t>71-31230079</t>
  </si>
  <si>
    <t>71-61910079</t>
  </si>
  <si>
    <t>71-61910279</t>
  </si>
  <si>
    <t>71-62910079</t>
  </si>
  <si>
    <t>71-69910079</t>
  </si>
  <si>
    <t>71-31064080</t>
  </si>
  <si>
    <t>71-31164080</t>
  </si>
  <si>
    <t>71-31264080</t>
  </si>
  <si>
    <t>71-61910090</t>
  </si>
  <si>
    <t>71-61910290</t>
  </si>
  <si>
    <t>71-62910090</t>
  </si>
  <si>
    <t>71-69910090</t>
  </si>
  <si>
    <t>71-31020078</t>
  </si>
  <si>
    <t>71-31120078</t>
  </si>
  <si>
    <t>71-31220078</t>
  </si>
  <si>
    <t>MIN</t>
  </si>
  <si>
    <t>71-00311218</t>
  </si>
  <si>
    <t>71-00301218</t>
  </si>
  <si>
    <t>71-30011218</t>
  </si>
  <si>
    <t>71-30001218</t>
  </si>
  <si>
    <t>71-00312330</t>
  </si>
  <si>
    <t>71-00302330</t>
  </si>
  <si>
    <t>71-30012330</t>
  </si>
  <si>
    <t>71-30002330</t>
  </si>
  <si>
    <t>71-00313045</t>
  </si>
  <si>
    <t>71-00303045</t>
  </si>
  <si>
    <t>71-30013045</t>
  </si>
  <si>
    <t>71-30003045</t>
  </si>
  <si>
    <t>71-00313551</t>
  </si>
  <si>
    <t>71-00303551</t>
  </si>
  <si>
    <t>71-30013551</t>
  </si>
  <si>
    <t>71-30003551</t>
  </si>
  <si>
    <t>71-30014561</t>
  </si>
  <si>
    <t>71-30004561</t>
  </si>
  <si>
    <t>71-19202001</t>
  </si>
  <si>
    <t>Studio WC Pad 8"x10" 200gsm 20Sh HP</t>
  </si>
  <si>
    <t>71-19202002</t>
  </si>
  <si>
    <t>Studio WC Pad 9"x12" 200gsm 20Sh HP</t>
  </si>
  <si>
    <t>71-19202003</t>
  </si>
  <si>
    <t>Studio WC Pad 11"x14" 200gsm 20Sh HP</t>
  </si>
  <si>
    <t>71-19123001</t>
  </si>
  <si>
    <t>Studio WC Pad 8"x10" 300gsm 12Sh HP</t>
  </si>
  <si>
    <t>71-19123002</t>
  </si>
  <si>
    <t>Studio WC Pad 9"x12" 300gsm 12Sh HP</t>
  </si>
  <si>
    <t>71-19123003</t>
  </si>
  <si>
    <t>Studio WC Pad 11"x14" 300gsm 12Sh HP</t>
  </si>
  <si>
    <t>71-19752004</t>
  </si>
  <si>
    <t>Studio WC Pad 9"x12" 200gsm 75Sh HP</t>
  </si>
  <si>
    <t>71-19752005</t>
  </si>
  <si>
    <t>Studio WC Pad 11"x14" 200gsm 75Sh HP</t>
  </si>
  <si>
    <t>71-19503004</t>
  </si>
  <si>
    <t>Studio WC Pad 9"x12" 300gsm 50Sh HP</t>
  </si>
  <si>
    <t>71-19503005</t>
  </si>
  <si>
    <t>Studio WC Pad 11"x14" 300gsm 50Sh HP</t>
  </si>
  <si>
    <t>71-91230020</t>
  </si>
  <si>
    <t>Studio WC Pad 8"x10" 300gsm 12Sh CP</t>
  </si>
  <si>
    <t>71-91230022</t>
  </si>
  <si>
    <t>Studio WC Pad 9"x12" 300gsm 12Sh CP</t>
  </si>
  <si>
    <t>71-91230027</t>
  </si>
  <si>
    <t>Studio WC Pad 11"x14" 300gsm 12Sh CP</t>
  </si>
  <si>
    <t>71-92020020</t>
  </si>
  <si>
    <t>Studio WC Pad 8"x10" 200gsm 20Sh CP</t>
  </si>
  <si>
    <t>71-92020022</t>
  </si>
  <si>
    <t>Studio WC Pad 9"x12" 200gsm 20Sh CP</t>
  </si>
  <si>
    <t>71-92020027</t>
  </si>
  <si>
    <t>Studio WC Pad 11"x14" 200gsm 20Sh CP</t>
  </si>
  <si>
    <t>71-97520022</t>
  </si>
  <si>
    <t>Studio WC Pad 9"x12" 200gsm 75Sh CP</t>
  </si>
  <si>
    <t>71-97520027</t>
  </si>
  <si>
    <t>Studio WC Pad 11"x14" 200gsm 75Sh CP</t>
  </si>
  <si>
    <t>71-95030022</t>
  </si>
  <si>
    <t>Studio WC Pad 9"x12" 300gsm 50Sh CP</t>
  </si>
  <si>
    <t>71-95030027</t>
  </si>
  <si>
    <t>Studio WC Pad 11"x14" 300gsm 50Sh CP</t>
  </si>
  <si>
    <t>SUBTOTAL</t>
  </si>
  <si>
    <t xml:space="preserve">Artistico Trad Wht Sheet CP </t>
  </si>
  <si>
    <t xml:space="preserve">Artistico Trad Wht Sheet RG </t>
  </si>
  <si>
    <t xml:space="preserve">Artistico Trad Wht Sheet HP </t>
  </si>
  <si>
    <t>Artistico Extra White Sheet CP 2D</t>
  </si>
  <si>
    <t>Artistico Extra White Sheet RG 2D</t>
  </si>
  <si>
    <t>Artistico Extra White Sheet HP 2D</t>
  </si>
  <si>
    <t>Artistico Extra White Sheet Soft Press 2D</t>
  </si>
  <si>
    <t>Artistico Trad Wht Sheet CP 2D</t>
  </si>
  <si>
    <t>Block 5"x7" 300gsm 25 Sh</t>
  </si>
  <si>
    <t>Artistico Extra Wht Block CP</t>
  </si>
  <si>
    <t>Artistico Extra Wht Block HP</t>
  </si>
  <si>
    <t>Artistico Trad Wht Block CP</t>
  </si>
  <si>
    <t>Artistico Trad Wht Block HP</t>
  </si>
  <si>
    <t>Studio WC Pads COLD PRESS</t>
  </si>
  <si>
    <t>Studio WC Pads HOT PRESS</t>
  </si>
  <si>
    <t>Block 9"x12" 300gsm 20 Sh</t>
  </si>
  <si>
    <t>Artistico Extra White Block CP</t>
  </si>
  <si>
    <t>Artistico Extra White Block HP</t>
  </si>
  <si>
    <t>Block 12"x18" 300gsm 20 Sh</t>
  </si>
  <si>
    <t>Block 14"x20" 300gsm 15 Sh</t>
  </si>
  <si>
    <t>DO NOT CHANGE</t>
  </si>
  <si>
    <t>CALCULATE YOUR ORDER</t>
  </si>
  <si>
    <r>
      <t xml:space="preserve">Calculate your order of Fabriano Papers by filling the </t>
    </r>
    <r>
      <rPr>
        <b/>
        <sz val="22"/>
        <color theme="3" tint="0.39997558519241921"/>
        <rFont val="Calibri"/>
        <family val="2"/>
        <scheme val="minor"/>
      </rPr>
      <t>blue sections</t>
    </r>
    <r>
      <rPr>
        <sz val="22"/>
        <color theme="1"/>
        <rFont val="Calibri"/>
        <family val="2"/>
        <scheme val="minor"/>
      </rPr>
      <t xml:space="preserve"> below.</t>
    </r>
  </si>
  <si>
    <r>
      <t xml:space="preserve">And if you </t>
    </r>
    <r>
      <rPr>
        <b/>
        <sz val="21"/>
        <color theme="1"/>
        <rFont val="Calibri"/>
        <family val="2"/>
        <scheme val="minor"/>
      </rPr>
      <t>buy $500</t>
    </r>
    <r>
      <rPr>
        <sz val="21"/>
        <color theme="1"/>
        <rFont val="Calibri"/>
        <family val="2"/>
        <scheme val="minor"/>
      </rPr>
      <t xml:space="preserve"> of any Fabriano Products on Promotion you </t>
    </r>
    <r>
      <rPr>
        <b/>
        <sz val="21"/>
        <color theme="1"/>
        <rFont val="Calibri"/>
        <family val="2"/>
        <scheme val="minor"/>
      </rPr>
      <t>get free freight</t>
    </r>
    <r>
      <rPr>
        <sz val="21"/>
        <color theme="1"/>
        <rFont val="Calibri"/>
        <family val="2"/>
        <scheme val="minor"/>
      </rPr>
      <t xml:space="preserve"> on your spring promo order for all items.</t>
    </r>
  </si>
  <si>
    <t>Customer Name:</t>
  </si>
  <si>
    <t>DATE:</t>
  </si>
  <si>
    <t xml:space="preserve">During our FBTS Promotion If you buy 50 sheets of Fabriano Artistico, it will be less expensive than if you buy 40!
</t>
  </si>
  <si>
    <t>FBTS Fabulous Fabriano Calculation Form!</t>
  </si>
  <si>
    <t>71-00321218</t>
  </si>
  <si>
    <t>Artistico Extra Wht Block RG</t>
  </si>
  <si>
    <t>71-30021218</t>
  </si>
  <si>
    <t>Artistico Trad Wht Block RG</t>
  </si>
  <si>
    <t>71-00322330</t>
  </si>
  <si>
    <t>71-30022330</t>
  </si>
  <si>
    <t>71-00323045</t>
  </si>
  <si>
    <t>71-30023045</t>
  </si>
  <si>
    <t>71-00323551</t>
  </si>
  <si>
    <t>71-30023551</t>
  </si>
  <si>
    <t>71-30024561</t>
  </si>
  <si>
    <t>Block 18"x24" 300gsm 10 Sh</t>
  </si>
  <si>
    <t>71-62000237</t>
  </si>
  <si>
    <t>Studio WC Sheet 19.5"x27.5" 200gsm CP</t>
  </si>
  <si>
    <t>71-63000234</t>
  </si>
  <si>
    <t>Studio WC Sheet 22"x30" 300gsm CP</t>
  </si>
  <si>
    <t>71-19056761</t>
  </si>
  <si>
    <t>Studio WC Sheet 22"x30" 200gsm HP</t>
  </si>
  <si>
    <t>71-19056762</t>
  </si>
  <si>
    <t>Studio WC Sheet 22"x30" 300gsm HP</t>
  </si>
  <si>
    <t>71-21001</t>
  </si>
  <si>
    <t>Rosaspina 20"x27" 220gsm White</t>
  </si>
  <si>
    <t>71-21002</t>
  </si>
  <si>
    <t>Rosaspina 20"x27" 220gsm Ivory</t>
  </si>
  <si>
    <t>71-21111</t>
  </si>
  <si>
    <t>Rosaspina 27.5"x39" 220gsm White</t>
  </si>
  <si>
    <t>71-21118</t>
  </si>
  <si>
    <t>Rosaspina 27.5"x39" 220gsm Ivory</t>
  </si>
  <si>
    <t>71-20061</t>
  </si>
  <si>
    <t>Tiepolo 22"x30" 290gsm Soft White</t>
  </si>
  <si>
    <t>71-00011660</t>
  </si>
  <si>
    <t>Tiepolo 27.6"x39.4" 290gsm Soft White</t>
  </si>
  <si>
    <t>71-21115</t>
  </si>
  <si>
    <t>Rosaspina 27.5"x39" 285G White</t>
  </si>
  <si>
    <t>71-21116</t>
  </si>
  <si>
    <t>Rosaspina 27.5"x39" 285G Ivory</t>
  </si>
  <si>
    <t>71-19100111</t>
  </si>
  <si>
    <t>Fabriano Unica 22"x30" 250gsm White</t>
  </si>
  <si>
    <t>71-19100112</t>
  </si>
  <si>
    <t>Fabriano Unica 22"x30" 250gsm Ivory</t>
  </si>
  <si>
    <t>71-17105148</t>
  </si>
  <si>
    <t>Studio WC Postcard Pad 4"x6" 300gsm 20Sh CP in POP of 24</t>
  </si>
  <si>
    <t>71-91820202</t>
  </si>
  <si>
    <t>Studio WC Pack 9x12 200gsm 100 Sh CP</t>
  </si>
  <si>
    <t>71-91820203</t>
  </si>
  <si>
    <t>Studio WC Pack 12x18 200gsm 100 Sh CP</t>
  </si>
  <si>
    <t>71-65600092</t>
  </si>
  <si>
    <t>Bristol+ Pad 9x12" 20 Sh</t>
  </si>
  <si>
    <t>See also all our other FBTS PROMO products.</t>
  </si>
  <si>
    <t>FBTS PROMO 50+35</t>
  </si>
  <si>
    <t>FBTS PROMO EXTRA 25% off</t>
  </si>
  <si>
    <t>71-330xx</t>
  </si>
  <si>
    <r>
      <t xml:space="preserve">Tiziano 20"x26" 160gsm </t>
    </r>
    <r>
      <rPr>
        <sz val="12"/>
        <color rgb="FFFF0000"/>
        <rFont val="Calibri"/>
        <family val="2"/>
        <scheme val="minor"/>
      </rPr>
      <t>ALL COLORS</t>
    </r>
  </si>
  <si>
    <t>71-19100089</t>
  </si>
  <si>
    <t>71-19100099</t>
  </si>
  <si>
    <t>71-19100090</t>
  </si>
  <si>
    <t xml:space="preserve">Back to School Notebook </t>
  </si>
  <si>
    <t>Animal Art 10 assorted (2 ea.) 8.25"x11.75", 80gsm</t>
  </si>
  <si>
    <t>Free Art 10 assorted (2 ea.) 8.25"x11.75", 80gsm</t>
  </si>
  <si>
    <t>Metro Art 10 assorted (2 ea.) 8.25"x11.75", 80gsm</t>
  </si>
  <si>
    <t>200 assorted</t>
  </si>
  <si>
    <t>71-1981xxxx</t>
  </si>
  <si>
    <t>71-1982xxxx</t>
  </si>
  <si>
    <t>71-67892013</t>
  </si>
  <si>
    <t>Minibox Pocket Display</t>
  </si>
  <si>
    <r>
      <t xml:space="preserve">EcoQua Dot Journals, 4 x 6 </t>
    </r>
    <r>
      <rPr>
        <sz val="12"/>
        <color rgb="FFFF0000"/>
        <rFont val="Calibri"/>
        <family val="2"/>
        <scheme val="minor"/>
      </rPr>
      <t>ALL COLORS</t>
    </r>
  </si>
  <si>
    <r>
      <t xml:space="preserve">EcoQua Dot Journals 6 x 8 </t>
    </r>
    <r>
      <rPr>
        <sz val="12"/>
        <color rgb="FFFF0000"/>
        <rFont val="Calibri"/>
        <family val="2"/>
        <scheme val="minor"/>
      </rPr>
      <t>ALL COLORS</t>
    </r>
  </si>
  <si>
    <t>Printmaking Papers</t>
  </si>
  <si>
    <t>ECOQUA Dot Journals with elastic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</si>
</sst>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22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sz val="21"/>
      <color theme="1"/>
      <name val="Calibri"/>
      <family val="2"/>
      <scheme val="minor"/>
    </font>
    <font>
      <b/>
      <sz val="22"/>
      <color theme="3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9">
    <xf numFmtId="0" fontId="0" fillId="0" borderId="0" xfId="0"/>
    <xf numFmtId="9" fontId="0" fillId="0" borderId="0" xfId="0" applyNumberFormat="1"/>
    <xf numFmtId="10" fontId="0" fillId="0" borderId="0" xfId="0" applyNumberFormat="1"/>
    <xf numFmtId="0" fontId="2" fillId="0" borderId="8" xfId="0" applyFont="1" applyBorder="1" applyAlignment="1">
      <alignment horizontal="center"/>
    </xf>
    <xf numFmtId="44" fontId="2" fillId="0" borderId="2" xfId="1" applyFont="1" applyBorder="1" applyAlignment="1">
      <alignment vertical="center"/>
    </xf>
    <xf numFmtId="44" fontId="2" fillId="0" borderId="6" xfId="1" applyFont="1" applyBorder="1" applyAlignment="1">
      <alignment vertical="center"/>
    </xf>
    <xf numFmtId="44" fontId="2" fillId="0" borderId="10" xfId="1" applyFont="1" applyBorder="1" applyAlignment="1">
      <alignment vertical="center"/>
    </xf>
    <xf numFmtId="44" fontId="2" fillId="0" borderId="15" xfId="1" applyFont="1" applyBorder="1" applyAlignment="1">
      <alignment vertical="center"/>
    </xf>
    <xf numFmtId="44" fontId="2" fillId="0" borderId="16" xfId="1" applyFont="1" applyBorder="1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2" borderId="21" xfId="0" applyFont="1" applyFill="1" applyBorder="1"/>
    <xf numFmtId="0" fontId="2" fillId="0" borderId="17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2" xfId="0" applyFont="1" applyBorder="1"/>
    <xf numFmtId="0" fontId="2" fillId="0" borderId="8" xfId="0" applyFont="1" applyBorder="1"/>
    <xf numFmtId="0" fontId="2" fillId="0" borderId="10" xfId="0" applyFont="1" applyBorder="1"/>
    <xf numFmtId="0" fontId="2" fillId="2" borderId="24" xfId="0" applyFont="1" applyFill="1" applyBorder="1"/>
    <xf numFmtId="44" fontId="2" fillId="0" borderId="18" xfId="1" applyFont="1" applyBorder="1" applyAlignment="1">
      <alignment vertical="center"/>
    </xf>
    <xf numFmtId="44" fontId="2" fillId="0" borderId="3" xfId="1" applyFont="1" applyBorder="1" applyAlignment="1">
      <alignment vertical="center"/>
    </xf>
    <xf numFmtId="44" fontId="0" fillId="0" borderId="0" xfId="0" applyNumberFormat="1"/>
    <xf numFmtId="44" fontId="2" fillId="0" borderId="9" xfId="1" applyFont="1" applyBorder="1" applyAlignment="1">
      <alignment vertical="center"/>
    </xf>
    <xf numFmtId="44" fontId="2" fillId="0" borderId="25" xfId="1" applyFont="1" applyBorder="1" applyAlignment="1">
      <alignment vertical="center"/>
    </xf>
    <xf numFmtId="44" fontId="2" fillId="0" borderId="7" xfId="1" applyFont="1" applyBorder="1" applyAlignment="1">
      <alignment vertical="center"/>
    </xf>
    <xf numFmtId="44" fontId="2" fillId="0" borderId="8" xfId="1" applyFont="1" applyBorder="1" applyAlignment="1">
      <alignment vertical="center"/>
    </xf>
    <xf numFmtId="44" fontId="2" fillId="0" borderId="18" xfId="1" applyFont="1" applyBorder="1"/>
    <xf numFmtId="44" fontId="2" fillId="0" borderId="3" xfId="1" applyFont="1" applyBorder="1"/>
    <xf numFmtId="44" fontId="2" fillId="0" borderId="9" xfId="1" applyFont="1" applyBorder="1"/>
    <xf numFmtId="44" fontId="2" fillId="0" borderId="27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6" xfId="1" applyFont="1" applyBorder="1"/>
    <xf numFmtId="44" fontId="2" fillId="2" borderId="28" xfId="1" applyFont="1" applyFill="1" applyBorder="1" applyAlignment="1">
      <alignment vertical="center"/>
    </xf>
    <xf numFmtId="44" fontId="2" fillId="2" borderId="32" xfId="1" applyFont="1" applyFill="1" applyBorder="1" applyAlignment="1">
      <alignment vertical="center"/>
    </xf>
    <xf numFmtId="44" fontId="2" fillId="0" borderId="26" xfId="1" applyFont="1" applyBorder="1" applyAlignment="1">
      <alignment vertical="center"/>
    </xf>
    <xf numFmtId="44" fontId="2" fillId="2" borderId="13" xfId="1" applyFont="1" applyFill="1" applyBorder="1" applyAlignment="1">
      <alignment vertical="center"/>
    </xf>
    <xf numFmtId="44" fontId="2" fillId="2" borderId="23" xfId="1" applyFont="1" applyFill="1" applyBorder="1" applyAlignment="1">
      <alignment vertical="center"/>
    </xf>
    <xf numFmtId="0" fontId="2" fillId="0" borderId="15" xfId="0" applyFont="1" applyBorder="1" applyAlignment="1">
      <alignment horizontal="center"/>
    </xf>
    <xf numFmtId="0" fontId="2" fillId="2" borderId="13" xfId="0" applyFont="1" applyFill="1" applyBorder="1"/>
    <xf numFmtId="0" fontId="2" fillId="2" borderId="23" xfId="0" applyFont="1" applyFill="1" applyBorder="1"/>
    <xf numFmtId="44" fontId="2" fillId="2" borderId="29" xfId="1" applyFont="1" applyFill="1" applyBorder="1" applyAlignment="1">
      <alignment vertical="center"/>
    </xf>
    <xf numFmtId="44" fontId="2" fillId="2" borderId="14" xfId="1" applyFont="1" applyFill="1" applyBorder="1"/>
    <xf numFmtId="0" fontId="5" fillId="3" borderId="19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6" fillId="4" borderId="31" xfId="0" applyFont="1" applyFill="1" applyBorder="1" applyProtection="1">
      <protection locked="0"/>
    </xf>
    <xf numFmtId="0" fontId="6" fillId="4" borderId="12" xfId="0" applyFont="1" applyFill="1" applyBorder="1" applyProtection="1">
      <protection locked="0"/>
    </xf>
    <xf numFmtId="0" fontId="6" fillId="4" borderId="30" xfId="0" applyFont="1" applyFill="1" applyBorder="1" applyProtection="1">
      <protection locked="0"/>
    </xf>
    <xf numFmtId="0" fontId="7" fillId="2" borderId="13" xfId="0" applyFont="1" applyFill="1" applyBorder="1" applyProtection="1">
      <protection locked="0"/>
    </xf>
    <xf numFmtId="44" fontId="2" fillId="0" borderId="33" xfId="1" applyFont="1" applyBorder="1"/>
    <xf numFmtId="0" fontId="5" fillId="5" borderId="20" xfId="0" applyFont="1" applyFill="1" applyBorder="1" applyAlignment="1">
      <alignment horizontal="center"/>
    </xf>
    <xf numFmtId="0" fontId="4" fillId="0" borderId="2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wrapText="1"/>
    </xf>
    <xf numFmtId="0" fontId="4" fillId="0" borderId="17" xfId="0" applyFont="1" applyBorder="1" applyAlignment="1">
      <alignment horizontal="center"/>
    </xf>
    <xf numFmtId="0" fontId="6" fillId="4" borderId="34" xfId="0" applyFont="1" applyFill="1" applyBorder="1" applyProtection="1">
      <protection locked="0"/>
    </xf>
    <xf numFmtId="0" fontId="2" fillId="0" borderId="35" xfId="0" applyFont="1" applyBorder="1" applyAlignment="1">
      <alignment horizontal="left" vertical="center"/>
    </xf>
    <xf numFmtId="44" fontId="2" fillId="0" borderId="17" xfId="1" applyFont="1" applyBorder="1" applyAlignment="1">
      <alignment vertical="center"/>
    </xf>
    <xf numFmtId="44" fontId="2" fillId="0" borderId="4" xfId="1" applyFont="1" applyBorder="1" applyAlignment="1">
      <alignment vertical="center"/>
    </xf>
    <xf numFmtId="44" fontId="2" fillId="0" borderId="5" xfId="1" applyFont="1" applyBorder="1" applyAlignment="1">
      <alignment vertical="center"/>
    </xf>
    <xf numFmtId="44" fontId="2" fillId="2" borderId="0" xfId="1" applyFont="1" applyFill="1" applyBorder="1" applyAlignment="1">
      <alignment vertical="center"/>
    </xf>
    <xf numFmtId="0" fontId="0" fillId="2" borderId="37" xfId="0" applyFill="1" applyBorder="1"/>
    <xf numFmtId="44" fontId="2" fillId="0" borderId="2" xfId="1" applyFont="1" applyBorder="1"/>
    <xf numFmtId="0" fontId="4" fillId="0" borderId="42" xfId="0" applyFont="1" applyBorder="1" applyAlignment="1">
      <alignment horizontal="center"/>
    </xf>
    <xf numFmtId="0" fontId="2" fillId="0" borderId="25" xfId="0" applyFont="1" applyBorder="1"/>
    <xf numFmtId="0" fontId="0" fillId="2" borderId="38" xfId="0" applyFill="1" applyBorder="1"/>
    <xf numFmtId="0" fontId="2" fillId="2" borderId="1" xfId="0" applyFont="1" applyFill="1" applyBorder="1"/>
    <xf numFmtId="0" fontId="2" fillId="2" borderId="43" xfId="0" applyFont="1" applyFill="1" applyBorder="1"/>
    <xf numFmtId="44" fontId="2" fillId="0" borderId="10" xfId="1" applyFont="1" applyBorder="1"/>
    <xf numFmtId="44" fontId="2" fillId="0" borderId="25" xfId="1" applyFont="1" applyBorder="1"/>
    <xf numFmtId="44" fontId="2" fillId="2" borderId="23" xfId="1" applyFont="1" applyFill="1" applyBorder="1"/>
    <xf numFmtId="0" fontId="0" fillId="2" borderId="23" xfId="0" applyFill="1" applyBorder="1"/>
    <xf numFmtId="0" fontId="0" fillId="2" borderId="0" xfId="0" applyFill="1" applyBorder="1"/>
    <xf numFmtId="0" fontId="2" fillId="0" borderId="15" xfId="0" applyFont="1" applyBorder="1"/>
    <xf numFmtId="44" fontId="2" fillId="0" borderId="15" xfId="1" applyFont="1" applyBorder="1"/>
    <xf numFmtId="44" fontId="2" fillId="0" borderId="6" xfId="1" applyFont="1" applyBorder="1"/>
    <xf numFmtId="0" fontId="2" fillId="2" borderId="34" xfId="0" applyFont="1" applyFill="1" applyBorder="1" applyAlignment="1">
      <alignment horizontal="center"/>
    </xf>
    <xf numFmtId="0" fontId="2" fillId="0" borderId="27" xfId="0" applyFont="1" applyBorder="1"/>
    <xf numFmtId="0" fontId="2" fillId="0" borderId="19" xfId="0" applyFont="1" applyBorder="1"/>
    <xf numFmtId="44" fontId="2" fillId="0" borderId="16" xfId="1" applyFont="1" applyBorder="1"/>
    <xf numFmtId="44" fontId="2" fillId="0" borderId="22" xfId="1" applyFont="1" applyBorder="1" applyAlignment="1">
      <alignment vertical="center"/>
    </xf>
    <xf numFmtId="44" fontId="2" fillId="0" borderId="22" xfId="1" applyFont="1" applyBorder="1"/>
    <xf numFmtId="44" fontId="2" fillId="0" borderId="45" xfId="1" applyFont="1" applyBorder="1"/>
    <xf numFmtId="0" fontId="4" fillId="2" borderId="23" xfId="0" applyFont="1" applyFill="1" applyBorder="1"/>
    <xf numFmtId="0" fontId="9" fillId="0" borderId="3" xfId="0" applyFont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2" borderId="23" xfId="0" applyFont="1" applyFill="1" applyBorder="1"/>
    <xf numFmtId="0" fontId="6" fillId="2" borderId="13" xfId="0" applyFont="1" applyFill="1" applyBorder="1" applyProtection="1">
      <protection locked="0"/>
    </xf>
    <xf numFmtId="0" fontId="6" fillId="4" borderId="27" xfId="0" applyFont="1" applyFill="1" applyBorder="1" applyProtection="1">
      <protection locked="0"/>
    </xf>
    <xf numFmtId="0" fontId="6" fillId="4" borderId="7" xfId="0" applyFont="1" applyFill="1" applyBorder="1" applyProtection="1">
      <protection locked="0"/>
    </xf>
    <xf numFmtId="0" fontId="6" fillId="4" borderId="19" xfId="0" applyFont="1" applyFill="1" applyBorder="1" applyProtection="1">
      <protection locked="0"/>
    </xf>
    <xf numFmtId="0" fontId="4" fillId="0" borderId="24" xfId="0" applyFont="1" applyBorder="1" applyAlignment="1">
      <alignment horizontal="center" wrapText="1"/>
    </xf>
    <xf numFmtId="0" fontId="0" fillId="6" borderId="13" xfId="0" applyFill="1" applyBorder="1"/>
    <xf numFmtId="0" fontId="0" fillId="6" borderId="23" xfId="0" applyFill="1" applyBorder="1"/>
    <xf numFmtId="44" fontId="2" fillId="6" borderId="14" xfId="1" applyFont="1" applyFill="1" applyBorder="1"/>
    <xf numFmtId="0" fontId="4" fillId="6" borderId="13" xfId="0" applyFont="1" applyFill="1" applyBorder="1" applyProtection="1">
      <protection locked="0"/>
    </xf>
    <xf numFmtId="0" fontId="4" fillId="0" borderId="4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8" fillId="2" borderId="1" xfId="0" applyFont="1" applyFill="1" applyBorder="1" applyProtection="1">
      <protection locked="0"/>
    </xf>
    <xf numFmtId="44" fontId="2" fillId="2" borderId="43" xfId="1" applyFont="1" applyFill="1" applyBorder="1"/>
    <xf numFmtId="0" fontId="10" fillId="0" borderId="0" xfId="0" applyFont="1" applyFill="1" applyBorder="1"/>
    <xf numFmtId="0" fontId="10" fillId="0" borderId="0" xfId="0" applyFont="1"/>
    <xf numFmtId="0" fontId="10" fillId="0" borderId="17" xfId="0" applyFont="1" applyBorder="1" applyAlignment="1"/>
    <xf numFmtId="44" fontId="13" fillId="0" borderId="5" xfId="1" applyFont="1" applyFill="1" applyBorder="1" applyAlignment="1"/>
    <xf numFmtId="0" fontId="9" fillId="3" borderId="8" xfId="0" applyFont="1" applyFill="1" applyBorder="1"/>
    <xf numFmtId="44" fontId="14" fillId="5" borderId="11" xfId="0" applyNumberFormat="1" applyFont="1" applyFill="1" applyBorder="1" applyAlignment="1">
      <alignment horizontal="center"/>
    </xf>
    <xf numFmtId="0" fontId="0" fillId="5" borderId="38" xfId="0" applyFill="1" applyBorder="1" applyProtection="1"/>
    <xf numFmtId="0" fontId="0" fillId="5" borderId="43" xfId="0" applyFill="1" applyBorder="1" applyProtection="1"/>
    <xf numFmtId="0" fontId="0" fillId="5" borderId="40" xfId="0" applyFill="1" applyBorder="1" applyProtection="1"/>
    <xf numFmtId="0" fontId="17" fillId="5" borderId="37" xfId="0" applyFont="1" applyFill="1" applyBorder="1" applyAlignment="1" applyProtection="1">
      <alignment vertical="center" wrapText="1"/>
    </xf>
    <xf numFmtId="0" fontId="17" fillId="5" borderId="34" xfId="0" applyFont="1" applyFill="1" applyBorder="1" applyAlignment="1" applyProtection="1">
      <alignment vertical="center"/>
    </xf>
    <xf numFmtId="0" fontId="0" fillId="0" borderId="43" xfId="0" applyBorder="1" applyProtection="1"/>
    <xf numFmtId="0" fontId="0" fillId="0" borderId="0" xfId="0" applyFill="1"/>
    <xf numFmtId="0" fontId="6" fillId="4" borderId="1" xfId="0" applyFont="1" applyFill="1" applyBorder="1" applyProtection="1">
      <protection locked="0"/>
    </xf>
    <xf numFmtId="0" fontId="2" fillId="2" borderId="39" xfId="0" applyFont="1" applyFill="1" applyBorder="1"/>
    <xf numFmtId="0" fontId="2" fillId="2" borderId="46" xfId="0" applyFont="1" applyFill="1" applyBorder="1"/>
    <xf numFmtId="44" fontId="2" fillId="2" borderId="46" xfId="1" applyFont="1" applyFill="1" applyBorder="1"/>
    <xf numFmtId="44" fontId="2" fillId="2" borderId="46" xfId="1" applyFont="1" applyFill="1" applyBorder="1" applyAlignment="1">
      <alignment vertical="center"/>
    </xf>
    <xf numFmtId="0" fontId="9" fillId="2" borderId="14" xfId="0" applyFont="1" applyFill="1" applyBorder="1" applyAlignment="1">
      <alignment horizontal="center"/>
    </xf>
    <xf numFmtId="44" fontId="2" fillId="0" borderId="4" xfId="1" applyFont="1" applyBorder="1"/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6" fillId="4" borderId="0" xfId="0" applyFont="1" applyFill="1" applyBorder="1" applyProtection="1">
      <protection locked="0"/>
    </xf>
    <xf numFmtId="44" fontId="2" fillId="2" borderId="0" xfId="1" applyFont="1" applyFill="1" applyBorder="1"/>
    <xf numFmtId="0" fontId="9" fillId="2" borderId="0" xfId="0" applyFont="1" applyFill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44" xfId="0" applyFont="1" applyBorder="1" applyAlignment="1">
      <alignment horizontal="center"/>
    </xf>
    <xf numFmtId="0" fontId="10" fillId="0" borderId="0" xfId="0" applyFont="1" applyFill="1"/>
    <xf numFmtId="0" fontId="6" fillId="2" borderId="23" xfId="0" applyFont="1" applyFill="1" applyBorder="1" applyProtection="1">
      <protection locked="0"/>
    </xf>
    <xf numFmtId="9" fontId="0" fillId="0" borderId="0" xfId="2" applyFont="1"/>
    <xf numFmtId="0" fontId="2" fillId="0" borderId="25" xfId="0" applyFont="1" applyBorder="1" applyAlignment="1">
      <alignment horizontal="left" vertical="top"/>
    </xf>
    <xf numFmtId="0" fontId="0" fillId="2" borderId="34" xfId="0" applyFill="1" applyBorder="1"/>
    <xf numFmtId="44" fontId="2" fillId="2" borderId="34" xfId="1" applyFont="1" applyFill="1" applyBorder="1" applyAlignment="1">
      <alignment vertical="center"/>
    </xf>
    <xf numFmtId="44" fontId="2" fillId="2" borderId="34" xfId="1" applyFont="1" applyFill="1" applyBorder="1"/>
    <xf numFmtId="0" fontId="9" fillId="2" borderId="34" xfId="0" applyFont="1" applyFill="1" applyBorder="1"/>
    <xf numFmtId="0" fontId="4" fillId="2" borderId="46" xfId="0" applyFont="1" applyFill="1" applyBorder="1"/>
    <xf numFmtId="0" fontId="2" fillId="0" borderId="2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4" fillId="2" borderId="36" xfId="0" applyFont="1" applyFill="1" applyBorder="1"/>
    <xf numFmtId="0" fontId="4" fillId="2" borderId="22" xfId="0" applyFont="1" applyFill="1" applyBorder="1"/>
    <xf numFmtId="0" fontId="4" fillId="2" borderId="0" xfId="0" applyFont="1" applyFill="1" applyBorder="1"/>
    <xf numFmtId="0" fontId="4" fillId="2" borderId="34" xfId="0" applyFont="1" applyFill="1" applyBorder="1"/>
    <xf numFmtId="0" fontId="17" fillId="5" borderId="1" xfId="0" applyFont="1" applyFill="1" applyBorder="1" applyAlignment="1" applyProtection="1">
      <alignment horizontal="left" vertical="top" wrapText="1"/>
    </xf>
    <xf numFmtId="0" fontId="17" fillId="5" borderId="0" xfId="0" applyFont="1" applyFill="1" applyBorder="1" applyAlignment="1" applyProtection="1">
      <alignment horizontal="left" vertical="top"/>
    </xf>
    <xf numFmtId="0" fontId="19" fillId="4" borderId="34" xfId="0" applyFont="1" applyFill="1" applyBorder="1" applyAlignment="1" applyProtection="1">
      <alignment horizontal="left" vertical="center"/>
      <protection locked="0"/>
    </xf>
    <xf numFmtId="0" fontId="9" fillId="0" borderId="0" xfId="0" applyFont="1" applyAlignment="1">
      <alignment horizontal="left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5" fillId="5" borderId="39" xfId="0" applyFont="1" applyFill="1" applyBorder="1" applyAlignment="1" applyProtection="1">
      <alignment horizontal="left" vertical="center"/>
    </xf>
    <xf numFmtId="0" fontId="15" fillId="5" borderId="46" xfId="0" applyFont="1" applyFill="1" applyBorder="1" applyAlignment="1" applyProtection="1">
      <alignment horizontal="left" vertical="center"/>
    </xf>
    <xf numFmtId="0" fontId="16" fillId="5" borderId="1" xfId="0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 applyProtection="1">
      <alignment horizontal="center" vertical="center"/>
    </xf>
    <xf numFmtId="0" fontId="12" fillId="0" borderId="0" xfId="0" applyFont="1" applyAlignment="1">
      <alignment horizontal="center"/>
    </xf>
    <xf numFmtId="0" fontId="2" fillId="0" borderId="47" xfId="0" applyFont="1" applyBorder="1"/>
    <xf numFmtId="0" fontId="2" fillId="0" borderId="45" xfId="0" applyFont="1" applyBorder="1" applyAlignment="1">
      <alignment horizontal="left" vertical="top"/>
    </xf>
    <xf numFmtId="44" fontId="2" fillId="0" borderId="45" xfId="1" applyFont="1" applyBorder="1" applyAlignment="1">
      <alignment vertical="center"/>
    </xf>
    <xf numFmtId="0" fontId="9" fillId="2" borderId="14" xfId="0" applyFont="1" applyFill="1" applyBorder="1"/>
    <xf numFmtId="0" fontId="4" fillId="7" borderId="13" xfId="0" applyFont="1" applyFill="1" applyBorder="1" applyAlignment="1">
      <alignment horizontal="right" vertical="center" wrapText="1"/>
    </xf>
  </cellXfs>
  <cellStyles count="3">
    <cellStyle name="Currency" xfId="1" builtinId="4"/>
    <cellStyle name="Normal" xfId="0" builtinId="0"/>
    <cellStyle name="Percent" xfId="2" builtinId="5"/>
  </cellStyles>
  <dxfs count="35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952500</xdr:colOff>
      <xdr:row>1</xdr:row>
      <xdr:rowOff>0</xdr:rowOff>
    </xdr:from>
    <xdr:to>
      <xdr:col>8</xdr:col>
      <xdr:colOff>1968500</xdr:colOff>
      <xdr:row>3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2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00" y="101600"/>
          <a:ext cx="10160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tabSelected="1" zoomScale="75" zoomScaleNormal="75" workbookViewId="0">
      <selection activeCell="O17" sqref="O17"/>
    </sheetView>
  </sheetViews>
  <sheetFormatPr defaultRowHeight="15" x14ac:dyDescent="0.25"/>
  <cols>
    <col min="1" max="1" width="7.140625" style="117" customWidth="1"/>
    <col min="2" max="2" width="38.140625" customWidth="1"/>
    <col min="3" max="3" width="59.85546875" customWidth="1"/>
    <col min="4" max="4" width="18.28515625" customWidth="1"/>
    <col min="5" max="5" width="21.140625" customWidth="1"/>
    <col min="6" max="6" width="18.42578125" customWidth="1"/>
    <col min="7" max="7" width="18.140625" customWidth="1"/>
    <col min="8" max="8" width="24.28515625" customWidth="1"/>
    <col min="9" max="9" width="29.7109375" customWidth="1"/>
  </cols>
  <sheetData>
    <row r="1" spans="2:10" ht="7.5" customHeight="1" thickBot="1" x14ac:dyDescent="0.3"/>
    <row r="2" spans="2:10" ht="39.950000000000003" customHeight="1" x14ac:dyDescent="0.25">
      <c r="B2" s="114" t="s">
        <v>118</v>
      </c>
      <c r="C2" s="153"/>
      <c r="D2" s="153"/>
      <c r="E2" s="115" t="s">
        <v>119</v>
      </c>
      <c r="F2" s="153"/>
      <c r="G2" s="153"/>
      <c r="H2" s="115"/>
      <c r="I2" s="111"/>
    </row>
    <row r="3" spans="2:10" ht="39.950000000000003" customHeight="1" x14ac:dyDescent="0.25">
      <c r="B3" s="151" t="s">
        <v>120</v>
      </c>
      <c r="C3" s="152"/>
      <c r="D3" s="152"/>
      <c r="E3" s="152"/>
      <c r="F3" s="152"/>
      <c r="G3" s="152"/>
      <c r="H3" s="152"/>
      <c r="I3" s="116"/>
    </row>
    <row r="4" spans="2:10" ht="39.950000000000003" customHeight="1" x14ac:dyDescent="0.25">
      <c r="B4" s="161" t="s">
        <v>117</v>
      </c>
      <c r="C4" s="162"/>
      <c r="D4" s="162"/>
      <c r="E4" s="162"/>
      <c r="F4" s="162"/>
      <c r="G4" s="162"/>
      <c r="H4" s="162"/>
      <c r="I4" s="112"/>
    </row>
    <row r="5" spans="2:10" ht="39.950000000000003" customHeight="1" thickBot="1" x14ac:dyDescent="0.3">
      <c r="B5" s="159" t="s">
        <v>116</v>
      </c>
      <c r="C5" s="160"/>
      <c r="D5" s="160"/>
      <c r="E5" s="160"/>
      <c r="F5" s="160"/>
      <c r="G5" s="160"/>
      <c r="H5" s="160"/>
      <c r="I5" s="113"/>
    </row>
    <row r="6" spans="2:10" ht="20.100000000000001" customHeight="1" thickBot="1" x14ac:dyDescent="0.3"/>
    <row r="7" spans="2:10" ht="45" customHeight="1" thickBot="1" x14ac:dyDescent="0.4">
      <c r="B7" s="155" t="s">
        <v>121</v>
      </c>
      <c r="C7" s="156"/>
      <c r="D7" s="57" t="s">
        <v>0</v>
      </c>
      <c r="E7" s="101" t="s">
        <v>7</v>
      </c>
      <c r="F7" s="56" t="s">
        <v>171</v>
      </c>
      <c r="G7" s="56" t="s">
        <v>172</v>
      </c>
      <c r="H7" s="157" t="s">
        <v>115</v>
      </c>
      <c r="I7" s="158"/>
    </row>
    <row r="8" spans="2:10" ht="31.5" customHeight="1" thickBot="1" x14ac:dyDescent="0.45">
      <c r="B8" s="168" t="s">
        <v>6</v>
      </c>
      <c r="C8" s="58" t="s">
        <v>5</v>
      </c>
      <c r="D8" s="3"/>
      <c r="E8" s="40"/>
      <c r="F8" s="54" t="s">
        <v>1</v>
      </c>
      <c r="G8" s="55" t="s">
        <v>13</v>
      </c>
      <c r="H8" s="45" t="s">
        <v>10</v>
      </c>
      <c r="I8" s="46" t="s">
        <v>9</v>
      </c>
    </row>
    <row r="9" spans="2:10" ht="20.100000000000001" customHeight="1" thickBot="1" x14ac:dyDescent="0.3">
      <c r="B9" s="64"/>
      <c r="C9" s="147" t="s">
        <v>15</v>
      </c>
      <c r="D9" s="79"/>
      <c r="E9" s="41"/>
      <c r="F9" s="42"/>
      <c r="G9" s="42"/>
      <c r="H9" s="47"/>
      <c r="I9" s="48"/>
    </row>
    <row r="10" spans="2:10" ht="20.100000000000001" customHeight="1" x14ac:dyDescent="0.4">
      <c r="B10" s="9" t="s">
        <v>31</v>
      </c>
      <c r="C10" s="59" t="s">
        <v>94</v>
      </c>
      <c r="D10" s="22">
        <v>7.5</v>
      </c>
      <c r="E10" s="32" t="str">
        <f>IF($C$8="N/A","N/A",(1-VLOOKUP($C$8,Sheet2!A:B,2,FALSE))*D10)</f>
        <v>N/A</v>
      </c>
      <c r="F10" s="26" t="str">
        <f>IFERROR(ROUND(IF($C$8="N/A","N/A",D10*(1-67.5%)),2),"N/A")</f>
        <v>N/A</v>
      </c>
      <c r="G10" s="37" t="str">
        <f>IFERROR(ROUND(IF($C$8="N/A","N/A",D10*(1-67.5%)*(1-25%)),2),"N/A")</f>
        <v>N/A</v>
      </c>
      <c r="H10" s="49"/>
      <c r="I10" s="34">
        <f>(IF(SUM($H$10:$H$28)&gt;=50,H10*G10,(IF(AND(SUM($H$10:$H$28)&gt;=10,SUM($H$10:$H$28)&lt;50),H10*F10,(IF(H10=0,0,"MIN 10 SHEETS"))))))</f>
        <v>0</v>
      </c>
      <c r="J10" s="24"/>
    </row>
    <row r="11" spans="2:10" ht="20.100000000000001" customHeight="1" x14ac:dyDescent="0.4">
      <c r="B11" s="10" t="s">
        <v>32</v>
      </c>
      <c r="C11" s="11" t="s">
        <v>95</v>
      </c>
      <c r="D11" s="23">
        <v>7.5</v>
      </c>
      <c r="E11" s="27" t="str">
        <f>IF($C$8="N/A","N/A",(1-VLOOKUP($C$8,Sheet2!A:B,2,FALSE))*D11)</f>
        <v>N/A</v>
      </c>
      <c r="F11" s="4" t="str">
        <f t="shared" ref="F11:F28" si="0">IFERROR(ROUND(IF($C$8="N/A","N/A",D11*(1-67.5%)),2),"N/A")</f>
        <v>N/A</v>
      </c>
      <c r="G11" s="5" t="str">
        <f>IFERROR(ROUND(IF($C$8="N/A","N/A",D11*(1-67.5%)*(1-25%)),2),"N/A")</f>
        <v>N/A</v>
      </c>
      <c r="H11" s="50"/>
      <c r="I11" s="34">
        <f>(IF(SUM($H$10:$H$28)&gt;=50,H11*G11,(IF(AND(SUM($H$10:$H$28)&gt;=10,SUM($H$10:$H$28)&lt;50),H11*F11,(IF(H11=0,0,"MIN 10 SHEETS"))))))</f>
        <v>0</v>
      </c>
    </row>
    <row r="12" spans="2:10" ht="20.100000000000001" customHeight="1" thickBot="1" x14ac:dyDescent="0.45">
      <c r="B12" s="12" t="s">
        <v>33</v>
      </c>
      <c r="C12" s="13" t="s">
        <v>96</v>
      </c>
      <c r="D12" s="25">
        <v>7.5</v>
      </c>
      <c r="E12" s="33" t="str">
        <f>IF($C$8="N/A","N/A",(1-VLOOKUP($C$8,Sheet2!A:B,2,FALSE))*D12)</f>
        <v>N/A</v>
      </c>
      <c r="F12" s="7" t="str">
        <f t="shared" si="0"/>
        <v>N/A</v>
      </c>
      <c r="G12" s="8" t="str">
        <f t="shared" ref="G12:G28" si="1">IFERROR(ROUND(IF($C$8="N/A","N/A",D12*(1-67.5%)*(1-25%)),2),"N/A")</f>
        <v>N/A</v>
      </c>
      <c r="H12" s="51"/>
      <c r="I12" s="53">
        <f>(IF(SUM($H$10:$H$28)&gt;=50,H12*G12,(IF(AND(SUM($H$10:$H$28)&gt;=10,SUM($H$10:$H$28)&lt;50),H12*F12,(IF(H12=0,0,"MIN 10 SHEETS"))))))</f>
        <v>0</v>
      </c>
    </row>
    <row r="13" spans="2:10" ht="20.100000000000001" customHeight="1" thickBot="1" x14ac:dyDescent="0.45">
      <c r="B13" s="14"/>
      <c r="C13" s="148" t="s">
        <v>14</v>
      </c>
      <c r="D13" s="21"/>
      <c r="E13" s="35"/>
      <c r="F13" s="36"/>
      <c r="G13" s="43"/>
      <c r="H13" s="52"/>
      <c r="I13" s="44"/>
    </row>
    <row r="14" spans="2:10" ht="20.100000000000001" customHeight="1" x14ac:dyDescent="0.4">
      <c r="B14" s="15" t="s">
        <v>17</v>
      </c>
      <c r="C14" s="16" t="s">
        <v>94</v>
      </c>
      <c r="D14" s="29">
        <v>10.2485</v>
      </c>
      <c r="E14" s="32" t="str">
        <f>IF($C$8="N/A","N/A",(1-VLOOKUP($C$8,Sheet2!A:B,2,FALSE))*D14)</f>
        <v>N/A</v>
      </c>
      <c r="F14" s="26" t="str">
        <f t="shared" si="0"/>
        <v>N/A</v>
      </c>
      <c r="G14" s="37" t="str">
        <f t="shared" si="1"/>
        <v>N/A</v>
      </c>
      <c r="H14" s="49"/>
      <c r="I14" s="34">
        <f t="shared" ref="I14:I20" si="2">(IF(SUM($H$10:$H$28)&gt;=50,H14*G14,(IF(AND(SUM($H$10:$H$28)&gt;=10,SUM($H$10:$H$28)&lt;50),H14*F14,(IF(H14=0,0,"MIN 10 SHEETS"))))))</f>
        <v>0</v>
      </c>
    </row>
    <row r="15" spans="2:10" ht="20.100000000000001" customHeight="1" x14ac:dyDescent="0.4">
      <c r="B15" s="17" t="s">
        <v>18</v>
      </c>
      <c r="C15" s="18" t="s">
        <v>95</v>
      </c>
      <c r="D15" s="30">
        <v>10.2485</v>
      </c>
      <c r="E15" s="27" t="str">
        <f>IF($C$8="N/A","N/A",(1-VLOOKUP($C$8,Sheet2!A:B,2,FALSE))*D15)</f>
        <v>N/A</v>
      </c>
      <c r="F15" s="4" t="str">
        <f t="shared" si="0"/>
        <v>N/A</v>
      </c>
      <c r="G15" s="5" t="str">
        <f t="shared" si="1"/>
        <v>N/A</v>
      </c>
      <c r="H15" s="50"/>
      <c r="I15" s="34">
        <f>(IF(SUM($H$10:$H$28)&gt;=50,H15*G15,(IF(AND(SUM($H$10:$H$28)&gt;=10,SUM($H$10:$H$28)&lt;50),H15*F15,(IF(H15=0,0,"MIN 10 SHEETS"))))))</f>
        <v>0</v>
      </c>
    </row>
    <row r="16" spans="2:10" ht="20.100000000000001" customHeight="1" x14ac:dyDescent="0.4">
      <c r="B16" s="17" t="s">
        <v>19</v>
      </c>
      <c r="C16" s="18" t="s">
        <v>96</v>
      </c>
      <c r="D16" s="30">
        <v>10.2485</v>
      </c>
      <c r="E16" s="27" t="str">
        <f>IF($C$8="N/A","N/A",(1-VLOOKUP($C$8,Sheet2!A:B,2,FALSE))*D16)</f>
        <v>N/A</v>
      </c>
      <c r="F16" s="4" t="str">
        <f t="shared" si="0"/>
        <v>N/A</v>
      </c>
      <c r="G16" s="5" t="str">
        <f t="shared" si="1"/>
        <v>N/A</v>
      </c>
      <c r="H16" s="50"/>
      <c r="I16" s="34">
        <f t="shared" si="2"/>
        <v>0</v>
      </c>
    </row>
    <row r="17" spans="2:9" ht="20.100000000000001" customHeight="1" x14ac:dyDescent="0.4">
      <c r="B17" s="17" t="s">
        <v>20</v>
      </c>
      <c r="C17" s="18" t="s">
        <v>97</v>
      </c>
      <c r="D17" s="30">
        <v>10.2485</v>
      </c>
      <c r="E17" s="27" t="str">
        <f>IF($C$8="N/A","N/A",(1-VLOOKUP($C$8,Sheet2!A:B,2,FALSE))*D17)</f>
        <v>N/A</v>
      </c>
      <c r="F17" s="4" t="str">
        <f t="shared" si="0"/>
        <v>N/A</v>
      </c>
      <c r="G17" s="5" t="str">
        <f t="shared" si="1"/>
        <v>N/A</v>
      </c>
      <c r="H17" s="50"/>
      <c r="I17" s="34">
        <f t="shared" si="2"/>
        <v>0</v>
      </c>
    </row>
    <row r="18" spans="2:9" ht="20.100000000000001" customHeight="1" x14ac:dyDescent="0.4">
      <c r="B18" s="17" t="s">
        <v>21</v>
      </c>
      <c r="C18" s="18" t="s">
        <v>98</v>
      </c>
      <c r="D18" s="30">
        <v>10.2485</v>
      </c>
      <c r="E18" s="27" t="str">
        <f>IF($C$8="N/A","N/A",(1-VLOOKUP($C$8,Sheet2!A:B,2,FALSE))*D18)</f>
        <v>N/A</v>
      </c>
      <c r="F18" s="4" t="str">
        <f t="shared" si="0"/>
        <v>N/A</v>
      </c>
      <c r="G18" s="5" t="str">
        <f t="shared" si="1"/>
        <v>N/A</v>
      </c>
      <c r="H18" s="50"/>
      <c r="I18" s="34">
        <f t="shared" si="2"/>
        <v>0</v>
      </c>
    </row>
    <row r="19" spans="2:9" ht="20.100000000000001" customHeight="1" x14ac:dyDescent="0.4">
      <c r="B19" s="17" t="s">
        <v>22</v>
      </c>
      <c r="C19" s="18" t="s">
        <v>99</v>
      </c>
      <c r="D19" s="30">
        <v>10.2485</v>
      </c>
      <c r="E19" s="27" t="str">
        <f>IF($C$8="N/A","N/A",(1-VLOOKUP($C$8,Sheet2!A:B,2,FALSE))*D19)</f>
        <v>N/A</v>
      </c>
      <c r="F19" s="4" t="str">
        <f t="shared" si="0"/>
        <v>N/A</v>
      </c>
      <c r="G19" s="5" t="str">
        <f t="shared" si="1"/>
        <v>N/A</v>
      </c>
      <c r="H19" s="50"/>
      <c r="I19" s="34">
        <f t="shared" si="2"/>
        <v>0</v>
      </c>
    </row>
    <row r="20" spans="2:9" ht="20.100000000000001" customHeight="1" thickBot="1" x14ac:dyDescent="0.45">
      <c r="B20" s="19" t="s">
        <v>23</v>
      </c>
      <c r="C20" s="20" t="s">
        <v>100</v>
      </c>
      <c r="D20" s="31">
        <v>10.2485</v>
      </c>
      <c r="E20" s="33" t="str">
        <f>IF($C$8="N/A","N/A",(1-VLOOKUP($C$8,Sheet2!A:B,2,FALSE))*D20)</f>
        <v>N/A</v>
      </c>
      <c r="F20" s="7" t="str">
        <f t="shared" si="0"/>
        <v>N/A</v>
      </c>
      <c r="G20" s="8" t="str">
        <f t="shared" si="1"/>
        <v>N/A</v>
      </c>
      <c r="H20" s="51"/>
      <c r="I20" s="53">
        <f t="shared" si="2"/>
        <v>0</v>
      </c>
    </row>
    <row r="21" spans="2:9" ht="20.100000000000001" customHeight="1" thickBot="1" x14ac:dyDescent="0.45">
      <c r="B21" s="14"/>
      <c r="C21" s="148" t="s">
        <v>16</v>
      </c>
      <c r="D21" s="21"/>
      <c r="E21" s="38"/>
      <c r="F21" s="39"/>
      <c r="G21" s="39"/>
      <c r="H21" s="52"/>
      <c r="I21" s="44"/>
    </row>
    <row r="22" spans="2:9" ht="20.100000000000001" customHeight="1" x14ac:dyDescent="0.4">
      <c r="B22" s="15" t="s">
        <v>24</v>
      </c>
      <c r="C22" s="16" t="s">
        <v>101</v>
      </c>
      <c r="D22" s="29">
        <v>23.5</v>
      </c>
      <c r="E22" s="60" t="str">
        <f>IF($C$8="N/A","N/A",(1-VLOOKUP($C$8,Sheet2!A:B,2,FALSE))*D22)</f>
        <v>N/A</v>
      </c>
      <c r="F22" s="61" t="str">
        <f t="shared" si="0"/>
        <v>N/A</v>
      </c>
      <c r="G22" s="62" t="str">
        <f t="shared" si="1"/>
        <v>N/A</v>
      </c>
      <c r="H22" s="49"/>
      <c r="I22" s="34">
        <f t="shared" ref="I22:I28" si="3">(IF(SUM($H$10:$H$28)&gt;=50,H22*G22,(IF(AND(SUM($H$10:$H$28)&gt;=10,SUM($H$10:$H$28)&lt;50),H22*F22,(IF(H22=0,0,"MIN 10 SHEETS"))))))</f>
        <v>0</v>
      </c>
    </row>
    <row r="23" spans="2:9" ht="20.100000000000001" customHeight="1" x14ac:dyDescent="0.4">
      <c r="B23" s="17" t="s">
        <v>25</v>
      </c>
      <c r="C23" s="18" t="s">
        <v>95</v>
      </c>
      <c r="D23" s="30">
        <v>23.5</v>
      </c>
      <c r="E23" s="27" t="str">
        <f>IF($C$8="N/A","N/A",(1-VLOOKUP($C$8,Sheet2!A:B,2,FALSE))*D23)</f>
        <v>N/A</v>
      </c>
      <c r="F23" s="4" t="str">
        <f t="shared" si="0"/>
        <v>N/A</v>
      </c>
      <c r="G23" s="5" t="str">
        <f t="shared" si="1"/>
        <v>N/A</v>
      </c>
      <c r="H23" s="50"/>
      <c r="I23" s="34">
        <f t="shared" si="3"/>
        <v>0</v>
      </c>
    </row>
    <row r="24" spans="2:9" ht="20.100000000000001" customHeight="1" x14ac:dyDescent="0.4">
      <c r="B24" s="17" t="s">
        <v>26</v>
      </c>
      <c r="C24" s="18" t="s">
        <v>96</v>
      </c>
      <c r="D24" s="30">
        <v>23.5</v>
      </c>
      <c r="E24" s="27" t="str">
        <f>IF($C$8="N/A","N/A",(1-VLOOKUP($C$8,Sheet2!A:B,2,FALSE))*D24)</f>
        <v>N/A</v>
      </c>
      <c r="F24" s="4" t="str">
        <f t="shared" si="0"/>
        <v>N/A</v>
      </c>
      <c r="G24" s="5" t="str">
        <f t="shared" si="1"/>
        <v>N/A</v>
      </c>
      <c r="H24" s="50"/>
      <c r="I24" s="34">
        <f t="shared" si="3"/>
        <v>0</v>
      </c>
    </row>
    <row r="25" spans="2:9" ht="20.100000000000001" customHeight="1" x14ac:dyDescent="0.4">
      <c r="B25" s="17" t="s">
        <v>27</v>
      </c>
      <c r="C25" s="18" t="s">
        <v>97</v>
      </c>
      <c r="D25" s="30">
        <v>23.5</v>
      </c>
      <c r="E25" s="27" t="str">
        <f>IF($C$8="N/A","N/A",(1-VLOOKUP($C$8,Sheet2!A:B,2,FALSE))*D25)</f>
        <v>N/A</v>
      </c>
      <c r="F25" s="4" t="str">
        <f t="shared" si="0"/>
        <v>N/A</v>
      </c>
      <c r="G25" s="5" t="str">
        <f t="shared" si="1"/>
        <v>N/A</v>
      </c>
      <c r="H25" s="50"/>
      <c r="I25" s="34">
        <f t="shared" si="3"/>
        <v>0</v>
      </c>
    </row>
    <row r="26" spans="2:9" ht="20.100000000000001" customHeight="1" x14ac:dyDescent="0.4">
      <c r="B26" s="17" t="s">
        <v>28</v>
      </c>
      <c r="C26" s="18" t="s">
        <v>98</v>
      </c>
      <c r="D26" s="30">
        <v>23.5</v>
      </c>
      <c r="E26" s="27" t="str">
        <f>IF($C$8="N/A","N/A",(1-VLOOKUP($C$8,Sheet2!A:B,2,FALSE))*D26)</f>
        <v>N/A</v>
      </c>
      <c r="F26" s="4" t="str">
        <f t="shared" si="0"/>
        <v>N/A</v>
      </c>
      <c r="G26" s="5" t="str">
        <f t="shared" si="1"/>
        <v>N/A</v>
      </c>
      <c r="H26" s="50"/>
      <c r="I26" s="34">
        <f t="shared" si="3"/>
        <v>0</v>
      </c>
    </row>
    <row r="27" spans="2:9" ht="20.100000000000001" customHeight="1" x14ac:dyDescent="0.4">
      <c r="B27" s="17" t="s">
        <v>29</v>
      </c>
      <c r="C27" s="18" t="s">
        <v>99</v>
      </c>
      <c r="D27" s="30">
        <v>23.5</v>
      </c>
      <c r="E27" s="27" t="str">
        <f>IF($C$8="N/A","N/A",(1-VLOOKUP($C$8,Sheet2!A:B,2,FALSE))*D27)</f>
        <v>N/A</v>
      </c>
      <c r="F27" s="4" t="str">
        <f t="shared" si="0"/>
        <v>N/A</v>
      </c>
      <c r="G27" s="5" t="str">
        <f t="shared" si="1"/>
        <v>N/A</v>
      </c>
      <c r="H27" s="50"/>
      <c r="I27" s="34">
        <f t="shared" si="3"/>
        <v>0</v>
      </c>
    </row>
    <row r="28" spans="2:9" ht="20.100000000000001" customHeight="1" thickBot="1" x14ac:dyDescent="0.45">
      <c r="B28" s="19" t="s">
        <v>30</v>
      </c>
      <c r="C28" s="20" t="s">
        <v>100</v>
      </c>
      <c r="D28" s="31">
        <v>23.5</v>
      </c>
      <c r="E28" s="28" t="str">
        <f>IF($C$8="N/A","N/A",(1-VLOOKUP($C$8,Sheet2!A:B,2,FALSE))*D28)</f>
        <v>N/A</v>
      </c>
      <c r="F28" s="7" t="str">
        <f t="shared" si="0"/>
        <v>N/A</v>
      </c>
      <c r="G28" s="8" t="str">
        <f t="shared" si="1"/>
        <v>N/A</v>
      </c>
      <c r="H28" s="51"/>
      <c r="I28" s="53">
        <f t="shared" si="3"/>
        <v>0</v>
      </c>
    </row>
    <row r="29" spans="2:9" ht="19.5" customHeight="1" thickBot="1" x14ac:dyDescent="0.3">
      <c r="B29" s="64"/>
      <c r="C29" s="68"/>
      <c r="D29" s="75"/>
      <c r="E29" s="63"/>
      <c r="F29" s="97"/>
      <c r="G29" s="98" t="s">
        <v>93</v>
      </c>
      <c r="H29" s="100">
        <f>SUM(H10:H28)</f>
        <v>0</v>
      </c>
      <c r="I29" s="99">
        <f>SUM(I10:I28)</f>
        <v>0</v>
      </c>
    </row>
    <row r="30" spans="2:9" ht="45" customHeight="1" thickBot="1" x14ac:dyDescent="0.3">
      <c r="B30" s="69"/>
      <c r="C30" s="70"/>
      <c r="D30" s="66" t="s">
        <v>0</v>
      </c>
      <c r="E30" s="102" t="s">
        <v>7</v>
      </c>
      <c r="F30" s="96" t="s">
        <v>8</v>
      </c>
      <c r="G30" s="96" t="s">
        <v>34</v>
      </c>
      <c r="H30" s="103"/>
      <c r="I30" s="104"/>
    </row>
    <row r="31" spans="2:9" ht="20.100000000000001" customHeight="1" thickBot="1" x14ac:dyDescent="0.45">
      <c r="B31" s="41"/>
      <c r="C31" s="86" t="s">
        <v>102</v>
      </c>
      <c r="D31" s="73"/>
      <c r="E31" s="39"/>
      <c r="F31" s="73"/>
      <c r="G31" s="88"/>
      <c r="H31" s="92"/>
      <c r="I31" s="44"/>
    </row>
    <row r="32" spans="2:9" ht="20.100000000000001" customHeight="1" x14ac:dyDescent="0.4">
      <c r="B32" s="15" t="s">
        <v>35</v>
      </c>
      <c r="C32" s="16" t="s">
        <v>103</v>
      </c>
      <c r="D32" s="124">
        <v>29.95</v>
      </c>
      <c r="E32" s="61" t="str">
        <f>IF($C$8="N/A","N/A",(1-VLOOKUP($C$8,Sheet2!A:B,2,FALSE))*D32)</f>
        <v>N/A</v>
      </c>
      <c r="F32" s="124" t="str">
        <f>IF($C$8="N/A","N/A",(1-VLOOKUP($C$8,Sheet2!A:B,2,FALSE))*D32*(1-25%))</f>
        <v>N/A</v>
      </c>
      <c r="G32" s="125">
        <v>1</v>
      </c>
      <c r="H32" s="93"/>
      <c r="I32" s="34">
        <f t="shared" ref="I32:I100" si="4">IF(H32&gt;0,H32*F32,0)</f>
        <v>0</v>
      </c>
    </row>
    <row r="33" spans="2:9" ht="20.100000000000001" customHeight="1" x14ac:dyDescent="0.4">
      <c r="B33" s="17" t="s">
        <v>36</v>
      </c>
      <c r="C33" s="18" t="s">
        <v>104</v>
      </c>
      <c r="D33" s="65">
        <v>29.95</v>
      </c>
      <c r="E33" s="4" t="str">
        <f>IF($C$8="N/A","N/A",(1-VLOOKUP($C$8,Sheet2!A:B,2,FALSE))*D33)</f>
        <v>N/A</v>
      </c>
      <c r="F33" s="65" t="str">
        <f>IF($C$8="N/A","N/A",(1-VLOOKUP($C$8,Sheet2!A:B,2,FALSE))*D33*(1-25%))</f>
        <v>N/A</v>
      </c>
      <c r="G33" s="126">
        <v>1</v>
      </c>
      <c r="H33" s="94"/>
      <c r="I33" s="78">
        <f t="shared" si="4"/>
        <v>0</v>
      </c>
    </row>
    <row r="34" spans="2:9" ht="20.100000000000001" customHeight="1" x14ac:dyDescent="0.4">
      <c r="B34" s="17" t="s">
        <v>122</v>
      </c>
      <c r="C34" s="18" t="s">
        <v>123</v>
      </c>
      <c r="D34" s="65">
        <v>29.95</v>
      </c>
      <c r="E34" s="4" t="str">
        <f>IF($C$8="N/A","N/A",(1-VLOOKUP($C$8,Sheet2!A:B,2,FALSE))*D34)</f>
        <v>N/A</v>
      </c>
      <c r="F34" s="65" t="str">
        <f>IF($C$8="N/A","N/A",(1-VLOOKUP($C$8,Sheet2!A:B,2,FALSE))*D34*(1-25%))</f>
        <v>N/A</v>
      </c>
      <c r="G34" s="126">
        <v>1</v>
      </c>
      <c r="H34" s="94"/>
      <c r="I34" s="78">
        <f t="shared" si="4"/>
        <v>0</v>
      </c>
    </row>
    <row r="35" spans="2:9" ht="20.100000000000001" customHeight="1" x14ac:dyDescent="0.4">
      <c r="B35" s="17" t="s">
        <v>37</v>
      </c>
      <c r="C35" s="18" t="s">
        <v>105</v>
      </c>
      <c r="D35" s="65">
        <v>29.95</v>
      </c>
      <c r="E35" s="4" t="str">
        <f>IF($C$8="N/A","N/A",(1-VLOOKUP($C$8,Sheet2!A:B,2,FALSE))*D35)</f>
        <v>N/A</v>
      </c>
      <c r="F35" s="65" t="str">
        <f>IF($C$8="N/A","N/A",(1-VLOOKUP($C$8,Sheet2!A:B,2,FALSE))*D35*(1-25%))</f>
        <v>N/A</v>
      </c>
      <c r="G35" s="126">
        <v>1</v>
      </c>
      <c r="H35" s="94"/>
      <c r="I35" s="78">
        <f t="shared" si="4"/>
        <v>0</v>
      </c>
    </row>
    <row r="36" spans="2:9" ht="20.100000000000001" customHeight="1" x14ac:dyDescent="0.4">
      <c r="B36" s="17" t="s">
        <v>38</v>
      </c>
      <c r="C36" s="18" t="s">
        <v>106</v>
      </c>
      <c r="D36" s="65">
        <v>29.95</v>
      </c>
      <c r="E36" s="4" t="str">
        <f>IF($C$8="N/A","N/A",(1-VLOOKUP($C$8,Sheet2!A:B,2,FALSE))*D36)</f>
        <v>N/A</v>
      </c>
      <c r="F36" s="65" t="str">
        <f>IF($C$8="N/A","N/A",(1-VLOOKUP($C$8,Sheet2!A:B,2,FALSE))*D36*(1-25%))</f>
        <v>N/A</v>
      </c>
      <c r="G36" s="126">
        <v>1</v>
      </c>
      <c r="H36" s="95"/>
      <c r="I36" s="78">
        <f t="shared" si="4"/>
        <v>0</v>
      </c>
    </row>
    <row r="37" spans="2:9" ht="20.100000000000001" customHeight="1" thickBot="1" x14ac:dyDescent="0.45">
      <c r="B37" s="81" t="s">
        <v>124</v>
      </c>
      <c r="C37" s="76" t="s">
        <v>125</v>
      </c>
      <c r="D37" s="77">
        <v>29.95</v>
      </c>
      <c r="E37" s="7" t="str">
        <f>IF($C$8="N/A","N/A",(1-VLOOKUP($C$8,Sheet2!A:B,2,FALSE))*D37)</f>
        <v>N/A</v>
      </c>
      <c r="F37" s="77" t="str">
        <f>IF($C$8="N/A","N/A",(1-VLOOKUP($C$8,Sheet2!A:B,2,FALSE))*D37*(1-25%))</f>
        <v>N/A</v>
      </c>
      <c r="G37" s="127">
        <v>1</v>
      </c>
      <c r="H37" s="118"/>
      <c r="I37" s="78">
        <f t="shared" si="4"/>
        <v>0</v>
      </c>
    </row>
    <row r="38" spans="2:9" ht="20.100000000000001" customHeight="1" thickBot="1" x14ac:dyDescent="0.45">
      <c r="B38" s="41"/>
      <c r="C38" s="86" t="s">
        <v>109</v>
      </c>
      <c r="D38" s="73"/>
      <c r="E38" s="39"/>
      <c r="F38" s="73"/>
      <c r="G38" s="123"/>
      <c r="H38" s="92"/>
      <c r="I38" s="44"/>
    </row>
    <row r="39" spans="2:9" ht="20.100000000000001" customHeight="1" x14ac:dyDescent="0.4">
      <c r="B39" s="15" t="s">
        <v>39</v>
      </c>
      <c r="C39" s="16" t="s">
        <v>110</v>
      </c>
      <c r="D39" s="124">
        <v>55.95</v>
      </c>
      <c r="E39" s="61" t="str">
        <f>IF($C$8="N/A","N/A",(1-VLOOKUP($C$8,Sheet2!A:B,2,FALSE))*D39)</f>
        <v>N/A</v>
      </c>
      <c r="F39" s="124" t="str">
        <f>IF($C$8="N/A","N/A",(1-VLOOKUP($C$8,Sheet2!A:B,2,FALSE))*D39*(1-25%))</f>
        <v>N/A</v>
      </c>
      <c r="G39" s="125">
        <v>1</v>
      </c>
      <c r="H39" s="93"/>
      <c r="I39" s="34">
        <f t="shared" si="4"/>
        <v>0</v>
      </c>
    </row>
    <row r="40" spans="2:9" ht="20.100000000000001" customHeight="1" x14ac:dyDescent="0.4">
      <c r="B40" s="17" t="s">
        <v>40</v>
      </c>
      <c r="C40" s="18" t="s">
        <v>111</v>
      </c>
      <c r="D40" s="65">
        <v>55.95</v>
      </c>
      <c r="E40" s="4" t="str">
        <f>IF($C$8="N/A","N/A",(1-VLOOKUP($C$8,Sheet2!A:B,2,FALSE))*D40)</f>
        <v>N/A</v>
      </c>
      <c r="F40" s="65" t="str">
        <f>IF($C$8="N/A","N/A",(1-VLOOKUP($C$8,Sheet2!A:B,2,FALSE))*D40*(1-25%))</f>
        <v>N/A</v>
      </c>
      <c r="G40" s="126">
        <v>1</v>
      </c>
      <c r="H40" s="94"/>
      <c r="I40" s="78">
        <f t="shared" si="4"/>
        <v>0</v>
      </c>
    </row>
    <row r="41" spans="2:9" ht="20.100000000000001" customHeight="1" x14ac:dyDescent="0.4">
      <c r="B41" s="17" t="s">
        <v>126</v>
      </c>
      <c r="C41" s="18" t="s">
        <v>123</v>
      </c>
      <c r="D41" s="65">
        <v>55.95</v>
      </c>
      <c r="E41" s="4" t="str">
        <f>IF($C$8="N/A","N/A",(1-VLOOKUP($C$8,Sheet2!A:B,2,FALSE))*D41)</f>
        <v>N/A</v>
      </c>
      <c r="F41" s="65" t="str">
        <f>IF($C$8="N/A","N/A",(1-VLOOKUP($C$8,Sheet2!A:B,2,FALSE))*D41*(1-25%))</f>
        <v>N/A</v>
      </c>
      <c r="G41" s="126">
        <v>1</v>
      </c>
      <c r="H41" s="94"/>
      <c r="I41" s="78">
        <f t="shared" si="4"/>
        <v>0</v>
      </c>
    </row>
    <row r="42" spans="2:9" ht="20.100000000000001" customHeight="1" x14ac:dyDescent="0.4">
      <c r="B42" s="17" t="s">
        <v>41</v>
      </c>
      <c r="C42" s="18" t="s">
        <v>105</v>
      </c>
      <c r="D42" s="65">
        <v>55.95</v>
      </c>
      <c r="E42" s="4" t="str">
        <f>IF($C$8="N/A","N/A",(1-VLOOKUP($C$8,Sheet2!A:B,2,FALSE))*D42)</f>
        <v>N/A</v>
      </c>
      <c r="F42" s="65" t="str">
        <f>IF($C$8="N/A","N/A",(1-VLOOKUP($C$8,Sheet2!A:B,2,FALSE))*D42*(1-25%))</f>
        <v>N/A</v>
      </c>
      <c r="G42" s="126">
        <v>1</v>
      </c>
      <c r="H42" s="94"/>
      <c r="I42" s="78">
        <f t="shared" si="4"/>
        <v>0</v>
      </c>
    </row>
    <row r="43" spans="2:9" ht="20.100000000000001" customHeight="1" x14ac:dyDescent="0.4">
      <c r="B43" s="17" t="s">
        <v>42</v>
      </c>
      <c r="C43" s="18" t="s">
        <v>106</v>
      </c>
      <c r="D43" s="65">
        <v>55.95</v>
      </c>
      <c r="E43" s="4" t="str">
        <f>IF($C$8="N/A","N/A",(1-VLOOKUP($C$8,Sheet2!A:B,2,FALSE))*D43)</f>
        <v>N/A</v>
      </c>
      <c r="F43" s="65" t="str">
        <f>IF($C$8="N/A","N/A",(1-VLOOKUP($C$8,Sheet2!A:B,2,FALSE))*D43*(1-25%))</f>
        <v>N/A</v>
      </c>
      <c r="G43" s="126">
        <v>1</v>
      </c>
      <c r="H43" s="95"/>
      <c r="I43" s="78">
        <f t="shared" si="4"/>
        <v>0</v>
      </c>
    </row>
    <row r="44" spans="2:9" ht="20.100000000000001" customHeight="1" thickBot="1" x14ac:dyDescent="0.45">
      <c r="B44" s="19" t="s">
        <v>127</v>
      </c>
      <c r="C44" s="20" t="s">
        <v>125</v>
      </c>
      <c r="D44" s="71">
        <v>55.95</v>
      </c>
      <c r="E44" s="6" t="str">
        <f>IF($C$8="N/A","N/A",(1-VLOOKUP($C$8,Sheet2!A:B,2,FALSE))*D44)</f>
        <v>N/A</v>
      </c>
      <c r="F44" s="71" t="str">
        <f>IF($C$8="N/A","N/A",(1-VLOOKUP($C$8,Sheet2!A:B,2,FALSE))*D44*(1-25%))</f>
        <v>N/A</v>
      </c>
      <c r="G44" s="129">
        <v>1</v>
      </c>
      <c r="H44" s="118"/>
      <c r="I44" s="78">
        <f t="shared" si="4"/>
        <v>0</v>
      </c>
    </row>
    <row r="45" spans="2:9" ht="20.100000000000001" customHeight="1" thickBot="1" x14ac:dyDescent="0.45">
      <c r="B45" s="119"/>
      <c r="C45" s="143" t="s">
        <v>112</v>
      </c>
      <c r="D45" s="121"/>
      <c r="E45" s="122"/>
      <c r="F45" s="121"/>
      <c r="G45" s="128"/>
      <c r="H45" s="92"/>
      <c r="I45" s="44"/>
    </row>
    <row r="46" spans="2:9" ht="20.100000000000001" customHeight="1" x14ac:dyDescent="0.4">
      <c r="B46" s="15" t="s">
        <v>43</v>
      </c>
      <c r="C46" s="16" t="s">
        <v>103</v>
      </c>
      <c r="D46" s="124">
        <v>78.95</v>
      </c>
      <c r="E46" s="61" t="str">
        <f>IF($C$8="N/A","N/A",(1-VLOOKUP($C$8,Sheet2!A:B,2,FALSE))*D46)</f>
        <v>N/A</v>
      </c>
      <c r="F46" s="124" t="str">
        <f>IF($C$8="N/A","N/A",(1-VLOOKUP($C$8,Sheet2!A:B,2,FALSE))*D46*(1-25%))</f>
        <v>N/A</v>
      </c>
      <c r="G46" s="125">
        <v>1</v>
      </c>
      <c r="H46" s="49"/>
      <c r="I46" s="34">
        <f t="shared" si="4"/>
        <v>0</v>
      </c>
    </row>
    <row r="47" spans="2:9" ht="20.100000000000001" customHeight="1" x14ac:dyDescent="0.4">
      <c r="B47" s="17" t="s">
        <v>44</v>
      </c>
      <c r="C47" s="18" t="s">
        <v>104</v>
      </c>
      <c r="D47" s="65">
        <v>78.95</v>
      </c>
      <c r="E47" s="4" t="str">
        <f>IF($C$8="N/A","N/A",(1-VLOOKUP($C$8,Sheet2!A:B,2,FALSE))*D47)</f>
        <v>N/A</v>
      </c>
      <c r="F47" s="65" t="str">
        <f>IF($C$8="N/A","N/A",(1-VLOOKUP($C$8,Sheet2!A:B,2,FALSE))*D47*(1-25%))</f>
        <v>N/A</v>
      </c>
      <c r="G47" s="126">
        <v>1</v>
      </c>
      <c r="H47" s="50"/>
      <c r="I47" s="78">
        <f t="shared" si="4"/>
        <v>0</v>
      </c>
    </row>
    <row r="48" spans="2:9" ht="20.100000000000001" customHeight="1" x14ac:dyDescent="0.4">
      <c r="B48" s="17" t="s">
        <v>128</v>
      </c>
      <c r="C48" s="18" t="s">
        <v>123</v>
      </c>
      <c r="D48" s="65">
        <v>78.95</v>
      </c>
      <c r="E48" s="4" t="str">
        <f>IF($C$8="N/A","N/A",(1-VLOOKUP($C$8,Sheet2!A:B,2,FALSE))*D48)</f>
        <v>N/A</v>
      </c>
      <c r="F48" s="65" t="str">
        <f>IF($C$8="N/A","N/A",(1-VLOOKUP($C$8,Sheet2!A:B,2,FALSE))*D48*(1-25%))</f>
        <v>N/A</v>
      </c>
      <c r="G48" s="126">
        <v>1</v>
      </c>
      <c r="H48" s="50"/>
      <c r="I48" s="78">
        <f t="shared" si="4"/>
        <v>0</v>
      </c>
    </row>
    <row r="49" spans="2:9" ht="20.100000000000001" customHeight="1" x14ac:dyDescent="0.4">
      <c r="B49" s="17" t="s">
        <v>45</v>
      </c>
      <c r="C49" s="18" t="s">
        <v>105</v>
      </c>
      <c r="D49" s="65">
        <v>78.95</v>
      </c>
      <c r="E49" s="4" t="str">
        <f>IF($C$8="N/A","N/A",(1-VLOOKUP($C$8,Sheet2!A:B,2,FALSE))*D49)</f>
        <v>N/A</v>
      </c>
      <c r="F49" s="65" t="str">
        <f>IF($C$8="N/A","N/A",(1-VLOOKUP($C$8,Sheet2!A:B,2,FALSE))*D49*(1-25%))</f>
        <v>N/A</v>
      </c>
      <c r="G49" s="126">
        <v>1</v>
      </c>
      <c r="H49" s="50"/>
      <c r="I49" s="78">
        <f t="shared" si="4"/>
        <v>0</v>
      </c>
    </row>
    <row r="50" spans="2:9" ht="20.100000000000001" customHeight="1" x14ac:dyDescent="0.4">
      <c r="B50" s="17" t="s">
        <v>46</v>
      </c>
      <c r="C50" s="18" t="s">
        <v>106</v>
      </c>
      <c r="D50" s="65">
        <v>78.95</v>
      </c>
      <c r="E50" s="4" t="str">
        <f>IF($C$8="N/A","N/A",(1-VLOOKUP($C$8,Sheet2!A:B,2,FALSE))*D50)</f>
        <v>N/A</v>
      </c>
      <c r="F50" s="65" t="str">
        <f>IF($C$8="N/A","N/A",(1-VLOOKUP($C$8,Sheet2!A:B,2,FALSE))*D50*(1-25%))</f>
        <v>N/A</v>
      </c>
      <c r="G50" s="126">
        <v>1</v>
      </c>
      <c r="H50" s="51"/>
      <c r="I50" s="78">
        <f t="shared" si="4"/>
        <v>0</v>
      </c>
    </row>
    <row r="51" spans="2:9" ht="20.100000000000001" customHeight="1" thickBot="1" x14ac:dyDescent="0.45">
      <c r="B51" s="19" t="s">
        <v>129</v>
      </c>
      <c r="C51" s="20" t="s">
        <v>125</v>
      </c>
      <c r="D51" s="71">
        <v>78.95</v>
      </c>
      <c r="E51" s="6" t="str">
        <f>IF($C$8="N/A","N/A",(1-VLOOKUP($C$8,Sheet2!A:B,2,FALSE))*D51)</f>
        <v>N/A</v>
      </c>
      <c r="F51" s="71" t="str">
        <f>IF($C$8="N/A","N/A",(1-VLOOKUP($C$8,Sheet2!A:B,2,FALSE))*D51*(1-25%))</f>
        <v>N/A</v>
      </c>
      <c r="G51" s="129">
        <v>1</v>
      </c>
      <c r="H51" s="130"/>
      <c r="I51" s="78">
        <f t="shared" si="4"/>
        <v>0</v>
      </c>
    </row>
    <row r="52" spans="2:9" ht="20.100000000000001" customHeight="1" thickBot="1" x14ac:dyDescent="0.45">
      <c r="B52" s="119"/>
      <c r="C52" s="143" t="s">
        <v>113</v>
      </c>
      <c r="D52" s="121"/>
      <c r="E52" s="122"/>
      <c r="F52" s="121"/>
      <c r="G52" s="128"/>
      <c r="H52" s="92"/>
      <c r="I52" s="44"/>
    </row>
    <row r="53" spans="2:9" ht="20.100000000000001" customHeight="1" x14ac:dyDescent="0.4">
      <c r="B53" s="15" t="s">
        <v>47</v>
      </c>
      <c r="C53" s="16" t="s">
        <v>103</v>
      </c>
      <c r="D53" s="124">
        <v>78.95</v>
      </c>
      <c r="E53" s="61" t="str">
        <f>IF($C$8="N/A","N/A",(1-VLOOKUP($C$8,Sheet2!A:B,2,FALSE))*D53)</f>
        <v>N/A</v>
      </c>
      <c r="F53" s="124" t="str">
        <f>IF($C$8="N/A","N/A",(1-VLOOKUP($C$8,Sheet2!A:B,2,FALSE))*D53*(1-25%))</f>
        <v>N/A</v>
      </c>
      <c r="G53" s="125">
        <v>1</v>
      </c>
      <c r="H53" s="93"/>
      <c r="I53" s="34">
        <f t="shared" si="4"/>
        <v>0</v>
      </c>
    </row>
    <row r="54" spans="2:9" ht="20.100000000000001" customHeight="1" x14ac:dyDescent="0.4">
      <c r="B54" s="17" t="s">
        <v>48</v>
      </c>
      <c r="C54" s="18" t="s">
        <v>104</v>
      </c>
      <c r="D54" s="65">
        <v>78.95</v>
      </c>
      <c r="E54" s="4" t="str">
        <f>IF($C$8="N/A","N/A",(1-VLOOKUP($C$8,Sheet2!A:B,2,FALSE))*D54)</f>
        <v>N/A</v>
      </c>
      <c r="F54" s="65" t="str">
        <f>IF($C$8="N/A","N/A",(1-VLOOKUP($C$8,Sheet2!A:B,2,FALSE))*D54*(1-25%))</f>
        <v>N/A</v>
      </c>
      <c r="G54" s="126">
        <v>1</v>
      </c>
      <c r="H54" s="94"/>
      <c r="I54" s="78">
        <f t="shared" si="4"/>
        <v>0</v>
      </c>
    </row>
    <row r="55" spans="2:9" ht="20.100000000000001" customHeight="1" x14ac:dyDescent="0.4">
      <c r="B55" s="17" t="s">
        <v>130</v>
      </c>
      <c r="C55" s="18" t="s">
        <v>123</v>
      </c>
      <c r="D55" s="65">
        <v>78.95</v>
      </c>
      <c r="E55" s="4" t="str">
        <f>IF($C$8="N/A","N/A",(1-VLOOKUP($C$8,Sheet2!A:B,2,FALSE))*D55)</f>
        <v>N/A</v>
      </c>
      <c r="F55" s="65" t="str">
        <f>IF($C$8="N/A","N/A",(1-VLOOKUP($C$8,Sheet2!A:B,2,FALSE))*D55*(1-25%))</f>
        <v>N/A</v>
      </c>
      <c r="G55" s="126">
        <v>1</v>
      </c>
      <c r="H55" s="94"/>
      <c r="I55" s="78">
        <f t="shared" si="4"/>
        <v>0</v>
      </c>
    </row>
    <row r="56" spans="2:9" ht="20.100000000000001" customHeight="1" x14ac:dyDescent="0.4">
      <c r="B56" s="17" t="s">
        <v>49</v>
      </c>
      <c r="C56" s="18" t="s">
        <v>105</v>
      </c>
      <c r="D56" s="65">
        <v>78.95</v>
      </c>
      <c r="E56" s="4" t="str">
        <f>IF($C$8="N/A","N/A",(1-VLOOKUP($C$8,Sheet2!A:B,2,FALSE))*D56)</f>
        <v>N/A</v>
      </c>
      <c r="F56" s="65" t="str">
        <f>IF($C$8="N/A","N/A",(1-VLOOKUP($C$8,Sheet2!A:B,2,FALSE))*D56*(1-25%))</f>
        <v>N/A</v>
      </c>
      <c r="G56" s="126">
        <v>1</v>
      </c>
      <c r="H56" s="94"/>
      <c r="I56" s="78">
        <f t="shared" si="4"/>
        <v>0</v>
      </c>
    </row>
    <row r="57" spans="2:9" ht="20.100000000000001" customHeight="1" x14ac:dyDescent="0.4">
      <c r="B57" s="17" t="s">
        <v>50</v>
      </c>
      <c r="C57" s="18" t="s">
        <v>106</v>
      </c>
      <c r="D57" s="65">
        <v>78.95</v>
      </c>
      <c r="E57" s="4" t="str">
        <f>IF($C$8="N/A","N/A",(1-VLOOKUP($C$8,Sheet2!A:B,2,FALSE))*D57)</f>
        <v>N/A</v>
      </c>
      <c r="F57" s="65" t="str">
        <f>IF($C$8="N/A","N/A",(1-VLOOKUP($C$8,Sheet2!A:B,2,FALSE))*D57*(1-25%))</f>
        <v>N/A</v>
      </c>
      <c r="G57" s="126">
        <v>1</v>
      </c>
      <c r="H57" s="95"/>
      <c r="I57" s="78">
        <f t="shared" si="4"/>
        <v>0</v>
      </c>
    </row>
    <row r="58" spans="2:9" ht="20.100000000000001" customHeight="1" thickBot="1" x14ac:dyDescent="0.45">
      <c r="B58" s="19" t="s">
        <v>131</v>
      </c>
      <c r="C58" s="20" t="s">
        <v>125</v>
      </c>
      <c r="D58" s="71">
        <v>78.95</v>
      </c>
      <c r="E58" s="6" t="str">
        <f>IF($C$8="N/A","N/A",(1-VLOOKUP($C$8,Sheet2!A:B,2,FALSE))*D58)</f>
        <v>N/A</v>
      </c>
      <c r="F58" s="71" t="str">
        <f>IF($C$8="N/A","N/A",(1-VLOOKUP($C$8,Sheet2!A:B,2,FALSE))*D58*(1-25%))</f>
        <v>N/A</v>
      </c>
      <c r="G58" s="129">
        <v>1</v>
      </c>
      <c r="H58" s="118"/>
      <c r="I58" s="78">
        <f t="shared" si="4"/>
        <v>0</v>
      </c>
    </row>
    <row r="59" spans="2:9" ht="20.100000000000001" customHeight="1" thickBot="1" x14ac:dyDescent="0.45">
      <c r="B59" s="69"/>
      <c r="C59" s="149" t="s">
        <v>133</v>
      </c>
      <c r="D59" s="131"/>
      <c r="E59" s="63"/>
      <c r="F59" s="131"/>
      <c r="G59" s="132"/>
      <c r="H59" s="92"/>
      <c r="I59" s="44"/>
    </row>
    <row r="60" spans="2:9" ht="20.100000000000001" customHeight="1" x14ac:dyDescent="0.4">
      <c r="B60" s="15" t="s">
        <v>51</v>
      </c>
      <c r="C60" s="16" t="s">
        <v>105</v>
      </c>
      <c r="D60" s="124">
        <v>78.95</v>
      </c>
      <c r="E60" s="61" t="str">
        <f>IF($C$8="N/A","N/A",(1-VLOOKUP($C$8,Sheet2!A:B,2,FALSE))*D60)</f>
        <v>N/A</v>
      </c>
      <c r="F60" s="124" t="str">
        <f>IF($C$8="N/A","N/A",(1-VLOOKUP($C$8,Sheet2!A:B,2,FALSE))*D60*(1-25%))</f>
        <v>N/A</v>
      </c>
      <c r="G60" s="125">
        <v>1</v>
      </c>
      <c r="H60" s="93"/>
      <c r="I60" s="34">
        <f t="shared" si="4"/>
        <v>0</v>
      </c>
    </row>
    <row r="61" spans="2:9" ht="20.100000000000001" customHeight="1" x14ac:dyDescent="0.4">
      <c r="B61" s="17" t="s">
        <v>52</v>
      </c>
      <c r="C61" s="18" t="s">
        <v>106</v>
      </c>
      <c r="D61" s="65">
        <v>78.95</v>
      </c>
      <c r="E61" s="4" t="str">
        <f>IF($C$8="N/A","N/A",(1-VLOOKUP($C$8,Sheet2!A:B,2,FALSE))*D61)</f>
        <v>N/A</v>
      </c>
      <c r="F61" s="72" t="str">
        <f>IF($C$8="N/A","N/A",(1-VLOOKUP($C$8,Sheet2!A:B,2,FALSE))*D61*(1-25%))</f>
        <v>N/A</v>
      </c>
      <c r="G61" s="133">
        <v>1</v>
      </c>
      <c r="H61" s="95"/>
      <c r="I61" s="34">
        <f t="shared" si="4"/>
        <v>0</v>
      </c>
    </row>
    <row r="62" spans="2:9" ht="20.100000000000001" customHeight="1" thickBot="1" x14ac:dyDescent="0.45">
      <c r="B62" s="19" t="s">
        <v>132</v>
      </c>
      <c r="C62" s="20" t="s">
        <v>125</v>
      </c>
      <c r="D62" s="71">
        <v>78.95</v>
      </c>
      <c r="E62" s="6" t="str">
        <f>IF($C$8="N/A","N/A",(1-VLOOKUP($C$8,Sheet2!A:B,2,FALSE))*D62)</f>
        <v>N/A</v>
      </c>
      <c r="F62" s="85" t="str">
        <f>IF($C$8="N/A","N/A",(1-VLOOKUP($C$8,Sheet2!A:B,2,FALSE))*D62*(1-25%))</f>
        <v>N/A</v>
      </c>
      <c r="G62" s="134">
        <v>1</v>
      </c>
      <c r="H62" s="118"/>
      <c r="I62" s="34">
        <f t="shared" si="4"/>
        <v>0</v>
      </c>
    </row>
    <row r="63" spans="2:9" ht="20.100000000000001" customHeight="1" thickBot="1" x14ac:dyDescent="0.45">
      <c r="B63" s="119"/>
      <c r="C63" s="143" t="s">
        <v>108</v>
      </c>
      <c r="D63" s="121"/>
      <c r="E63" s="122"/>
      <c r="F63" s="121"/>
      <c r="G63" s="128"/>
      <c r="H63" s="92"/>
      <c r="I63" s="44"/>
    </row>
    <row r="64" spans="2:9" ht="20.100000000000001" customHeight="1" x14ac:dyDescent="0.4">
      <c r="B64" s="80" t="s">
        <v>53</v>
      </c>
      <c r="C64" s="67" t="s">
        <v>54</v>
      </c>
      <c r="D64" s="72">
        <v>9.9499999999999993</v>
      </c>
      <c r="E64" s="26" t="str">
        <f>IF($C$8="N/A","N/A",(1-VLOOKUP($C$8,Sheet2!A:B,2,FALSE))*D64)</f>
        <v>N/A</v>
      </c>
      <c r="F64" s="72" t="str">
        <f>IF($C$8="N/A","N/A",(1-VLOOKUP($C$8,Sheet2!A:B,2,FALSE))*D64*(1-25%))</f>
        <v>N/A</v>
      </c>
      <c r="G64" s="89">
        <v>4</v>
      </c>
      <c r="H64" s="93"/>
      <c r="I64" s="34">
        <f t="shared" si="4"/>
        <v>0</v>
      </c>
    </row>
    <row r="65" spans="2:9" ht="20.100000000000001" customHeight="1" x14ac:dyDescent="0.4">
      <c r="B65" s="17" t="s">
        <v>55</v>
      </c>
      <c r="C65" s="18" t="s">
        <v>56</v>
      </c>
      <c r="D65" s="65">
        <v>11.95</v>
      </c>
      <c r="E65" s="4" t="str">
        <f>IF($C$8="N/A","N/A",(1-VLOOKUP($C$8,Sheet2!A:B,2,FALSE))*D65)</f>
        <v>N/A</v>
      </c>
      <c r="F65" s="65" t="str">
        <f>IF($C$8="N/A","N/A",(1-VLOOKUP($C$8,Sheet2!A:B,2,FALSE))*D65*(1-25%))</f>
        <v>N/A</v>
      </c>
      <c r="G65" s="87">
        <v>4</v>
      </c>
      <c r="H65" s="94"/>
      <c r="I65" s="78">
        <f t="shared" si="4"/>
        <v>0</v>
      </c>
    </row>
    <row r="66" spans="2:9" ht="20.100000000000001" customHeight="1" x14ac:dyDescent="0.4">
      <c r="B66" s="17" t="s">
        <v>57</v>
      </c>
      <c r="C66" s="18" t="s">
        <v>58</v>
      </c>
      <c r="D66" s="65">
        <v>15.95</v>
      </c>
      <c r="E66" s="4" t="str">
        <f>IF($C$8="N/A","N/A",(1-VLOOKUP($C$8,Sheet2!A:B,2,FALSE))*D66)</f>
        <v>N/A</v>
      </c>
      <c r="F66" s="65" t="str">
        <f>IF($C$8="N/A","N/A",(1-VLOOKUP($C$8,Sheet2!A:B,2,FALSE))*D66*(1-25%))</f>
        <v>N/A</v>
      </c>
      <c r="G66" s="87">
        <v>4</v>
      </c>
      <c r="H66" s="94"/>
      <c r="I66" s="78">
        <f t="shared" si="4"/>
        <v>0</v>
      </c>
    </row>
    <row r="67" spans="2:9" ht="20.100000000000001" customHeight="1" x14ac:dyDescent="0.4">
      <c r="B67" s="17" t="s">
        <v>59</v>
      </c>
      <c r="C67" s="18" t="s">
        <v>60</v>
      </c>
      <c r="D67" s="65">
        <v>9.9499999999999993</v>
      </c>
      <c r="E67" s="4" t="str">
        <f>IF($C$8="N/A","N/A",(1-VLOOKUP($C$8,Sheet2!A:B,2,FALSE))*D67)</f>
        <v>N/A</v>
      </c>
      <c r="F67" s="65" t="str">
        <f>IF($C$8="N/A","N/A",(1-VLOOKUP($C$8,Sheet2!A:B,2,FALSE))*D67*(1-25%))</f>
        <v>N/A</v>
      </c>
      <c r="G67" s="87">
        <v>4</v>
      </c>
      <c r="H67" s="94"/>
      <c r="I67" s="78">
        <f t="shared" si="4"/>
        <v>0</v>
      </c>
    </row>
    <row r="68" spans="2:9" ht="20.100000000000001" customHeight="1" x14ac:dyDescent="0.4">
      <c r="B68" s="17" t="s">
        <v>61</v>
      </c>
      <c r="C68" s="18" t="s">
        <v>62</v>
      </c>
      <c r="D68" s="65">
        <v>11.95</v>
      </c>
      <c r="E68" s="4" t="str">
        <f>IF($C$8="N/A","N/A",(1-VLOOKUP($C$8,Sheet2!A:B,2,FALSE))*D68)</f>
        <v>N/A</v>
      </c>
      <c r="F68" s="65" t="str">
        <f>IF($C$8="N/A","N/A",(1-VLOOKUP($C$8,Sheet2!A:B,2,FALSE))*D68*(1-25%))</f>
        <v>N/A</v>
      </c>
      <c r="G68" s="87">
        <v>4</v>
      </c>
      <c r="H68" s="94"/>
      <c r="I68" s="78">
        <f t="shared" si="4"/>
        <v>0</v>
      </c>
    </row>
    <row r="69" spans="2:9" ht="20.100000000000001" customHeight="1" x14ac:dyDescent="0.4">
      <c r="B69" s="17" t="s">
        <v>63</v>
      </c>
      <c r="C69" s="18" t="s">
        <v>64</v>
      </c>
      <c r="D69" s="65">
        <v>15.95</v>
      </c>
      <c r="E69" s="4" t="str">
        <f>IF($C$8="N/A","N/A",(1-VLOOKUP($C$8,Sheet2!A:B,2,FALSE))*D69)</f>
        <v>N/A</v>
      </c>
      <c r="F69" s="65" t="str">
        <f>IF($C$8="N/A","N/A",(1-VLOOKUP($C$8,Sheet2!A:B,2,FALSE))*D69*(1-25%))</f>
        <v>N/A</v>
      </c>
      <c r="G69" s="87">
        <v>4</v>
      </c>
      <c r="H69" s="94"/>
      <c r="I69" s="78">
        <f t="shared" si="4"/>
        <v>0</v>
      </c>
    </row>
    <row r="70" spans="2:9" ht="20.100000000000001" customHeight="1" x14ac:dyDescent="0.4">
      <c r="B70" s="17" t="s">
        <v>65</v>
      </c>
      <c r="C70" s="18" t="s">
        <v>66</v>
      </c>
      <c r="D70" s="65">
        <v>42.95</v>
      </c>
      <c r="E70" s="4" t="str">
        <f>IF($C$8="N/A","N/A",(1-VLOOKUP($C$8,Sheet2!A:B,2,FALSE))*D70)</f>
        <v>N/A</v>
      </c>
      <c r="F70" s="65" t="str">
        <f>IF($C$8="N/A","N/A",(1-VLOOKUP($C$8,Sheet2!A:B,2,FALSE))*D70*(1-25%))</f>
        <v>N/A</v>
      </c>
      <c r="G70" s="87">
        <v>2</v>
      </c>
      <c r="H70" s="94"/>
      <c r="I70" s="78">
        <f t="shared" si="4"/>
        <v>0</v>
      </c>
    </row>
    <row r="71" spans="2:9" ht="20.100000000000001" customHeight="1" x14ac:dyDescent="0.4">
      <c r="B71" s="17" t="s">
        <v>67</v>
      </c>
      <c r="C71" s="18" t="s">
        <v>68</v>
      </c>
      <c r="D71" s="65">
        <v>54.95</v>
      </c>
      <c r="E71" s="4" t="str">
        <f>IF($C$8="N/A","N/A",(1-VLOOKUP($C$8,Sheet2!A:B,2,FALSE))*D71)</f>
        <v>N/A</v>
      </c>
      <c r="F71" s="65" t="str">
        <f>IF($C$8="N/A","N/A",(1-VLOOKUP($C$8,Sheet2!A:B,2,FALSE))*D71*(1-25%))</f>
        <v>N/A</v>
      </c>
      <c r="G71" s="87">
        <v>2</v>
      </c>
      <c r="H71" s="94"/>
      <c r="I71" s="78">
        <f t="shared" si="4"/>
        <v>0</v>
      </c>
    </row>
    <row r="72" spans="2:9" ht="20.100000000000001" customHeight="1" x14ac:dyDescent="0.4">
      <c r="B72" s="17" t="s">
        <v>69</v>
      </c>
      <c r="C72" s="18" t="s">
        <v>70</v>
      </c>
      <c r="D72" s="65">
        <v>42.95</v>
      </c>
      <c r="E72" s="4" t="str">
        <f>IF($C$8="N/A","N/A",(1-VLOOKUP($C$8,Sheet2!A:B,2,FALSE))*D72)</f>
        <v>N/A</v>
      </c>
      <c r="F72" s="65" t="str">
        <f>IF($C$8="N/A","N/A",(1-VLOOKUP($C$8,Sheet2!A:B,2,FALSE))*D72*(1-25%))</f>
        <v>N/A</v>
      </c>
      <c r="G72" s="87">
        <v>2</v>
      </c>
      <c r="H72" s="94"/>
      <c r="I72" s="78">
        <f t="shared" si="4"/>
        <v>0</v>
      </c>
    </row>
    <row r="73" spans="2:9" ht="20.100000000000001" customHeight="1" thickBot="1" x14ac:dyDescent="0.45">
      <c r="B73" s="81" t="s">
        <v>71</v>
      </c>
      <c r="C73" s="76" t="s">
        <v>72</v>
      </c>
      <c r="D73" s="77">
        <v>54.95</v>
      </c>
      <c r="E73" s="7" t="str">
        <f>IF($C$8="N/A","N/A",(1-VLOOKUP($C$8,Sheet2!A:B,2,FALSE))*D73)</f>
        <v>N/A</v>
      </c>
      <c r="F73" s="77" t="str">
        <f>IF($C$8="N/A","N/A",(1-VLOOKUP($C$8,Sheet2!A:B,2,FALSE))*D73*(1-25%))</f>
        <v>N/A</v>
      </c>
      <c r="G73" s="90">
        <v>2</v>
      </c>
      <c r="H73" s="95"/>
      <c r="I73" s="82">
        <f t="shared" si="4"/>
        <v>0</v>
      </c>
    </row>
    <row r="74" spans="2:9" ht="20.100000000000001" customHeight="1" thickBot="1" x14ac:dyDescent="0.45">
      <c r="B74" s="41"/>
      <c r="C74" s="86" t="s">
        <v>107</v>
      </c>
      <c r="D74" s="73"/>
      <c r="E74" s="39"/>
      <c r="F74" s="73"/>
      <c r="G74" s="88"/>
      <c r="H74" s="92"/>
      <c r="I74" s="44"/>
    </row>
    <row r="75" spans="2:9" ht="20.100000000000001" customHeight="1" x14ac:dyDescent="0.4">
      <c r="B75" s="80" t="s">
        <v>73</v>
      </c>
      <c r="C75" s="67" t="s">
        <v>74</v>
      </c>
      <c r="D75" s="72">
        <v>9.9499999999999993</v>
      </c>
      <c r="E75" s="26" t="str">
        <f>IF($C$8="N/A","N/A",(1-VLOOKUP($C$8,Sheet2!A:B,2,FALSE))*D75)</f>
        <v>N/A</v>
      </c>
      <c r="F75" s="72" t="str">
        <f>IF($C$8="N/A","N/A",(1-VLOOKUP($C$8,Sheet2!A:B,2,FALSE))*D75*(1-25%))</f>
        <v>N/A</v>
      </c>
      <c r="G75" s="89">
        <v>4</v>
      </c>
      <c r="H75" s="93"/>
      <c r="I75" s="34">
        <f t="shared" si="4"/>
        <v>0</v>
      </c>
    </row>
    <row r="76" spans="2:9" ht="20.100000000000001" customHeight="1" x14ac:dyDescent="0.4">
      <c r="B76" s="17" t="s">
        <v>75</v>
      </c>
      <c r="C76" s="18" t="s">
        <v>76</v>
      </c>
      <c r="D76" s="65">
        <v>11.95</v>
      </c>
      <c r="E76" s="4" t="str">
        <f>IF($C$8="N/A","N/A",(1-VLOOKUP($C$8,Sheet2!A:B,2,FALSE))*D76)</f>
        <v>N/A</v>
      </c>
      <c r="F76" s="65" t="str">
        <f>IF($C$8="N/A","N/A",(1-VLOOKUP($C$8,Sheet2!A:B,2,FALSE))*D76*(1-25%))</f>
        <v>N/A</v>
      </c>
      <c r="G76" s="87">
        <v>4</v>
      </c>
      <c r="H76" s="94"/>
      <c r="I76" s="78">
        <f t="shared" si="4"/>
        <v>0</v>
      </c>
    </row>
    <row r="77" spans="2:9" ht="20.100000000000001" customHeight="1" x14ac:dyDescent="0.4">
      <c r="B77" s="17" t="s">
        <v>77</v>
      </c>
      <c r="C77" s="18" t="s">
        <v>78</v>
      </c>
      <c r="D77" s="65">
        <v>15.95</v>
      </c>
      <c r="E77" s="4" t="str">
        <f>IF($C$8="N/A","N/A",(1-VLOOKUP($C$8,Sheet2!A:B,2,FALSE))*D77)</f>
        <v>N/A</v>
      </c>
      <c r="F77" s="65" t="str">
        <f>IF($C$8="N/A","N/A",(1-VLOOKUP($C$8,Sheet2!A:B,2,FALSE))*D77*(1-25%))</f>
        <v>N/A</v>
      </c>
      <c r="G77" s="87">
        <v>4</v>
      </c>
      <c r="H77" s="94"/>
      <c r="I77" s="78">
        <f t="shared" si="4"/>
        <v>0</v>
      </c>
    </row>
    <row r="78" spans="2:9" ht="20.100000000000001" customHeight="1" x14ac:dyDescent="0.4">
      <c r="B78" s="17" t="s">
        <v>79</v>
      </c>
      <c r="C78" s="18" t="s">
        <v>80</v>
      </c>
      <c r="D78" s="65">
        <v>9.9499999999999993</v>
      </c>
      <c r="E78" s="4" t="str">
        <f>IF($C$8="N/A","N/A",(1-VLOOKUP($C$8,Sheet2!A:B,2,FALSE))*D78)</f>
        <v>N/A</v>
      </c>
      <c r="F78" s="65" t="str">
        <f>IF($C$8="N/A","N/A",(1-VLOOKUP($C$8,Sheet2!A:B,2,FALSE))*D78*(1-25%))</f>
        <v>N/A</v>
      </c>
      <c r="G78" s="87">
        <v>4</v>
      </c>
      <c r="H78" s="94"/>
      <c r="I78" s="78">
        <f t="shared" si="4"/>
        <v>0</v>
      </c>
    </row>
    <row r="79" spans="2:9" ht="20.100000000000001" customHeight="1" x14ac:dyDescent="0.4">
      <c r="B79" s="17" t="s">
        <v>81</v>
      </c>
      <c r="C79" s="18" t="s">
        <v>82</v>
      </c>
      <c r="D79" s="65">
        <v>11.95</v>
      </c>
      <c r="E79" s="4" t="str">
        <f>IF($C$8="N/A","N/A",(1-VLOOKUP($C$8,Sheet2!A:B,2,FALSE))*D79)</f>
        <v>N/A</v>
      </c>
      <c r="F79" s="65" t="str">
        <f>IF($C$8="N/A","N/A",(1-VLOOKUP($C$8,Sheet2!A:B,2,FALSE))*D79*(1-25%))</f>
        <v>N/A</v>
      </c>
      <c r="G79" s="87">
        <v>4</v>
      </c>
      <c r="H79" s="94"/>
      <c r="I79" s="78">
        <f t="shared" si="4"/>
        <v>0</v>
      </c>
    </row>
    <row r="80" spans="2:9" ht="20.100000000000001" customHeight="1" x14ac:dyDescent="0.4">
      <c r="B80" s="17" t="s">
        <v>83</v>
      </c>
      <c r="C80" s="18" t="s">
        <v>84</v>
      </c>
      <c r="D80" s="65">
        <v>15.95</v>
      </c>
      <c r="E80" s="4" t="str">
        <f>IF($C$8="N/A","N/A",(1-VLOOKUP($C$8,Sheet2!A:B,2,FALSE))*D80)</f>
        <v>N/A</v>
      </c>
      <c r="F80" s="65" t="str">
        <f>IF($C$8="N/A","N/A",(1-VLOOKUP($C$8,Sheet2!A:B,2,FALSE))*D80*(1-25%))</f>
        <v>N/A</v>
      </c>
      <c r="G80" s="87">
        <v>4</v>
      </c>
      <c r="H80" s="94"/>
      <c r="I80" s="78">
        <f t="shared" si="4"/>
        <v>0</v>
      </c>
    </row>
    <row r="81" spans="2:11" ht="20.100000000000001" customHeight="1" x14ac:dyDescent="0.4">
      <c r="B81" s="17" t="s">
        <v>85</v>
      </c>
      <c r="C81" s="18" t="s">
        <v>86</v>
      </c>
      <c r="D81" s="65">
        <v>42.95</v>
      </c>
      <c r="E81" s="4" t="str">
        <f>IF($C$8="N/A","N/A",(1-VLOOKUP($C$8,Sheet2!A:B,2,FALSE))*D81)</f>
        <v>N/A</v>
      </c>
      <c r="F81" s="65" t="str">
        <f>IF($C$8="N/A","N/A",(1-VLOOKUP($C$8,Sheet2!A:B,2,FALSE))*D81*(1-25%))</f>
        <v>N/A</v>
      </c>
      <c r="G81" s="87">
        <v>2</v>
      </c>
      <c r="H81" s="94"/>
      <c r="I81" s="78">
        <f t="shared" si="4"/>
        <v>0</v>
      </c>
    </row>
    <row r="82" spans="2:11" ht="20.100000000000001" customHeight="1" x14ac:dyDescent="0.4">
      <c r="B82" s="17" t="s">
        <v>87</v>
      </c>
      <c r="C82" s="18" t="s">
        <v>88</v>
      </c>
      <c r="D82" s="65">
        <v>54.95</v>
      </c>
      <c r="E82" s="4" t="str">
        <f>IF($C$8="N/A","N/A",(1-VLOOKUP($C$8,Sheet2!A:B,2,FALSE))*D82)</f>
        <v>N/A</v>
      </c>
      <c r="F82" s="65" t="str">
        <f>IF($C$8="N/A","N/A",(1-VLOOKUP($C$8,Sheet2!A:B,2,FALSE))*D82*(1-25%))</f>
        <v>N/A</v>
      </c>
      <c r="G82" s="87">
        <v>2</v>
      </c>
      <c r="H82" s="94"/>
      <c r="I82" s="78">
        <f t="shared" si="4"/>
        <v>0</v>
      </c>
    </row>
    <row r="83" spans="2:11" ht="20.100000000000001" customHeight="1" x14ac:dyDescent="0.4">
      <c r="B83" s="17" t="s">
        <v>89</v>
      </c>
      <c r="C83" s="18" t="s">
        <v>90</v>
      </c>
      <c r="D83" s="65">
        <v>42.95</v>
      </c>
      <c r="E83" s="4" t="str">
        <f>IF($C$8="N/A","N/A",(1-VLOOKUP($C$8,Sheet2!A:B,2,FALSE))*D83)</f>
        <v>N/A</v>
      </c>
      <c r="F83" s="65" t="str">
        <f>IF($C$8="N/A","N/A",(1-VLOOKUP($C$8,Sheet2!A:B,2,FALSE))*D83*(1-25%))</f>
        <v>N/A</v>
      </c>
      <c r="G83" s="87">
        <v>2</v>
      </c>
      <c r="H83" s="94"/>
      <c r="I83" s="78">
        <f t="shared" si="4"/>
        <v>0</v>
      </c>
    </row>
    <row r="84" spans="2:11" ht="20.100000000000001" customHeight="1" x14ac:dyDescent="0.4">
      <c r="B84" s="81" t="s">
        <v>91</v>
      </c>
      <c r="C84" s="76" t="s">
        <v>92</v>
      </c>
      <c r="D84" s="77">
        <v>54.95</v>
      </c>
      <c r="E84" s="7" t="str">
        <f>IF($C$8="N/A","N/A",(1-VLOOKUP($C$8,Sheet2!A:B,2,FALSE))*D84)</f>
        <v>N/A</v>
      </c>
      <c r="F84" s="77" t="str">
        <f>IF($C$8="N/A","N/A",(1-VLOOKUP($C$8,Sheet2!A:B,2,FALSE))*D84*(1-25%))</f>
        <v>N/A</v>
      </c>
      <c r="G84" s="90">
        <v>2</v>
      </c>
      <c r="H84" s="95"/>
      <c r="I84" s="82">
        <f t="shared" si="4"/>
        <v>0</v>
      </c>
    </row>
    <row r="85" spans="2:11" ht="20.100000000000001" customHeight="1" thickBot="1" x14ac:dyDescent="0.45">
      <c r="B85" s="81" t="s">
        <v>162</v>
      </c>
      <c r="C85" s="76" t="s">
        <v>163</v>
      </c>
      <c r="D85" s="77">
        <v>15.95</v>
      </c>
      <c r="E85" s="7" t="str">
        <f>IF($C$8="N/A","N/A",(1-VLOOKUP($C$8,Sheet2!A:B,2,FALSE))*D85)</f>
        <v>N/A</v>
      </c>
      <c r="F85" s="77" t="str">
        <f>IF($C$8="N/A","N/A",(1-VLOOKUP($C$8,Sheet2!A:B,2,FALSE))*D85*(1-25%))</f>
        <v>N/A</v>
      </c>
      <c r="G85" s="90">
        <v>24</v>
      </c>
      <c r="H85" s="95"/>
      <c r="I85" s="82">
        <f>IF(H85&gt;0,H85*F85,0)</f>
        <v>0</v>
      </c>
    </row>
    <row r="86" spans="2:11" ht="20.100000000000001" customHeight="1" thickBot="1" x14ac:dyDescent="0.45">
      <c r="B86" s="41"/>
      <c r="C86" s="42"/>
      <c r="D86" s="73"/>
      <c r="E86" s="39"/>
      <c r="F86" s="73"/>
      <c r="G86" s="88"/>
      <c r="H86" s="92"/>
      <c r="I86" s="44"/>
    </row>
    <row r="87" spans="2:11" ht="20.100000000000001" customHeight="1" x14ac:dyDescent="0.4">
      <c r="B87" s="80" t="s">
        <v>134</v>
      </c>
      <c r="C87" s="67" t="s">
        <v>135</v>
      </c>
      <c r="D87" s="72">
        <v>2.4500000000000002</v>
      </c>
      <c r="E87" s="26" t="str">
        <f>IF($C$8="N/A","N/A",(1-VLOOKUP($C$8,Sheet2!A:B,2,FALSE))*D87)</f>
        <v>N/A</v>
      </c>
      <c r="F87" s="72" t="str">
        <f>IF($C$8="N/A","N/A",(1-VLOOKUP($C$8,Sheet2!A:B,2,FALSE))*D87*(1-25%))</f>
        <v>N/A</v>
      </c>
      <c r="G87" s="89">
        <v>10</v>
      </c>
      <c r="H87" s="93"/>
      <c r="I87" s="34">
        <f t="shared" si="4"/>
        <v>0</v>
      </c>
    </row>
    <row r="88" spans="2:11" ht="20.100000000000001" customHeight="1" x14ac:dyDescent="0.4">
      <c r="B88" s="17" t="s">
        <v>136</v>
      </c>
      <c r="C88" s="18" t="s">
        <v>137</v>
      </c>
      <c r="D88" s="65">
        <v>3.95</v>
      </c>
      <c r="E88" s="4" t="str">
        <f>IF($C$8="N/A","N/A",(1-VLOOKUP($C$8,Sheet2!A:B,2,FALSE))*D88)</f>
        <v>N/A</v>
      </c>
      <c r="F88" s="65" t="str">
        <f>IF($C$8="N/A","N/A",(1-VLOOKUP($C$8,Sheet2!A:B,2,FALSE))*D88*(1-25%))</f>
        <v>N/A</v>
      </c>
      <c r="G88" s="87">
        <v>10</v>
      </c>
      <c r="H88" s="94"/>
      <c r="I88" s="78">
        <f t="shared" si="4"/>
        <v>0</v>
      </c>
    </row>
    <row r="89" spans="2:11" ht="20.100000000000001" customHeight="1" x14ac:dyDescent="0.4">
      <c r="B89" s="17" t="s">
        <v>138</v>
      </c>
      <c r="C89" s="18" t="s">
        <v>139</v>
      </c>
      <c r="D89" s="65">
        <v>2.95</v>
      </c>
      <c r="E89" s="4" t="str">
        <f>IF($C$8="N/A","N/A",(1-VLOOKUP($C$8,Sheet2!A:B,2,FALSE))*D89)</f>
        <v>N/A</v>
      </c>
      <c r="F89" s="65" t="str">
        <f>IF($C$8="N/A","N/A",(1-VLOOKUP($C$8,Sheet2!A:B,2,FALSE))*D89*(1-25%))</f>
        <v>N/A</v>
      </c>
      <c r="G89" s="87">
        <v>10</v>
      </c>
      <c r="H89" s="94"/>
      <c r="I89" s="78">
        <f t="shared" si="4"/>
        <v>0</v>
      </c>
    </row>
    <row r="90" spans="2:11" ht="20.100000000000001" customHeight="1" thickBot="1" x14ac:dyDescent="0.45">
      <c r="B90" s="81" t="s">
        <v>140</v>
      </c>
      <c r="C90" s="76" t="s">
        <v>141</v>
      </c>
      <c r="D90" s="77">
        <v>3.95</v>
      </c>
      <c r="E90" s="7" t="str">
        <f>IF($C$8="N/A","N/A",(1-VLOOKUP($C$8,Sheet2!A:B,2,FALSE))*D90)</f>
        <v>N/A</v>
      </c>
      <c r="F90" s="77" t="str">
        <f>IF($C$8="N/A","N/A",(1-VLOOKUP($C$8,Sheet2!A:B,2,FALSE))*D90*(1-25%))</f>
        <v>N/A</v>
      </c>
      <c r="G90" s="90">
        <v>10</v>
      </c>
      <c r="H90" s="95"/>
      <c r="I90" s="82">
        <f t="shared" si="4"/>
        <v>0</v>
      </c>
    </row>
    <row r="91" spans="2:11" ht="20.100000000000001" customHeight="1" thickBot="1" x14ac:dyDescent="0.45">
      <c r="B91" s="41"/>
      <c r="C91" s="42"/>
      <c r="D91" s="73"/>
      <c r="E91" s="39"/>
      <c r="F91" s="73"/>
      <c r="G91" s="88"/>
      <c r="H91" s="92"/>
      <c r="I91" s="44"/>
    </row>
    <row r="92" spans="2:11" ht="20.100000000000001" customHeight="1" x14ac:dyDescent="0.4">
      <c r="B92" s="80" t="s">
        <v>164</v>
      </c>
      <c r="C92" s="67" t="s">
        <v>165</v>
      </c>
      <c r="D92" s="72">
        <v>42.95</v>
      </c>
      <c r="E92" s="26" t="str">
        <f>IF($C$8="N/A","N/A",(1-VLOOKUP($C$8,Sheet2!A:B,2,FALSE))*D92)</f>
        <v>N/A</v>
      </c>
      <c r="F92" s="72" t="str">
        <f>IF($C$8="N/A","N/A",(1-VLOOKUP($C$8,Sheet2!A:B,2,FALSE))*D92*(1-25%))</f>
        <v>N/A</v>
      </c>
      <c r="G92" s="89">
        <v>1</v>
      </c>
      <c r="H92" s="93"/>
      <c r="I92" s="34">
        <f>IF(H92&gt;0,H92*F92,0)</f>
        <v>0</v>
      </c>
    </row>
    <row r="93" spans="2:11" ht="20.100000000000001" customHeight="1" thickBot="1" x14ac:dyDescent="0.45">
      <c r="B93" s="17" t="s">
        <v>166</v>
      </c>
      <c r="C93" s="18" t="s">
        <v>167</v>
      </c>
      <c r="D93" s="65">
        <v>79.95</v>
      </c>
      <c r="E93" s="4" t="str">
        <f>IF($C$8="N/A","N/A",(1-VLOOKUP($C$8,Sheet2!A:B,2,FALSE))*D93)</f>
        <v>N/A</v>
      </c>
      <c r="F93" s="65" t="str">
        <f>IF($C$8="N/A","N/A",(1-VLOOKUP($C$8,Sheet2!A:B,2,FALSE))*D93*(1-25%))</f>
        <v>N/A</v>
      </c>
      <c r="G93" s="87">
        <v>1</v>
      </c>
      <c r="H93" s="94"/>
      <c r="I93" s="78">
        <f>IF(H93&gt;0,H93*F93,0)</f>
        <v>0</v>
      </c>
    </row>
    <row r="94" spans="2:11" ht="20.100000000000001" customHeight="1" thickBot="1" x14ac:dyDescent="0.45">
      <c r="B94" s="41"/>
      <c r="C94" s="86" t="s">
        <v>189</v>
      </c>
      <c r="D94" s="73"/>
      <c r="E94" s="39"/>
      <c r="F94" s="73"/>
      <c r="G94" s="123"/>
      <c r="H94" s="136"/>
      <c r="I94" s="44"/>
    </row>
    <row r="95" spans="2:11" ht="20.100000000000001" customHeight="1" x14ac:dyDescent="0.4">
      <c r="B95" s="80" t="s">
        <v>142</v>
      </c>
      <c r="C95" s="67" t="s">
        <v>143</v>
      </c>
      <c r="D95" s="72">
        <v>4.5</v>
      </c>
      <c r="E95" s="83" t="str">
        <f>IF($C$8="N/A","N/A",(1-VLOOKUP($C$8,Sheet2!A:B,2,FALSE))*D95)</f>
        <v>N/A</v>
      </c>
      <c r="F95" s="84" t="str">
        <f>IF($C$8="N/A","N/A",(1-VLOOKUP($C$8,Sheet2!A:B,2,FALSE))*D95*(1-25%))</f>
        <v>N/A</v>
      </c>
      <c r="G95" s="89">
        <v>25</v>
      </c>
      <c r="H95" s="93"/>
      <c r="I95" s="34">
        <f t="shared" si="4"/>
        <v>0</v>
      </c>
      <c r="K95" s="24"/>
    </row>
    <row r="96" spans="2:11" ht="20.100000000000001" customHeight="1" x14ac:dyDescent="0.4">
      <c r="B96" s="17" t="s">
        <v>144</v>
      </c>
      <c r="C96" s="18" t="s">
        <v>145</v>
      </c>
      <c r="D96" s="65">
        <v>4.5</v>
      </c>
      <c r="E96" s="7" t="str">
        <f>IF($C$8="N/A","N/A",(1-VLOOKUP($C$8,Sheet2!A:B,2,FALSE))*D96)</f>
        <v>N/A</v>
      </c>
      <c r="F96" s="77" t="str">
        <f>IF($C$8="N/A","N/A",(1-VLOOKUP($C$8,Sheet2!A:B,2,FALSE))*D96*(1-25%))</f>
        <v>N/A</v>
      </c>
      <c r="G96" s="87">
        <v>25</v>
      </c>
      <c r="H96" s="94"/>
      <c r="I96" s="78">
        <f t="shared" si="4"/>
        <v>0</v>
      </c>
    </row>
    <row r="97" spans="2:9" ht="20.100000000000001" customHeight="1" x14ac:dyDescent="0.4">
      <c r="B97" s="17" t="s">
        <v>146</v>
      </c>
      <c r="C97" s="18" t="s">
        <v>147</v>
      </c>
      <c r="D97" s="65">
        <v>8.5</v>
      </c>
      <c r="E97" s="7" t="str">
        <f>IF($C$8="N/A","N/A",(1-VLOOKUP($C$8,Sheet2!A:B,2,FALSE))*D97)</f>
        <v>N/A</v>
      </c>
      <c r="F97" s="77" t="str">
        <f>IF($C$8="N/A","N/A",(1-VLOOKUP($C$8,Sheet2!A:B,2,FALSE))*D97*(1-25%))</f>
        <v>N/A</v>
      </c>
      <c r="G97" s="87">
        <v>25</v>
      </c>
      <c r="H97" s="94"/>
      <c r="I97" s="78">
        <f t="shared" si="4"/>
        <v>0</v>
      </c>
    </row>
    <row r="98" spans="2:9" ht="20.100000000000001" customHeight="1" x14ac:dyDescent="0.4">
      <c r="B98" s="17" t="s">
        <v>148</v>
      </c>
      <c r="C98" s="18" t="s">
        <v>149</v>
      </c>
      <c r="D98" s="65">
        <v>8.5</v>
      </c>
      <c r="E98" s="7" t="str">
        <f>IF($C$8="N/A","N/A",(1-VLOOKUP($C$8,Sheet2!A:B,2,FALSE))*D98)</f>
        <v>N/A</v>
      </c>
      <c r="F98" s="77" t="str">
        <f>IF($C$8="N/A","N/A",(1-VLOOKUP($C$8,Sheet2!A:B,2,FALSE))*D98*(1-25%))</f>
        <v>N/A</v>
      </c>
      <c r="G98" s="87">
        <v>25</v>
      </c>
      <c r="H98" s="94"/>
      <c r="I98" s="78">
        <f t="shared" si="4"/>
        <v>0</v>
      </c>
    </row>
    <row r="99" spans="2:9" ht="20.100000000000001" customHeight="1" x14ac:dyDescent="0.4">
      <c r="B99" s="17" t="s">
        <v>150</v>
      </c>
      <c r="C99" s="18" t="s">
        <v>151</v>
      </c>
      <c r="D99" s="65">
        <v>9.9499999999999993</v>
      </c>
      <c r="E99" s="7" t="str">
        <f>IF($C$8="N/A","N/A",(1-VLOOKUP($C$8,Sheet2!A:B,2,FALSE))*D99)</f>
        <v>N/A</v>
      </c>
      <c r="F99" s="77" t="str">
        <f>IF($C$8="N/A","N/A",(1-VLOOKUP($C$8,Sheet2!A:B,2,FALSE))*D99*(1-25%))</f>
        <v>N/A</v>
      </c>
      <c r="G99" s="87">
        <v>25</v>
      </c>
      <c r="H99" s="94"/>
      <c r="I99" s="78">
        <f t="shared" si="4"/>
        <v>0</v>
      </c>
    </row>
    <row r="100" spans="2:9" ht="20.100000000000001" customHeight="1" x14ac:dyDescent="0.4">
      <c r="B100" s="17" t="s">
        <v>152</v>
      </c>
      <c r="C100" s="18" t="s">
        <v>153</v>
      </c>
      <c r="D100" s="65">
        <v>13.95</v>
      </c>
      <c r="E100" s="7" t="str">
        <f>IF($C$8="N/A","N/A",(1-VLOOKUP($C$8,Sheet2!A:B,2,FALSE))*D100)</f>
        <v>N/A</v>
      </c>
      <c r="F100" s="77" t="str">
        <f>IF($C$8="N/A","N/A",(1-VLOOKUP($C$8,Sheet2!A:B,2,FALSE))*D100*(1-25%))</f>
        <v>N/A</v>
      </c>
      <c r="G100" s="87">
        <v>25</v>
      </c>
      <c r="H100" s="94"/>
      <c r="I100" s="78">
        <f t="shared" si="4"/>
        <v>0</v>
      </c>
    </row>
    <row r="101" spans="2:9" ht="20.100000000000001" customHeight="1" x14ac:dyDescent="0.4">
      <c r="B101" s="17" t="s">
        <v>154</v>
      </c>
      <c r="C101" s="18" t="s">
        <v>155</v>
      </c>
      <c r="D101" s="65">
        <v>10.5</v>
      </c>
      <c r="E101" s="7" t="str">
        <f>IF($C$8="N/A","N/A",(1-VLOOKUP($C$8,Sheet2!A:B,2,FALSE))*D101)</f>
        <v>N/A</v>
      </c>
      <c r="F101" s="77" t="str">
        <f>IF($C$8="N/A","N/A",(1-VLOOKUP($C$8,Sheet2!A:B,2,FALSE))*D101*(1-25%))</f>
        <v>N/A</v>
      </c>
      <c r="G101" s="87">
        <v>25</v>
      </c>
      <c r="H101" s="94"/>
      <c r="I101" s="78">
        <f t="shared" ref="I101:I108" si="5">IF(H101&gt;0,H101*F101,0)</f>
        <v>0</v>
      </c>
    </row>
    <row r="102" spans="2:9" ht="20.100000000000001" customHeight="1" x14ac:dyDescent="0.4">
      <c r="B102" s="17" t="s">
        <v>156</v>
      </c>
      <c r="C102" s="18" t="s">
        <v>157</v>
      </c>
      <c r="D102" s="65">
        <v>10.5</v>
      </c>
      <c r="E102" s="7" t="str">
        <f>IF($C$8="N/A","N/A",(1-VLOOKUP($C$8,Sheet2!A:B,2,FALSE))*D102)</f>
        <v>N/A</v>
      </c>
      <c r="F102" s="77" t="str">
        <f>IF($C$8="N/A","N/A",(1-VLOOKUP($C$8,Sheet2!A:B,2,FALSE))*D102*(1-25%))</f>
        <v>N/A</v>
      </c>
      <c r="G102" s="87">
        <v>25</v>
      </c>
      <c r="H102" s="94"/>
      <c r="I102" s="78">
        <f t="shared" si="5"/>
        <v>0</v>
      </c>
    </row>
    <row r="103" spans="2:9" ht="20.100000000000001" customHeight="1" x14ac:dyDescent="0.4">
      <c r="B103" s="17" t="s">
        <v>158</v>
      </c>
      <c r="C103" s="18" t="s">
        <v>159</v>
      </c>
      <c r="D103" s="65">
        <v>2.95</v>
      </c>
      <c r="E103" s="7" t="str">
        <f>IF($C$8="N/A","N/A",(1-VLOOKUP($C$8,Sheet2!A:B,2,FALSE))*D103)</f>
        <v>N/A</v>
      </c>
      <c r="F103" s="77" t="str">
        <f>IF($C$8="N/A","N/A",(1-VLOOKUP($C$8,Sheet2!A:B,2,FALSE))*D103*(1-25%))</f>
        <v>N/A</v>
      </c>
      <c r="G103" s="87">
        <v>10</v>
      </c>
      <c r="H103" s="94"/>
      <c r="I103" s="78">
        <f t="shared" si="5"/>
        <v>0</v>
      </c>
    </row>
    <row r="104" spans="2:9" ht="20.100000000000001" customHeight="1" thickBot="1" x14ac:dyDescent="0.45">
      <c r="B104" s="17" t="s">
        <v>160</v>
      </c>
      <c r="C104" s="18" t="s">
        <v>161</v>
      </c>
      <c r="D104" s="65">
        <v>2.95</v>
      </c>
      <c r="E104" s="7" t="str">
        <f>IF($C$8="N/A","N/A",(1-VLOOKUP($C$8,Sheet2!A:B,2,FALSE))*D104)</f>
        <v>N/A</v>
      </c>
      <c r="F104" s="77" t="str">
        <f>IF($C$8="N/A","N/A",(1-VLOOKUP($C$8,Sheet2!A:B,2,FALSE))*D104*(1-25%))</f>
        <v>N/A</v>
      </c>
      <c r="G104" s="87">
        <v>10</v>
      </c>
      <c r="H104" s="94"/>
      <c r="I104" s="78">
        <f t="shared" si="5"/>
        <v>0</v>
      </c>
    </row>
    <row r="105" spans="2:9" ht="20.100000000000001" customHeight="1" thickBot="1" x14ac:dyDescent="0.45">
      <c r="B105" s="47"/>
      <c r="C105" s="74"/>
      <c r="D105" s="74"/>
      <c r="E105" s="39"/>
      <c r="F105" s="73"/>
      <c r="G105" s="91"/>
      <c r="H105" s="92"/>
      <c r="I105" s="44"/>
    </row>
    <row r="106" spans="2:9" ht="20.100000000000001" customHeight="1" thickBot="1" x14ac:dyDescent="0.45">
      <c r="B106" s="17" t="s">
        <v>168</v>
      </c>
      <c r="C106" s="18" t="s">
        <v>169</v>
      </c>
      <c r="D106" s="65">
        <v>16.95</v>
      </c>
      <c r="E106" s="4" t="str">
        <f>IF($C$8="N/A","N/A",(1-VLOOKUP($C$8,Sheet2!A:B,2,FALSE))*D106)</f>
        <v>N/A</v>
      </c>
      <c r="F106" s="65" t="str">
        <f>IF($C$8="N/A","N/A",(1-VLOOKUP($C$8,Sheet2!A:B,2,FALSE))*D106*(1-25%))</f>
        <v>N/A</v>
      </c>
      <c r="G106" s="87">
        <v>3</v>
      </c>
      <c r="H106" s="94"/>
      <c r="I106" s="78">
        <f>IF(H106&gt;0,H106*F106,0)</f>
        <v>0</v>
      </c>
    </row>
    <row r="107" spans="2:9" ht="20.100000000000001" customHeight="1" thickBot="1" x14ac:dyDescent="0.45">
      <c r="B107" s="47"/>
      <c r="C107" s="74"/>
      <c r="D107" s="74"/>
      <c r="E107" s="39"/>
      <c r="F107" s="73"/>
      <c r="G107" s="91"/>
      <c r="H107" s="92"/>
      <c r="I107" s="44"/>
    </row>
    <row r="108" spans="2:9" ht="20.100000000000001" customHeight="1" thickBot="1" x14ac:dyDescent="0.45">
      <c r="B108" s="80" t="s">
        <v>173</v>
      </c>
      <c r="C108" s="138" t="s">
        <v>174</v>
      </c>
      <c r="D108" s="67">
        <v>2.95</v>
      </c>
      <c r="E108" s="83" t="str">
        <f>IF($C$8="N/A","N/A",(1-VLOOKUP($C$8,Sheet2!A:B,2,FALSE))*D108)</f>
        <v>N/A</v>
      </c>
      <c r="F108" s="84" t="str">
        <f>IF($C$8="N/A","N/A",(1-VLOOKUP($C$8,Sheet2!A:B,2,FALSE))*D108*(1-25%))</f>
        <v>N/A</v>
      </c>
      <c r="G108" s="89">
        <v>10</v>
      </c>
      <c r="H108" s="93"/>
      <c r="I108" s="34">
        <f t="shared" si="5"/>
        <v>0</v>
      </c>
    </row>
    <row r="109" spans="2:9" ht="20.100000000000001" customHeight="1" thickBot="1" x14ac:dyDescent="0.45">
      <c r="B109" s="64"/>
      <c r="C109" s="150" t="s">
        <v>178</v>
      </c>
      <c r="D109" s="139"/>
      <c r="E109" s="140"/>
      <c r="F109" s="141"/>
      <c r="G109" s="142"/>
      <c r="H109" s="92"/>
      <c r="I109" s="44"/>
    </row>
    <row r="110" spans="2:9" ht="20.100000000000001" customHeight="1" x14ac:dyDescent="0.4">
      <c r="B110" s="15" t="s">
        <v>175</v>
      </c>
      <c r="C110" s="145" t="s">
        <v>179</v>
      </c>
      <c r="D110" s="124">
        <v>39.9</v>
      </c>
      <c r="E110" s="61" t="str">
        <f>IF($C$8="N/A","N/A",(1-VLOOKUP($C$8,Sheet2!D:E,2,FALSE))*D110)</f>
        <v>N/A</v>
      </c>
      <c r="F110" s="124" t="str">
        <f>IF($C$8="N/A","N/A",(1-VLOOKUP($C$8,Sheet2!D:E,2,FALSE))*D110*(1-25%))</f>
        <v>N/A</v>
      </c>
      <c r="G110" s="125" t="s">
        <v>182</v>
      </c>
      <c r="H110" s="49"/>
      <c r="I110" s="34">
        <f t="shared" ref="I110:I112" si="6">IF(H110&gt;0,H110*F110,0)</f>
        <v>0</v>
      </c>
    </row>
    <row r="111" spans="2:9" ht="20.100000000000001" customHeight="1" x14ac:dyDescent="0.4">
      <c r="B111" s="17" t="s">
        <v>176</v>
      </c>
      <c r="C111" s="144" t="s">
        <v>180</v>
      </c>
      <c r="D111" s="65">
        <v>39.9</v>
      </c>
      <c r="E111" s="4" t="str">
        <f>IF($C$8="N/A","N/A",(1-VLOOKUP($C$8,Sheet2!D:E,2,FALSE))*D111)</f>
        <v>N/A</v>
      </c>
      <c r="F111" s="65" t="str">
        <f>IF($C$8="N/A","N/A",(1-VLOOKUP($C$8,Sheet2!D:E,2,FALSE))*D111*(1-25%))</f>
        <v>N/A</v>
      </c>
      <c r="G111" s="126" t="s">
        <v>182</v>
      </c>
      <c r="H111" s="49"/>
      <c r="I111" s="34">
        <f t="shared" si="6"/>
        <v>0</v>
      </c>
    </row>
    <row r="112" spans="2:9" ht="20.100000000000001" customHeight="1" thickBot="1" x14ac:dyDescent="0.45">
      <c r="B112" s="19" t="s">
        <v>177</v>
      </c>
      <c r="C112" s="146" t="s">
        <v>181</v>
      </c>
      <c r="D112" s="71">
        <v>39.9</v>
      </c>
      <c r="E112" s="6" t="str">
        <f>IF($C$8="N/A","N/A",(1-VLOOKUP($C$8,Sheet2!D:E,2,FALSE))*D112)</f>
        <v>N/A</v>
      </c>
      <c r="F112" s="71" t="str">
        <f>IF($C$8="N/A","N/A",(1-VLOOKUP($C$8,Sheet2!D:E,2,FALSE))*D112*(1-25%))</f>
        <v>N/A</v>
      </c>
      <c r="G112" s="129" t="s">
        <v>182</v>
      </c>
      <c r="H112" s="49"/>
      <c r="I112" s="34">
        <f t="shared" si="6"/>
        <v>0</v>
      </c>
    </row>
    <row r="113" spans="1:9" ht="20.100000000000001" customHeight="1" thickBot="1" x14ac:dyDescent="0.45">
      <c r="B113" s="64"/>
      <c r="C113" s="150" t="s">
        <v>190</v>
      </c>
      <c r="D113" s="139"/>
      <c r="E113" s="140"/>
      <c r="F113" s="141"/>
      <c r="G113" s="142"/>
      <c r="H113" s="92"/>
      <c r="I113" s="44"/>
    </row>
    <row r="114" spans="1:9" ht="20.100000000000001" customHeight="1" x14ac:dyDescent="0.4">
      <c r="B114" s="15" t="s">
        <v>183</v>
      </c>
      <c r="C114" s="145" t="s">
        <v>187</v>
      </c>
      <c r="D114" s="124">
        <v>11.5</v>
      </c>
      <c r="E114" s="61" t="str">
        <f>IF($C$8="N/A","N/A",(1-VLOOKUP($C$8,Sheet2!D:E,2,FALSE))*D114)</f>
        <v>N/A</v>
      </c>
      <c r="F114" s="124" t="str">
        <f>IF($C$8="N/A","N/A",(1-VLOOKUP($C$8,Sheet2!D:E,2,FALSE))*D114*(1-10%))</f>
        <v>N/A</v>
      </c>
      <c r="G114" s="125">
        <v>5</v>
      </c>
      <c r="H114" s="49"/>
      <c r="I114" s="34">
        <f t="shared" ref="I114:I117" si="7">IF(H114&gt;0,H114*F114,0)</f>
        <v>0</v>
      </c>
    </row>
    <row r="115" spans="1:9" ht="20.100000000000001" customHeight="1" thickBot="1" x14ac:dyDescent="0.45">
      <c r="B115" s="17" t="s">
        <v>184</v>
      </c>
      <c r="C115" s="144" t="s">
        <v>188</v>
      </c>
      <c r="D115" s="65">
        <v>17.5</v>
      </c>
      <c r="E115" s="4" t="str">
        <f>IF($C$8="N/A","N/A",(1-VLOOKUP($C$8,Sheet2!D:E,2,FALSE))*D115)</f>
        <v>N/A</v>
      </c>
      <c r="F115" s="65" t="str">
        <f>IF($C$8="N/A","N/A",(1-VLOOKUP($C$8,Sheet2!D:E,2,FALSE))*D115*(1-10%))</f>
        <v>N/A</v>
      </c>
      <c r="G115" s="126">
        <v>5</v>
      </c>
      <c r="H115" s="49"/>
      <c r="I115" s="34">
        <f t="shared" si="7"/>
        <v>0</v>
      </c>
    </row>
    <row r="116" spans="1:9" ht="20.100000000000001" customHeight="1" thickBot="1" x14ac:dyDescent="0.45">
      <c r="B116" s="47"/>
      <c r="C116" s="86"/>
      <c r="D116" s="74"/>
      <c r="E116" s="39"/>
      <c r="F116" s="73"/>
      <c r="G116" s="167"/>
      <c r="H116" s="92"/>
      <c r="I116" s="44"/>
    </row>
    <row r="117" spans="1:9" ht="20.100000000000001" customHeight="1" thickBot="1" x14ac:dyDescent="0.45">
      <c r="B117" s="164" t="s">
        <v>185</v>
      </c>
      <c r="C117" s="165" t="s">
        <v>186</v>
      </c>
      <c r="D117" s="85">
        <v>199.95</v>
      </c>
      <c r="E117" s="166" t="str">
        <f>IF($C$8="N/A","N/A",(1-VLOOKUP($C$8,Sheet2!D:E,2,FALSE))*D117)</f>
        <v>N/A</v>
      </c>
      <c r="F117" s="85" t="str">
        <f>IF($C$8="N/A","N/A",(1-VLOOKUP($C$8,Sheet2!D:E,2,FALSE))*D117*(1-10%))</f>
        <v>N/A</v>
      </c>
      <c r="G117" s="134">
        <v>1</v>
      </c>
      <c r="H117" s="49"/>
      <c r="I117" s="34">
        <f t="shared" si="7"/>
        <v>0</v>
      </c>
    </row>
    <row r="118" spans="1:9" ht="20.100000000000001" customHeight="1" thickBot="1" x14ac:dyDescent="0.45">
      <c r="B118" s="119"/>
      <c r="C118" s="143"/>
      <c r="D118" s="120"/>
      <c r="E118" s="122"/>
      <c r="F118" s="121"/>
      <c r="G118" s="128"/>
      <c r="H118" s="92"/>
      <c r="I118" s="44"/>
    </row>
    <row r="119" spans="1:9" s="106" customFormat="1" ht="30" customHeight="1" x14ac:dyDescent="0.3">
      <c r="A119" s="135"/>
      <c r="B119" s="105"/>
      <c r="H119" s="107"/>
      <c r="I119" s="108" t="str">
        <f>IF(SUM(I28:I117)&gt;=500,"FREE FREIGHT","FREIGHT NOT INCLUDED")</f>
        <v>FREIGHT NOT INCLUDED</v>
      </c>
    </row>
    <row r="120" spans="1:9" s="106" customFormat="1" ht="30" customHeight="1" thickBot="1" x14ac:dyDescent="0.35">
      <c r="A120" s="135"/>
      <c r="B120" s="154" t="s">
        <v>170</v>
      </c>
      <c r="C120" s="154"/>
      <c r="D120" s="154"/>
      <c r="E120" s="154"/>
      <c r="H120" s="109" t="s">
        <v>11</v>
      </c>
      <c r="I120" s="110">
        <f>SUM(I10:I28)+SUM(I31:I118)</f>
        <v>0</v>
      </c>
    </row>
    <row r="121" spans="1:9" ht="24.95" customHeight="1" x14ac:dyDescent="0.25"/>
  </sheetData>
  <sheetProtection algorithmName="SHA-512" hashValue="+a1zHrAXBQAxi1OL9spuNa9Xz7qV5UTBUVpjcWXzCU3CUPqnbY/JIED59sFgnvJcKMj4UOY8I2mRLA29aJszNA==" saltValue="vaCcCCKniTnTOMNHZaaKRg==" spinCount="100000" sheet="1" objects="1" scenarios="1"/>
  <mergeCells count="8">
    <mergeCell ref="B3:H3"/>
    <mergeCell ref="F2:G2"/>
    <mergeCell ref="C2:D2"/>
    <mergeCell ref="B120:E120"/>
    <mergeCell ref="B7:C7"/>
    <mergeCell ref="H7:I7"/>
    <mergeCell ref="B5:H5"/>
    <mergeCell ref="B4:H4"/>
  </mergeCells>
  <conditionalFormatting sqref="H10:H28">
    <cfRule type="cellIs" dxfId="34" priority="40" operator="between">
      <formula>1</formula>
      <formula>9</formula>
    </cfRule>
  </conditionalFormatting>
  <conditionalFormatting sqref="F8">
    <cfRule type="expression" dxfId="33" priority="23">
      <formula>AND($H$28&gt;=1,$H$28&lt;=9)</formula>
    </cfRule>
    <cfRule type="expression" dxfId="32" priority="24">
      <formula>AND($H$27&gt;=1,$H$27&lt;=9)</formula>
    </cfRule>
    <cfRule type="expression" dxfId="31" priority="25">
      <formula>AND($H$26&gt;=1,$H$26&lt;=9)</formula>
    </cfRule>
    <cfRule type="expression" dxfId="30" priority="26">
      <formula>AND($H$25&gt;=1,$H$25&lt;=9)</formula>
    </cfRule>
    <cfRule type="expression" dxfId="29" priority="27">
      <formula>AND($H$24&gt;=1,$H$24&lt;=9)</formula>
    </cfRule>
    <cfRule type="expression" dxfId="28" priority="28">
      <formula>AND($H$23&gt;=1,$H$23&lt;=9)</formula>
    </cfRule>
    <cfRule type="expression" dxfId="27" priority="29">
      <formula>AND($H$22&gt;=1,$H$22&lt;=9)</formula>
    </cfRule>
    <cfRule type="expression" dxfId="26" priority="30">
      <formula>AND($H$20&gt;=1,$H$20&lt;=9)</formula>
    </cfRule>
    <cfRule type="expression" dxfId="25" priority="31">
      <formula>AND($H$19&gt;=1,$H$19&lt;=9)</formula>
    </cfRule>
    <cfRule type="expression" dxfId="24" priority="32">
      <formula>AND($H$18&gt;=1,$H$18&lt;=9)</formula>
    </cfRule>
    <cfRule type="expression" dxfId="23" priority="33">
      <formula>AND($H$17&gt;=1,$H$17&lt;=9)</formula>
    </cfRule>
    <cfRule type="expression" dxfId="22" priority="34">
      <formula>AND($H$16&gt;=1,$H$16&lt;=9)</formula>
    </cfRule>
    <cfRule type="expression" dxfId="21" priority="35">
      <formula>AND($H$15&gt;=1,$H$15&lt;=9)</formula>
    </cfRule>
    <cfRule type="expression" dxfId="20" priority="36">
      <formula>AND($H$14&gt;=1,$H$14&lt;=9)</formula>
    </cfRule>
    <cfRule type="expression" dxfId="19" priority="37">
      <formula>AND($H$12&gt;=1,$H$12&lt;=9)</formula>
    </cfRule>
    <cfRule type="expression" dxfId="18" priority="38">
      <formula>AND($H$11&gt;=1,$H$11&lt;=9)</formula>
    </cfRule>
    <cfRule type="expression" dxfId="17" priority="39">
      <formula>AND($H$10&gt;=1,$H$10&lt;=9)</formula>
    </cfRule>
  </conditionalFormatting>
  <conditionalFormatting sqref="I120">
    <cfRule type="expression" dxfId="16" priority="2">
      <formula>AND($H$28&gt;=1,$H$28&lt;=9)</formula>
    </cfRule>
    <cfRule type="expression" dxfId="15" priority="3">
      <formula>AND($H$27&gt;=1,$H$27&lt;=9)</formula>
    </cfRule>
    <cfRule type="expression" dxfId="14" priority="4">
      <formula>AND($H$26&gt;=1,$H$26&lt;=9)</formula>
    </cfRule>
    <cfRule type="expression" dxfId="13" priority="5">
      <formula>AND($H$25&gt;=1,$H$25&lt;=9)</formula>
    </cfRule>
    <cfRule type="expression" dxfId="12" priority="6">
      <formula>AND($H$24&gt;=1,$H$24&lt;=9)</formula>
    </cfRule>
    <cfRule type="expression" dxfId="11" priority="7">
      <formula>AND($H$23&gt;=1,$H$23&lt;=9)</formula>
    </cfRule>
    <cfRule type="expression" dxfId="10" priority="8">
      <formula>AND($H$22&gt;=1,$H$22&lt;=9)</formula>
    </cfRule>
    <cfRule type="expression" dxfId="9" priority="9">
      <formula>AND($H$20&gt;=1,$H$20&lt;=9)</formula>
    </cfRule>
    <cfRule type="expression" dxfId="8" priority="10">
      <formula>AND($H$19&gt;=1,$H$19&lt;=9)</formula>
    </cfRule>
    <cfRule type="expression" dxfId="7" priority="11">
      <formula>AND($H$18&gt;=1,$H$18&lt;=9)</formula>
    </cfRule>
    <cfRule type="expression" dxfId="6" priority="12">
      <formula>AND($H$17&gt;=1,$H$17&lt;=9)</formula>
    </cfRule>
    <cfRule type="expression" dxfId="5" priority="13">
      <formula>AND($H$16&gt;=1,$H$16&lt;=9)</formula>
    </cfRule>
    <cfRule type="expression" dxfId="4" priority="14">
      <formula>AND($H$15&gt;=1,$H$15&lt;=9)</formula>
    </cfRule>
    <cfRule type="expression" dxfId="3" priority="15">
      <formula>AND($H$14&gt;=1,$H$14&lt;=9)</formula>
    </cfRule>
    <cfRule type="expression" dxfId="2" priority="16">
      <formula>AND($H$12&gt;=1,$H$12&lt;=9)</formula>
    </cfRule>
    <cfRule type="expression" dxfId="1" priority="17">
      <formula>AND($H$11&gt;=1,$H$11&lt;=9)</formula>
    </cfRule>
    <cfRule type="expression" dxfId="0" priority="18">
      <formula>AND($H$10&gt;=1,$H$10&lt;=9)</formula>
    </cfRule>
  </conditionalFormatting>
  <dataValidations count="1">
    <dataValidation type="list" allowBlank="1" showInputMessage="1" showErrorMessage="1" sqref="C8">
      <formula1>disc</formula1>
    </dataValidation>
  </dataValidations>
  <pageMargins left="0.25" right="0.25" top="0.25" bottom="0.25" header="0.3" footer="0.3"/>
  <pageSetup scale="46" fitToHeight="0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2" sqref="E2"/>
    </sheetView>
  </sheetViews>
  <sheetFormatPr defaultRowHeight="15" x14ac:dyDescent="0.25"/>
  <cols>
    <col min="1" max="1" width="11" customWidth="1"/>
    <col min="4" max="4" width="10.5703125" customWidth="1"/>
  </cols>
  <sheetData>
    <row r="1" spans="1:10" x14ac:dyDescent="0.25">
      <c r="A1" t="s">
        <v>5</v>
      </c>
      <c r="B1">
        <v>0</v>
      </c>
      <c r="G1" s="163" t="s">
        <v>114</v>
      </c>
      <c r="H1" s="163"/>
      <c r="I1" s="163"/>
      <c r="J1" t="s">
        <v>12</v>
      </c>
    </row>
    <row r="2" spans="1:10" x14ac:dyDescent="0.25">
      <c r="A2" t="s">
        <v>2</v>
      </c>
      <c r="B2" s="1">
        <v>0.6</v>
      </c>
      <c r="D2" t="s">
        <v>2</v>
      </c>
      <c r="E2" s="137">
        <v>0.5</v>
      </c>
    </row>
    <row r="3" spans="1:10" x14ac:dyDescent="0.25">
      <c r="A3" t="s">
        <v>3</v>
      </c>
      <c r="B3" s="1">
        <v>0.65</v>
      </c>
      <c r="D3" t="s">
        <v>3</v>
      </c>
      <c r="E3" s="137">
        <v>0.55000000000000004</v>
      </c>
    </row>
    <row r="4" spans="1:10" x14ac:dyDescent="0.25">
      <c r="A4" t="s">
        <v>4</v>
      </c>
      <c r="B4" s="2">
        <v>0.67500000000000004</v>
      </c>
      <c r="D4" t="s">
        <v>4</v>
      </c>
      <c r="E4" s="137">
        <v>0.6</v>
      </c>
    </row>
  </sheetData>
  <sheetProtection algorithmName="SHA-512" hashValue="NATaExiv+Gj83hZ8vuB5G0ZLBsq9emLaY649JGZJd3cagoZqDY7PbLMUhHUOODFjQytB/SmE/diX+ikk8L92KQ==" saltValue="pq50ELHFukS8LJRt/WJEIg==" spinCount="100000" sheet="1" objects="1" scenarios="1"/>
  <mergeCells count="1">
    <mergeCell ref="G1:I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Form</vt:lpstr>
      <vt:lpstr>Sheet2</vt:lpstr>
      <vt:lpstr>disc</vt:lpstr>
      <vt:lpstr>discounts</vt:lpstr>
      <vt:lpstr>Form!Print_Area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2016-04-21T21:14:38Z</dcterms:modified>
</cp:coreProperties>
</file>