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novasbe365-my.sharepoint.com/personal/32399_novasbe_pt/Documents/"/>
    </mc:Choice>
  </mc:AlternateContent>
  <xr:revisionPtr revIDLastSave="0" documentId="8_{0BA51BC3-BD9B-4E5E-A872-13002F87C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E4" i="1"/>
  <c r="E5" i="1"/>
  <c r="E6" i="1"/>
  <c r="E7" i="1"/>
  <c r="E8" i="1"/>
  <c r="E9" i="1"/>
  <c r="E10" i="1"/>
  <c r="E11" i="1"/>
  <c r="E12" i="1"/>
  <c r="E13" i="1"/>
  <c r="E14" i="1"/>
  <c r="E3" i="1"/>
  <c r="I4" i="1"/>
  <c r="I5" i="1"/>
  <c r="I6" i="1"/>
  <c r="I7" i="1"/>
  <c r="I8" i="1"/>
  <c r="I9" i="1"/>
  <c r="I10" i="1"/>
  <c r="I11" i="1"/>
  <c r="I12" i="1"/>
  <c r="I13" i="1"/>
  <c r="I14" i="1"/>
  <c r="I3" i="1"/>
  <c r="B19" i="1" l="1"/>
  <c r="C21" i="1"/>
  <c r="C48" i="1"/>
  <c r="C49" i="1"/>
  <c r="C50" i="1"/>
  <c r="C51" i="1"/>
  <c r="C47" i="1"/>
  <c r="C23" i="1"/>
  <c r="D23" i="1" s="1"/>
  <c r="C22" i="1"/>
  <c r="D22" i="1" s="1"/>
  <c r="C27" i="1" s="1"/>
  <c r="D21" i="1" l="1"/>
  <c r="C28" i="1" l="1"/>
  <c r="D27" i="1" l="1"/>
  <c r="E27" i="1" s="1"/>
  <c r="C29" i="1"/>
  <c r="D28" i="1"/>
  <c r="E28" i="1" s="1"/>
  <c r="C30" i="1" l="1"/>
  <c r="D29" i="1"/>
  <c r="E29" i="1" s="1"/>
  <c r="C31" i="1" l="1"/>
  <c r="D30" i="1"/>
  <c r="E30" i="1" s="1"/>
  <c r="C32" i="1" l="1"/>
  <c r="D31" i="1"/>
  <c r="E31" i="1" s="1"/>
  <c r="C33" i="1" l="1"/>
  <c r="D32" i="1"/>
  <c r="E32" i="1" s="1"/>
  <c r="C34" i="1" l="1"/>
  <c r="D33" i="1"/>
  <c r="E33" i="1" s="1"/>
  <c r="C35" i="1" l="1"/>
  <c r="D34" i="1"/>
  <c r="E34" i="1" s="1"/>
  <c r="D35" i="1" l="1"/>
  <c r="E35" i="1" s="1"/>
  <c r="C36" i="1"/>
  <c r="C37" i="1" l="1"/>
  <c r="D36" i="1"/>
  <c r="E36" i="1" s="1"/>
  <c r="D37" i="1" l="1"/>
  <c r="E37" i="1" s="1"/>
  <c r="E38" i="1" s="1"/>
</calcChain>
</file>

<file path=xl/sharedStrings.xml><?xml version="1.0" encoding="utf-8"?>
<sst xmlns="http://schemas.openxmlformats.org/spreadsheetml/2006/main" count="140" uniqueCount="73">
  <si>
    <t>job_title</t>
  </si>
  <si>
    <t>job_description</t>
  </si>
  <si>
    <t>company</t>
  </si>
  <si>
    <t>job_location</t>
  </si>
  <si>
    <t>job_category</t>
  </si>
  <si>
    <t>salary</t>
  </si>
  <si>
    <t>post_date</t>
  </si>
  <si>
    <t>scrape_date</t>
  </si>
  <si>
    <t>job_href</t>
  </si>
  <si>
    <t>website</t>
  </si>
  <si>
    <t>post_year</t>
  </si>
  <si>
    <t>post_month</t>
  </si>
  <si>
    <t>Field Name</t>
  </si>
  <si>
    <t>Data Type</t>
  </si>
  <si>
    <t>Text</t>
  </si>
  <si>
    <t>Integer</t>
  </si>
  <si>
    <t>Data Format</t>
  </si>
  <si>
    <t>Field Size</t>
  </si>
  <si>
    <t>Description</t>
  </si>
  <si>
    <t>Example</t>
  </si>
  <si>
    <t>NNNN</t>
  </si>
  <si>
    <t>NN</t>
  </si>
  <si>
    <t>Job vacancy title</t>
  </si>
  <si>
    <t>Full job description</t>
  </si>
  <si>
    <t>Name of the company posting the advertisement</t>
  </si>
  <si>
    <t>Location of the specific job advertisement</t>
  </si>
  <si>
    <t>Category/Sector of the job</t>
  </si>
  <si>
    <t>Salary interval of the job offer</t>
  </si>
  <si>
    <t>Date of the job posting</t>
  </si>
  <si>
    <t>Date of scraping/retrieval of data</t>
  </si>
  <si>
    <t>Job url</t>
  </si>
  <si>
    <t>Name of the website from which the job is from</t>
  </si>
  <si>
    <t>Year of posting</t>
  </si>
  <si>
    <t>Month of posting</t>
  </si>
  <si>
    <t>Consultor</t>
  </si>
  <si>
    <t>Fluencia em inglês e alemão</t>
  </si>
  <si>
    <t>Delloite</t>
  </si>
  <si>
    <t>Lisboa</t>
  </si>
  <si>
    <t>Consultoria</t>
  </si>
  <si>
    <t>1000 - 1500</t>
  </si>
  <si>
    <t>2020-03-27T00:00:00Z</t>
  </si>
  <si>
    <t>YYYY/MM/DD T ss:ml:nsZ</t>
  </si>
  <si>
    <t>Bons empregos</t>
  </si>
  <si>
    <t>Sum of Field Size Characters</t>
  </si>
  <si>
    <t>Amount Of Records</t>
  </si>
  <si>
    <t>Kilobytes</t>
  </si>
  <si>
    <t>Mb</t>
  </si>
  <si>
    <t>Variation</t>
  </si>
  <si>
    <t>Year</t>
  </si>
  <si>
    <t>Historical</t>
  </si>
  <si>
    <t>Weeks</t>
  </si>
  <si>
    <t>Kb to Mb</t>
  </si>
  <si>
    <t>Mb to Gb</t>
  </si>
  <si>
    <t>Cost of Storage</t>
  </si>
  <si>
    <t>Provider</t>
  </si>
  <si>
    <t>Amazon S3</t>
  </si>
  <si>
    <t>Microsoft Azure Blob Storage</t>
  </si>
  <si>
    <t>Google Cloud Storage</t>
  </si>
  <si>
    <t>IBM Cloud Object Storage</t>
  </si>
  <si>
    <t>Oracle Cloud Object Storage</t>
  </si>
  <si>
    <t>Months</t>
  </si>
  <si>
    <t>Cost at end of the Year</t>
  </si>
  <si>
    <t>Total</t>
  </si>
  <si>
    <t>https://www.bonsempregos.com/oferta-emprego/administrador</t>
  </si>
  <si>
    <t>www.bonsempregos.com/consultor</t>
  </si>
  <si>
    <t>Field Lenght</t>
  </si>
  <si>
    <t>Multiply by 8 bytes</t>
  </si>
  <si>
    <t>Job Vacancy growth</t>
  </si>
  <si>
    <t>Size in 1 Week Scraping</t>
  </si>
  <si>
    <t>Yearly Cost assumming end of the Year Cost as per month</t>
  </si>
  <si>
    <t>Total Dataset Size</t>
  </si>
  <si>
    <t>The number of records stored in one month is the number of records scraped/raw + the cleaned set, that is X*2</t>
  </si>
  <si>
    <t>Amount Of Records Stored in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</si>
</sst>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_([$€-2]\ * #,##0_);_([$€-2]\ * \(#,##0\);_([$€-2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7" fillId="0" borderId="4" xfId="0" applyFont="1" applyBorder="1"/>
    <xf numFmtId="9" fontId="5" fillId="0" borderId="4" xfId="0" applyNumberFormat="1" applyFont="1" applyBorder="1"/>
    <xf numFmtId="2" fontId="5" fillId="0" borderId="0" xfId="0" applyNumberFormat="1" applyFont="1" applyBorder="1"/>
    <xf numFmtId="9" fontId="5" fillId="0" borderId="6" xfId="0" applyNumberFormat="1" applyFont="1" applyBorder="1"/>
    <xf numFmtId="0" fontId="5" fillId="0" borderId="7" xfId="0" applyFont="1" applyBorder="1"/>
    <xf numFmtId="2" fontId="5" fillId="0" borderId="7" xfId="0" applyNumberFormat="1" applyFont="1" applyBorder="1"/>
    <xf numFmtId="0" fontId="7" fillId="0" borderId="5" xfId="0" applyFont="1" applyBorder="1"/>
    <xf numFmtId="0" fontId="7" fillId="0" borderId="8" xfId="0" applyFont="1" applyBorder="1"/>
    <xf numFmtId="1" fontId="7" fillId="0" borderId="0" xfId="0" applyNumberFormat="1" applyFont="1"/>
    <xf numFmtId="164" fontId="7" fillId="0" borderId="0" xfId="0" applyNumberFormat="1" applyFont="1"/>
    <xf numFmtId="165" fontId="7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9" fontId="7" fillId="0" borderId="14" xfId="0" applyNumberFormat="1" applyFont="1" applyBorder="1"/>
    <xf numFmtId="2" fontId="7" fillId="0" borderId="0" xfId="0" applyNumberFormat="1" applyFont="1"/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€-2]\ * #,##0_);_([$€-2]\ * \(#,##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numFmt numFmtId="164" formatCode="_([$€-2]\ * #,##0.00_);_([$€-2]\ * \(#,##0.0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_([$€-2]\ * #,##0_);_([$€-2]\ * \(#,##0\);_([$€-2]\ 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Data Storage Size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Total Dataset Size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Sheet1!$B$27:$B$38</c:f>
              <c:numCache>
                <c:formatCode>General</c:formatCode>
                <c:ptCount val="11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numCache>
            </c:numRef>
          </c:cat>
          <c:val>
            <c:numRef>
              <c:f>Sheet1!$C$27:$C$38</c:f>
              <c:numCache>
                <c:formatCode>0</c:formatCode>
                <c:ptCount val="11"/>
                <c:pt idx="0">
                  <c:v>6.5309765625000002</c:v>
                </c:pt>
                <c:pt idx="1">
                  <c:v>15.54372421875</c:v>
                </c:pt>
                <c:pt idx="2">
                  <c:v>23.38089609375</c:v>
                </c:pt>
                <c:pt idx="3">
                  <c:v>31.218067968749999</c:v>
                </c:pt>
                <c:pt idx="4">
                  <c:v>39.055239843750002</c:v>
                </c:pt>
                <c:pt idx="5">
                  <c:v>46.892411718750004</c:v>
                </c:pt>
                <c:pt idx="6">
                  <c:v>54.729583593750007</c:v>
                </c:pt>
                <c:pt idx="7">
                  <c:v>62.56675546875001</c:v>
                </c:pt>
                <c:pt idx="8">
                  <c:v>70.403927343750013</c:v>
                </c:pt>
                <c:pt idx="9">
                  <c:v>78.241099218750009</c:v>
                </c:pt>
                <c:pt idx="10">
                  <c:v>86.078271093750004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8-4270-8F75-234F698C3B5C}"/>
            </c:ext>
          </c:extLst>
        </c:ser>
        <c:ser>
          <c:idx val="2"/>
          <c:order val="1"/>
          <c:tx>
            <c:strRef>
              <c:f>Sheet1!$E$26</c:f>
              <c:strCache>
                <c:ptCount val="1"/>
                <c:pt idx="0">
                  <c:v>Yearly Cost assumming end of the Year Cost as per month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Sheet1!$B$27:$B$38</c:f>
              <c:numCache>
                <c:formatCode>General</c:formatCode>
                <c:ptCount val="11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numCache>
            </c:numRef>
          </c:cat>
          <c:val>
            <c:numRef>
              <c:f>Sheet1!$E$27:$E$38</c:f>
              <c:numCache>
                <c:formatCode>_([$€-2]\ * #,##0_);_([$€-2]\ * \(#,##0\);_([$€-2]\ * "-"??_);_(@_)</c:formatCode>
                <c:ptCount val="11"/>
                <c:pt idx="0">
                  <c:v>1.3479935625000001</c:v>
                </c:pt>
                <c:pt idx="1">
                  <c:v>3.2082246787499997</c:v>
                </c:pt>
                <c:pt idx="2">
                  <c:v>4.8258169537499995</c:v>
                </c:pt>
                <c:pt idx="3">
                  <c:v>6.4434092287499993</c:v>
                </c:pt>
                <c:pt idx="4">
                  <c:v>8.0610015037499991</c:v>
                </c:pt>
                <c:pt idx="5">
                  <c:v>9.6785937787500007</c:v>
                </c:pt>
                <c:pt idx="6">
                  <c:v>11.296186053750002</c:v>
                </c:pt>
                <c:pt idx="7">
                  <c:v>12.913778328750002</c:v>
                </c:pt>
                <c:pt idx="8">
                  <c:v>14.531370603750002</c:v>
                </c:pt>
                <c:pt idx="9">
                  <c:v>16.148962878750002</c:v>
                </c:pt>
                <c:pt idx="10">
                  <c:v>17.766555153750001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D-460E-8D96-C2C18BFCC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7"/>
        <c:axId val="227417312"/>
        <c:axId val="227418976"/>
      </c:barChart>
      <c:catAx>
        <c:axId val="22741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27418976"/>
        <c:crosses val="autoZero"/>
        <c:auto val="1"/>
        <c:lblAlgn val="ctr"/>
        <c:lblOffset val="100"/>
        <c:noMultiLvlLbl val="0"/>
      </c:catAx>
      <c:valAx>
        <c:axId val="2274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Gigabytes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2741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1056245</xdr:colOff>
      <xdr:row>41</xdr:row>
      <xdr:rowOff>65479</xdr:rowOff>
    </xdr:from>
    <xdr:to>
      <xdr:col>7</xdr:col>
      <xdr:colOff>576471</xdr:colOff>
      <xdr:row>56</xdr:row>
      <xdr:rowOff>50334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2C3CFA-48DD-46D9-B4DF-9726A55A3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520C6-C178-497E-9284-6B4CFE09A3FD}" name="Table1" displayName="Table1" ref="B2:G14" totalsRowShown="0" headerRowDxfId="25" dataDxfId="24">
  <autoFilter ref="B2:G14" xr:uid="{61F520C6-C178-497E-9284-6B4CFE09A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E5AD334-7E3C-46AB-974F-AB2F26352F09}" name="Field Name" dataDxfId="23"/>
    <tableColumn id="2" xr3:uid="{12219D86-2C7D-439A-9B3F-763FCCA10B11}" name="Data Type" dataDxfId="22"/>
    <tableColumn id="3" xr3:uid="{E5BBEB3F-3785-4322-834E-0C869BEF4573}" name="Data Format" dataDxfId="21"/>
    <tableColumn id="4" xr3:uid="{2388822C-1C8F-4C5A-9F7F-BF0BA6A98CD9}" name="Field Size" dataDxfId="20">
      <calculatedColumnFormula>J3</calculatedColumnFormula>
    </tableColumn>
    <tableColumn id="5" xr3:uid="{D0483127-526E-425B-8761-98F162311CDF}" name="Description" dataDxfId="19"/>
    <tableColumn id="6" xr3:uid="{0938B1F0-3784-4ECD-893C-F4B139F7385C}" name="Example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BD03B-2E1C-4760-B7F9-FE8E7BE8EF2F}" name="Table3" displayName="Table3" ref="B26:E38" totalsRowCount="1" headerRowDxfId="9" dataDxfId="8">
  <autoFilter ref="B26:E37" xr:uid="{508BD03B-2E1C-4760-B7F9-FE8E7BE8EF2F}">
    <filterColumn colId="0" hiddenButton="1"/>
    <filterColumn colId="1" hiddenButton="1"/>
    <filterColumn colId="2" hiddenButton="1"/>
    <filterColumn colId="3" hiddenButton="1"/>
  </autoFilter>
  <tableColumns count="4">
    <tableColumn id="1" xr3:uid="{FD8F6246-1E2F-40EA-880E-53AE4A51D0B0}" name="Year" dataDxfId="7" totalsRowDxfId="3"/>
    <tableColumn id="2" xr3:uid="{1A9A91CC-8C0F-419C-A42B-4B5FDC5C7F11}" name="Total Dataset Size" dataDxfId="6" totalsRowDxfId="2">
      <calculatedColumnFormula>C26+$D$21*$C$40*$C$42</calculatedColumnFormula>
    </tableColumn>
    <tableColumn id="4" xr3:uid="{A3CF573B-8D74-4A3A-86AA-156CD9343702}" name="Cost at end of the Year" totalsRowLabel="Total" dataDxfId="4" totalsRowDxfId="1"/>
    <tableColumn id="5" xr3:uid="{75ECBAA3-9997-4AD0-ADC8-307224CCE8CE}" name="Yearly Cost assumming end of the Year Cost as per month" totalsRowFunction="custom" dataDxfId="5" totalsRowDxfId="0">
      <totalsRowFormula>SUM(E27:E37)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3100D-942E-4725-A56F-262C0EE3E36F}" name="Table13" displayName="Table13" ref="D4:I16" totalsRowShown="0" headerRowDxfId="17" dataDxfId="16">
  <autoFilter ref="D4:I16" xr:uid="{17D3100D-942E-4725-A56F-262C0EE3E3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A85022-9360-461F-ADE3-327107BABE6C}" name="Field Name" dataDxfId="15"/>
    <tableColumn id="2" xr3:uid="{0A26C41C-A986-4B3B-90C3-E77F5059B27C}" name="Data Type" dataDxfId="14"/>
    <tableColumn id="3" xr3:uid="{B8E0B9CE-10E1-4CA5-9929-C2376A232213}" name="Data Format" dataDxfId="13"/>
    <tableColumn id="4" xr3:uid="{53D206CD-48F9-4E7B-9F13-AC93017A2A1A}" name="Field Size" dataDxfId="12"/>
    <tableColumn id="5" xr3:uid="{D958A00E-DAC6-4908-9DF0-AEEADDDC73FB}" name="Description" dataDxfId="11"/>
    <tableColumn id="6" xr3:uid="{0BB665AC-ECEB-4CC5-A3FE-E3BD764B8523}" name="Example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bonsempregos.com/oferta-emprego/administrador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bonsempregos.com/consul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showGridLines="0" tabSelected="1" topLeftCell="A13" zoomScale="85" zoomScaleNormal="85" workbookViewId="0">
      <selection activeCell="E41" sqref="E41"/>
    </sheetView>
  </sheetViews>
  <sheetFormatPr defaultRowHeight="15.6" x14ac:dyDescent="0.3"/>
  <cols>
    <col min="2" max="2" width="27.5546875" style="12" bestFit="1" customWidth="1"/>
    <col min="3" max="3" width="36.33203125" style="12" bestFit="1" customWidth="1"/>
    <col min="4" max="4" width="26.77734375" style="12" customWidth="1"/>
    <col min="5" max="5" width="58.109375" style="12" bestFit="1" customWidth="1"/>
    <col min="6" max="6" width="39.88671875" style="12" bestFit="1" customWidth="1"/>
    <col min="7" max="7" width="32.109375" style="12" customWidth="1"/>
    <col min="8" max="8" width="8.88671875" style="12"/>
    <col min="9" max="9" width="27.109375" style="12" bestFit="1" customWidth="1"/>
    <col min="10" max="10" width="14.5546875" style="12" bestFit="1" customWidth="1"/>
  </cols>
  <sheetData>
    <row r="1" spans="1:12" ht="14.4" x14ac:dyDescent="0.3">
      <c r="A1" s="2"/>
      <c r="B1" s="2"/>
      <c r="C1" s="2"/>
      <c r="D1" s="2"/>
      <c r="E1" s="2"/>
      <c r="F1" s="2"/>
      <c r="G1" s="2"/>
      <c r="H1" s="2"/>
      <c r="I1" s="2"/>
      <c r="J1" s="1"/>
    </row>
    <row r="2" spans="1:12" x14ac:dyDescent="0.3">
      <c r="A2" s="2"/>
      <c r="B2" s="6" t="s">
        <v>12</v>
      </c>
      <c r="C2" s="6" t="s">
        <v>13</v>
      </c>
      <c r="D2" s="6" t="s">
        <v>16</v>
      </c>
      <c r="E2" s="6" t="s">
        <v>17</v>
      </c>
      <c r="F2" s="6" t="s">
        <v>18</v>
      </c>
      <c r="G2" s="6" t="s">
        <v>19</v>
      </c>
      <c r="H2" s="7"/>
      <c r="I2" s="7" t="s">
        <v>66</v>
      </c>
      <c r="J2" s="7" t="s">
        <v>65</v>
      </c>
      <c r="K2" s="1"/>
      <c r="L2" s="1"/>
    </row>
    <row r="3" spans="1:12" x14ac:dyDescent="0.3">
      <c r="A3" s="2"/>
      <c r="B3" s="8" t="s">
        <v>0</v>
      </c>
      <c r="C3" s="8" t="s">
        <v>14</v>
      </c>
      <c r="D3" s="8"/>
      <c r="E3" s="7">
        <f t="shared" ref="E3:E14" si="0">J3</f>
        <v>22</v>
      </c>
      <c r="F3" s="8" t="s">
        <v>22</v>
      </c>
      <c r="G3" s="8" t="s">
        <v>34</v>
      </c>
      <c r="H3" s="7"/>
      <c r="I3" s="7">
        <f>J3*4</f>
        <v>88</v>
      </c>
      <c r="J3" s="9">
        <v>22</v>
      </c>
      <c r="K3" s="1"/>
      <c r="L3" s="1"/>
    </row>
    <row r="4" spans="1:12" x14ac:dyDescent="0.3">
      <c r="A4" s="2"/>
      <c r="B4" s="8" t="s">
        <v>1</v>
      </c>
      <c r="C4" s="8" t="s">
        <v>14</v>
      </c>
      <c r="D4" s="8"/>
      <c r="E4" s="7">
        <f t="shared" si="0"/>
        <v>1205</v>
      </c>
      <c r="F4" s="8" t="s">
        <v>23</v>
      </c>
      <c r="G4" s="8" t="s">
        <v>35</v>
      </c>
      <c r="H4" s="7"/>
      <c r="I4" s="7">
        <f t="shared" ref="I4:I14" si="1">J4*4</f>
        <v>4820</v>
      </c>
      <c r="J4" s="8">
        <v>1205</v>
      </c>
      <c r="K4" s="1"/>
      <c r="L4" s="1"/>
    </row>
    <row r="5" spans="1:12" ht="31.2" x14ac:dyDescent="0.3">
      <c r="A5" s="2"/>
      <c r="B5" s="8" t="s">
        <v>2</v>
      </c>
      <c r="C5" s="8" t="s">
        <v>14</v>
      </c>
      <c r="D5" s="8"/>
      <c r="E5" s="7">
        <f t="shared" si="0"/>
        <v>17</v>
      </c>
      <c r="F5" s="8" t="s">
        <v>24</v>
      </c>
      <c r="G5" s="8" t="s">
        <v>36</v>
      </c>
      <c r="H5" s="7"/>
      <c r="I5" s="7">
        <f t="shared" si="1"/>
        <v>68</v>
      </c>
      <c r="J5" s="9">
        <v>17</v>
      </c>
      <c r="K5" s="1"/>
      <c r="L5" s="1"/>
    </row>
    <row r="6" spans="1:12" x14ac:dyDescent="0.3">
      <c r="A6" s="2"/>
      <c r="B6" s="8" t="s">
        <v>3</v>
      </c>
      <c r="C6" s="8" t="s">
        <v>14</v>
      </c>
      <c r="D6" s="8"/>
      <c r="E6" s="7">
        <f t="shared" si="0"/>
        <v>7</v>
      </c>
      <c r="F6" s="8" t="s">
        <v>25</v>
      </c>
      <c r="G6" s="8" t="s">
        <v>37</v>
      </c>
      <c r="H6" s="7"/>
      <c r="I6" s="7">
        <f t="shared" si="1"/>
        <v>28</v>
      </c>
      <c r="J6" s="8">
        <v>7</v>
      </c>
      <c r="K6" s="1"/>
      <c r="L6" s="1"/>
    </row>
    <row r="7" spans="1:12" x14ac:dyDescent="0.3">
      <c r="A7" s="2"/>
      <c r="B7" s="8" t="s">
        <v>4</v>
      </c>
      <c r="C7" s="8" t="s">
        <v>14</v>
      </c>
      <c r="D7" s="8"/>
      <c r="E7" s="7">
        <f t="shared" si="0"/>
        <v>24</v>
      </c>
      <c r="F7" s="8" t="s">
        <v>26</v>
      </c>
      <c r="G7" s="8" t="s">
        <v>38</v>
      </c>
      <c r="H7" s="7"/>
      <c r="I7" s="7">
        <f t="shared" si="1"/>
        <v>96</v>
      </c>
      <c r="J7" s="9">
        <v>24</v>
      </c>
      <c r="K7" s="1"/>
      <c r="L7" s="1"/>
    </row>
    <row r="8" spans="1:12" x14ac:dyDescent="0.3">
      <c r="A8" s="2"/>
      <c r="B8" s="8" t="s">
        <v>5</v>
      </c>
      <c r="C8" s="8" t="s">
        <v>14</v>
      </c>
      <c r="D8" s="8"/>
      <c r="E8" s="7">
        <f t="shared" si="0"/>
        <v>8</v>
      </c>
      <c r="F8" s="8" t="s">
        <v>27</v>
      </c>
      <c r="G8" s="8" t="s">
        <v>39</v>
      </c>
      <c r="H8" s="7"/>
      <c r="I8" s="7">
        <f t="shared" si="1"/>
        <v>32</v>
      </c>
      <c r="J8" s="8">
        <v>8</v>
      </c>
      <c r="K8" s="1"/>
      <c r="L8" s="1"/>
    </row>
    <row r="9" spans="1:12" ht="31.2" x14ac:dyDescent="0.3">
      <c r="A9" s="2"/>
      <c r="B9" s="8" t="s">
        <v>6</v>
      </c>
      <c r="C9" s="8" t="s">
        <v>14</v>
      </c>
      <c r="D9" s="8" t="s">
        <v>41</v>
      </c>
      <c r="E9" s="7">
        <f t="shared" si="0"/>
        <v>20</v>
      </c>
      <c r="F9" s="8" t="s">
        <v>28</v>
      </c>
      <c r="G9" s="8" t="s">
        <v>40</v>
      </c>
      <c r="H9" s="7"/>
      <c r="I9" s="7">
        <f t="shared" si="1"/>
        <v>80</v>
      </c>
      <c r="J9" s="9">
        <v>20</v>
      </c>
      <c r="K9" s="1"/>
      <c r="L9" s="1"/>
    </row>
    <row r="10" spans="1:12" ht="31.2" x14ac:dyDescent="0.3">
      <c r="A10" s="2"/>
      <c r="B10" s="8" t="s">
        <v>7</v>
      </c>
      <c r="C10" s="8" t="s">
        <v>14</v>
      </c>
      <c r="D10" s="8" t="s">
        <v>41</v>
      </c>
      <c r="E10" s="7">
        <f t="shared" si="0"/>
        <v>20</v>
      </c>
      <c r="F10" s="8" t="s">
        <v>29</v>
      </c>
      <c r="G10" s="8"/>
      <c r="H10" s="7"/>
      <c r="I10" s="7">
        <f t="shared" si="1"/>
        <v>80</v>
      </c>
      <c r="J10" s="8">
        <v>20</v>
      </c>
      <c r="K10" s="1"/>
      <c r="L10" s="1"/>
    </row>
    <row r="11" spans="1:12" ht="31.2" x14ac:dyDescent="0.3">
      <c r="A11" s="2"/>
      <c r="B11" s="8" t="s">
        <v>8</v>
      </c>
      <c r="C11" s="8" t="s">
        <v>14</v>
      </c>
      <c r="D11" s="8"/>
      <c r="E11" s="7">
        <f t="shared" si="0"/>
        <v>89</v>
      </c>
      <c r="F11" s="8" t="s">
        <v>30</v>
      </c>
      <c r="G11" s="10" t="s">
        <v>63</v>
      </c>
      <c r="H11" s="7"/>
      <c r="I11" s="7">
        <f t="shared" si="1"/>
        <v>356</v>
      </c>
      <c r="J11" s="9">
        <v>89</v>
      </c>
      <c r="K11" s="1"/>
      <c r="L11" s="1"/>
    </row>
    <row r="12" spans="1:12" ht="31.2" x14ac:dyDescent="0.3">
      <c r="A12" s="2"/>
      <c r="B12" s="8" t="s">
        <v>9</v>
      </c>
      <c r="C12" s="8" t="s">
        <v>14</v>
      </c>
      <c r="D12" s="8"/>
      <c r="E12" s="7">
        <f t="shared" si="0"/>
        <v>11</v>
      </c>
      <c r="F12" s="8" t="s">
        <v>31</v>
      </c>
      <c r="G12" s="8" t="s">
        <v>42</v>
      </c>
      <c r="H12" s="7"/>
      <c r="I12" s="7">
        <f t="shared" si="1"/>
        <v>44</v>
      </c>
      <c r="J12" s="8">
        <v>11</v>
      </c>
      <c r="K12" s="1"/>
      <c r="L12" s="1"/>
    </row>
    <row r="13" spans="1:12" x14ac:dyDescent="0.3">
      <c r="A13" s="2"/>
      <c r="B13" s="8" t="s">
        <v>10</v>
      </c>
      <c r="C13" s="8" t="s">
        <v>15</v>
      </c>
      <c r="D13" s="8" t="s">
        <v>20</v>
      </c>
      <c r="E13" s="7">
        <f t="shared" si="0"/>
        <v>4</v>
      </c>
      <c r="F13" s="8" t="s">
        <v>32</v>
      </c>
      <c r="G13" s="8">
        <v>2020</v>
      </c>
      <c r="H13" s="7"/>
      <c r="I13" s="7">
        <f t="shared" si="1"/>
        <v>16</v>
      </c>
      <c r="J13" s="9">
        <v>4</v>
      </c>
      <c r="K13" s="1"/>
      <c r="L13" s="1"/>
    </row>
    <row r="14" spans="1:12" x14ac:dyDescent="0.3">
      <c r="A14" s="2"/>
      <c r="B14" s="8" t="s">
        <v>11</v>
      </c>
      <c r="C14" s="8" t="s">
        <v>15</v>
      </c>
      <c r="D14" s="8" t="s">
        <v>21</v>
      </c>
      <c r="E14" s="7">
        <f t="shared" si="0"/>
        <v>2</v>
      </c>
      <c r="F14" s="8" t="s">
        <v>33</v>
      </c>
      <c r="G14" s="8">
        <v>3</v>
      </c>
      <c r="H14" s="7"/>
      <c r="I14" s="7">
        <f t="shared" si="1"/>
        <v>8</v>
      </c>
      <c r="J14" s="11">
        <v>2</v>
      </c>
      <c r="K14" s="1"/>
      <c r="L14" s="1"/>
    </row>
    <row r="15" spans="1:12" x14ac:dyDescent="0.3">
      <c r="A15" s="2"/>
      <c r="B15" s="7"/>
      <c r="C15" s="7"/>
      <c r="D15" s="7"/>
      <c r="E15" s="7"/>
      <c r="F15" s="7"/>
      <c r="G15" s="7"/>
      <c r="H15" s="7"/>
      <c r="I15" s="7"/>
      <c r="J15" s="7"/>
      <c r="K15" s="1"/>
      <c r="L15" s="1"/>
    </row>
    <row r="16" spans="1:12" x14ac:dyDescent="0.3">
      <c r="A16" s="2"/>
      <c r="B16" s="7"/>
      <c r="C16" s="7"/>
      <c r="D16" s="7"/>
      <c r="E16" s="7"/>
      <c r="F16" s="7"/>
      <c r="G16" s="7"/>
      <c r="H16" s="7"/>
      <c r="I16" s="7"/>
      <c r="J16" s="7"/>
      <c r="K16" s="1"/>
      <c r="L16" s="1"/>
    </row>
    <row r="17" spans="1:10" x14ac:dyDescent="0.3">
      <c r="A17" s="2"/>
      <c r="B17" s="12" t="s">
        <v>49</v>
      </c>
      <c r="E17" s="7"/>
      <c r="F17" s="7"/>
      <c r="G17" s="7"/>
      <c r="H17" s="7"/>
      <c r="I17" s="7"/>
      <c r="J17" s="7"/>
    </row>
    <row r="18" spans="1:10" x14ac:dyDescent="0.3">
      <c r="A18" s="2"/>
      <c r="B18" s="13" t="s">
        <v>43</v>
      </c>
      <c r="C18" s="14" t="s">
        <v>72</v>
      </c>
      <c r="D18" s="14" t="s">
        <v>45</v>
      </c>
      <c r="E18" s="15"/>
      <c r="F18" s="7"/>
      <c r="G18" s="7"/>
      <c r="H18" s="7"/>
      <c r="I18" s="7"/>
      <c r="J18" s="7"/>
    </row>
    <row r="19" spans="1:10" x14ac:dyDescent="0.3">
      <c r="A19" s="1"/>
      <c r="B19" s="16">
        <f>SUM($E$3:$E$14)</f>
        <v>1429</v>
      </c>
      <c r="C19" s="6">
        <f>45000*2</f>
        <v>90000</v>
      </c>
      <c r="D19" s="6">
        <v>1024</v>
      </c>
      <c r="E19" s="24"/>
      <c r="F19" s="12" t="s">
        <v>71</v>
      </c>
    </row>
    <row r="20" spans="1:10" x14ac:dyDescent="0.3">
      <c r="A20" s="1"/>
      <c r="B20" s="18" t="s">
        <v>47</v>
      </c>
      <c r="C20" s="6" t="s">
        <v>44</v>
      </c>
      <c r="D20" s="6" t="s">
        <v>68</v>
      </c>
      <c r="E20" s="17" t="s">
        <v>46</v>
      </c>
    </row>
    <row r="21" spans="1:10" x14ac:dyDescent="0.3">
      <c r="A21" s="1"/>
      <c r="B21" s="19">
        <v>0.2</v>
      </c>
      <c r="C21" s="6">
        <f>(1+B21)*$C$19</f>
        <v>108000</v>
      </c>
      <c r="D21" s="20">
        <f>(C21*$B$19/$D$19)*$C$41</f>
        <v>150.71484375</v>
      </c>
      <c r="E21" s="17" t="s">
        <v>46</v>
      </c>
    </row>
    <row r="22" spans="1:10" x14ac:dyDescent="0.3">
      <c r="A22" s="1"/>
      <c r="B22" s="19">
        <v>0</v>
      </c>
      <c r="C22" s="6">
        <f>(1+B22)*$C$19</f>
        <v>90000</v>
      </c>
      <c r="D22" s="20">
        <f t="shared" ref="D22:D23" si="2">(C22*$B$19/$D$19)*$C$41</f>
        <v>125.595703125</v>
      </c>
      <c r="E22" s="17" t="s">
        <v>46</v>
      </c>
    </row>
    <row r="23" spans="1:10" x14ac:dyDescent="0.3">
      <c r="A23" s="1"/>
      <c r="B23" s="21">
        <v>-0.2</v>
      </c>
      <c r="C23" s="22">
        <f>(1+B23)*$C$19</f>
        <v>72000</v>
      </c>
      <c r="D23" s="23">
        <f t="shared" si="2"/>
        <v>100.4765625</v>
      </c>
      <c r="E23" s="25"/>
    </row>
    <row r="24" spans="1:10" x14ac:dyDescent="0.3">
      <c r="A24" s="1"/>
    </row>
    <row r="25" spans="1:10" x14ac:dyDescent="0.3">
      <c r="A25" s="1"/>
    </row>
    <row r="26" spans="1:10" x14ac:dyDescent="0.3">
      <c r="A26" s="1"/>
      <c r="B26" s="12" t="s">
        <v>48</v>
      </c>
      <c r="C26" s="12" t="s">
        <v>70</v>
      </c>
      <c r="D26" s="12" t="s">
        <v>61</v>
      </c>
      <c r="E26" s="12" t="s">
        <v>69</v>
      </c>
      <c r="J26"/>
    </row>
    <row r="27" spans="1:10" x14ac:dyDescent="0.3">
      <c r="A27" s="1"/>
      <c r="B27" s="12">
        <v>2022</v>
      </c>
      <c r="C27" s="26">
        <f>$D$22*$C$40*$C$42</f>
        <v>6.5309765625000002</v>
      </c>
      <c r="D27" s="27">
        <f>MIN($C$47:$C$51)*SUM(C27:C27)</f>
        <v>0.112332796875</v>
      </c>
      <c r="E27" s="28">
        <f t="shared" ref="E27:E37" si="3">D27*$C$43</f>
        <v>1.3479935625000001</v>
      </c>
      <c r="J27"/>
    </row>
    <row r="28" spans="1:10" x14ac:dyDescent="0.3">
      <c r="A28" s="1"/>
      <c r="B28" s="12">
        <v>2023</v>
      </c>
      <c r="C28" s="26">
        <f>C27+$D$21*$C$40*$C$42*(1+$C$44)</f>
        <v>15.54372421875</v>
      </c>
      <c r="D28" s="27">
        <f>MIN($C$47:$C$51)*SUM(C28:C28)</f>
        <v>0.2673520565625</v>
      </c>
      <c r="E28" s="28">
        <f t="shared" si="3"/>
        <v>3.2082246787499997</v>
      </c>
      <c r="J28"/>
    </row>
    <row r="29" spans="1:10" x14ac:dyDescent="0.3">
      <c r="A29" s="1"/>
      <c r="B29" s="12">
        <v>2024</v>
      </c>
      <c r="C29" s="26">
        <f t="shared" ref="C29:C35" si="4">C28+$D$21*$C$40*$C$42</f>
        <v>23.38089609375</v>
      </c>
      <c r="D29" s="27">
        <f>MIN($C$47:$C$51)*SUM(C29:C29)</f>
        <v>0.4021514128125</v>
      </c>
      <c r="E29" s="28">
        <f t="shared" si="3"/>
        <v>4.8258169537499995</v>
      </c>
      <c r="J29"/>
    </row>
    <row r="30" spans="1:10" x14ac:dyDescent="0.3">
      <c r="A30" s="1"/>
      <c r="B30" s="12">
        <v>2025</v>
      </c>
      <c r="C30" s="26">
        <f t="shared" si="4"/>
        <v>31.218067968749999</v>
      </c>
      <c r="D30" s="27">
        <f>MIN($C$47:$C$51)*SUM(C30:C30)</f>
        <v>0.53695076906249994</v>
      </c>
      <c r="E30" s="28">
        <f t="shared" si="3"/>
        <v>6.4434092287499993</v>
      </c>
      <c r="J30"/>
    </row>
    <row r="31" spans="1:10" x14ac:dyDescent="0.3">
      <c r="A31" s="1"/>
      <c r="B31" s="12">
        <v>2026</v>
      </c>
      <c r="C31" s="26">
        <f t="shared" si="4"/>
        <v>39.055239843750002</v>
      </c>
      <c r="D31" s="27">
        <f>MIN($C$47:$C$51)*SUM(C31:C31)</f>
        <v>0.6717501253125</v>
      </c>
      <c r="E31" s="28">
        <f t="shared" si="3"/>
        <v>8.0610015037499991</v>
      </c>
      <c r="J31"/>
    </row>
    <row r="32" spans="1:10" x14ac:dyDescent="0.3">
      <c r="A32" s="1"/>
      <c r="B32" s="12">
        <v>2027</v>
      </c>
      <c r="C32" s="26">
        <f t="shared" si="4"/>
        <v>46.892411718750004</v>
      </c>
      <c r="D32" s="27">
        <f>MIN($C$47:$C$51)*SUM(C32:C32)</f>
        <v>0.80654948156250006</v>
      </c>
      <c r="E32" s="28">
        <f t="shared" si="3"/>
        <v>9.6785937787500007</v>
      </c>
      <c r="J32"/>
    </row>
    <row r="33" spans="1:10" x14ac:dyDescent="0.3">
      <c r="A33" s="1"/>
      <c r="B33" s="12">
        <v>2028</v>
      </c>
      <c r="C33" s="26">
        <f t="shared" si="4"/>
        <v>54.729583593750007</v>
      </c>
      <c r="D33" s="27">
        <f>MIN($C$47:$C$51)*SUM(C33:C33)</f>
        <v>0.94134883781250012</v>
      </c>
      <c r="E33" s="28">
        <f t="shared" si="3"/>
        <v>11.296186053750002</v>
      </c>
      <c r="J33"/>
    </row>
    <row r="34" spans="1:10" x14ac:dyDescent="0.3">
      <c r="A34" s="1"/>
      <c r="B34" s="12">
        <v>2029</v>
      </c>
      <c r="C34" s="26">
        <f t="shared" si="4"/>
        <v>62.56675546875001</v>
      </c>
      <c r="D34" s="27">
        <f>MIN($C$47:$C$51)*SUM(C34:C34)</f>
        <v>1.0761481940625002</v>
      </c>
      <c r="E34" s="28">
        <f t="shared" si="3"/>
        <v>12.913778328750002</v>
      </c>
      <c r="J34"/>
    </row>
    <row r="35" spans="1:10" x14ac:dyDescent="0.3">
      <c r="A35" s="1"/>
      <c r="B35" s="12">
        <v>2030</v>
      </c>
      <c r="C35" s="26">
        <f t="shared" si="4"/>
        <v>70.403927343750013</v>
      </c>
      <c r="D35" s="27">
        <f>MIN($C$47:$C$51)*SUM(C35:C35)</f>
        <v>1.2109475503125002</v>
      </c>
      <c r="E35" s="28">
        <f t="shared" si="3"/>
        <v>14.531370603750002</v>
      </c>
      <c r="J35"/>
    </row>
    <row r="36" spans="1:10" x14ac:dyDescent="0.3">
      <c r="A36" s="1"/>
      <c r="B36" s="12">
        <v>2031</v>
      </c>
      <c r="C36" s="26">
        <f t="shared" ref="C36:C37" si="5">C35+$D$21*$C$40*$C$42</f>
        <v>78.241099218750009</v>
      </c>
      <c r="D36" s="27">
        <f>MIN($C$47:$C$51)*SUM(C36:C36)</f>
        <v>1.3457469065625001</v>
      </c>
      <c r="E36" s="28">
        <f t="shared" si="3"/>
        <v>16.148962878750002</v>
      </c>
      <c r="J36"/>
    </row>
    <row r="37" spans="1:10" x14ac:dyDescent="0.3">
      <c r="A37" s="1"/>
      <c r="B37" s="12">
        <v>2032</v>
      </c>
      <c r="C37" s="26">
        <f t="shared" si="5"/>
        <v>86.078271093750004</v>
      </c>
      <c r="D37" s="27">
        <f>MIN($C$47:$C$51)*SUM(C37:C37)</f>
        <v>1.4805462628125001</v>
      </c>
      <c r="E37" s="28">
        <f t="shared" si="3"/>
        <v>17.766555153750001</v>
      </c>
      <c r="J37"/>
    </row>
    <row r="38" spans="1:10" x14ac:dyDescent="0.3">
      <c r="A38" s="1"/>
      <c r="C38" s="26"/>
      <c r="D38" s="12" t="s">
        <v>62</v>
      </c>
      <c r="E38" s="28">
        <f>SUM(E27:E37)</f>
        <v>106.221892725</v>
      </c>
    </row>
    <row r="39" spans="1:10" ht="16.2" thickBot="1" x14ac:dyDescent="0.35"/>
    <row r="40" spans="1:10" x14ac:dyDescent="0.3">
      <c r="B40" s="29" t="s">
        <v>50</v>
      </c>
      <c r="C40" s="30">
        <v>52</v>
      </c>
    </row>
    <row r="41" spans="1:10" x14ac:dyDescent="0.3">
      <c r="B41" s="31" t="s">
        <v>51</v>
      </c>
      <c r="C41" s="32">
        <v>1E-3</v>
      </c>
    </row>
    <row r="42" spans="1:10" x14ac:dyDescent="0.3">
      <c r="B42" s="31" t="s">
        <v>52</v>
      </c>
      <c r="C42" s="32">
        <v>1E-3</v>
      </c>
    </row>
    <row r="43" spans="1:10" x14ac:dyDescent="0.3">
      <c r="B43" s="31" t="s">
        <v>60</v>
      </c>
      <c r="C43" s="32">
        <v>12</v>
      </c>
    </row>
    <row r="44" spans="1:10" ht="16.2" thickBot="1" x14ac:dyDescent="0.35">
      <c r="B44" s="33" t="s">
        <v>67</v>
      </c>
      <c r="C44" s="34">
        <v>0.15</v>
      </c>
    </row>
    <row r="46" spans="1:10" x14ac:dyDescent="0.3">
      <c r="B46" s="12" t="s">
        <v>53</v>
      </c>
      <c r="D46" s="12" t="s">
        <v>54</v>
      </c>
    </row>
    <row r="47" spans="1:10" x14ac:dyDescent="0.3">
      <c r="B47" s="12">
        <v>2.3E-2</v>
      </c>
      <c r="C47" s="12">
        <f>B47*0.86</f>
        <v>1.9779999999999999E-2</v>
      </c>
      <c r="D47" s="12" t="s">
        <v>55</v>
      </c>
    </row>
    <row r="48" spans="1:10" x14ac:dyDescent="0.3">
      <c r="B48" s="12">
        <v>2.0799999999999999E-2</v>
      </c>
      <c r="C48" s="12">
        <f>B48*0.86</f>
        <v>1.7887999999999998E-2</v>
      </c>
      <c r="D48" s="12" t="s">
        <v>56</v>
      </c>
    </row>
    <row r="49" spans="2:5" x14ac:dyDescent="0.3">
      <c r="B49" s="12">
        <v>0.02</v>
      </c>
      <c r="C49" s="12">
        <f>B49*0.86</f>
        <v>1.72E-2</v>
      </c>
      <c r="D49" s="12" t="s">
        <v>57</v>
      </c>
    </row>
    <row r="50" spans="2:5" x14ac:dyDescent="0.3">
      <c r="B50" s="12">
        <v>2.1999999999999999E-2</v>
      </c>
      <c r="C50" s="12">
        <f>B50*0.86</f>
        <v>1.8919999999999999E-2</v>
      </c>
      <c r="D50" s="12" t="s">
        <v>58</v>
      </c>
    </row>
    <row r="51" spans="2:5" x14ac:dyDescent="0.3">
      <c r="B51" s="12">
        <v>2.5499999999999998E-2</v>
      </c>
      <c r="C51" s="12">
        <f>B51*0.86</f>
        <v>2.1929999999999998E-2</v>
      </c>
      <c r="D51" s="12" t="s">
        <v>59</v>
      </c>
    </row>
    <row r="52" spans="2:5" x14ac:dyDescent="0.3">
      <c r="C52" s="35"/>
      <c r="D52" s="35"/>
      <c r="E52" s="27"/>
    </row>
    <row r="53" spans="2:5" x14ac:dyDescent="0.3">
      <c r="C53" s="35"/>
      <c r="D53" s="35"/>
      <c r="E53" s="27"/>
    </row>
    <row r="54" spans="2:5" x14ac:dyDescent="0.3">
      <c r="C54" s="35"/>
      <c r="D54" s="35"/>
      <c r="E54" s="27"/>
    </row>
    <row r="55" spans="2:5" x14ac:dyDescent="0.3">
      <c r="C55" s="35"/>
      <c r="D55" s="35"/>
      <c r="E55" s="27"/>
    </row>
    <row r="56" spans="2:5" x14ac:dyDescent="0.3">
      <c r="C56" s="35"/>
      <c r="D56" s="35"/>
      <c r="E56" s="27"/>
    </row>
    <row r="57" spans="2:5" x14ac:dyDescent="0.3">
      <c r="C57" s="35"/>
      <c r="D57" s="35"/>
      <c r="E57" s="27"/>
    </row>
    <row r="58" spans="2:5" x14ac:dyDescent="0.3">
      <c r="C58" s="35"/>
      <c r="D58" s="35"/>
      <c r="E58" s="27"/>
    </row>
  </sheetData>
  <hyperlinks>
    <hyperlink ref="G11" r:id="rId1" xr:uid="{3078F73C-8F64-4D9F-8E61-7DCCB532FE3A}"/>
  </hyperlinks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C0D5-5D99-4936-9D91-5877C813730F}">
  <dimension ref="D4:I16"/>
  <sheetViews>
    <sheetView showGridLines="0" workbookViewId="0">
      <selection activeCell="H19" sqref="H19"/>
    </sheetView>
  </sheetViews>
  <sheetFormatPr defaultRowHeight="14.4" x14ac:dyDescent="0.3"/>
  <cols>
    <col min="4" max="4" width="16.109375" bestFit="1" customWidth="1"/>
    <col min="5" max="5" width="10" bestFit="1" customWidth="1"/>
    <col min="6" max="6" width="23.33203125" bestFit="1" customWidth="1"/>
    <col min="7" max="7" width="11" bestFit="1" customWidth="1"/>
    <col min="8" max="8" width="28.77734375" customWidth="1"/>
    <col min="9" max="9" width="30.88671875" bestFit="1" customWidth="1"/>
  </cols>
  <sheetData>
    <row r="4" spans="4:9" x14ac:dyDescent="0.3">
      <c r="D4" s="4" t="s">
        <v>12</v>
      </c>
      <c r="E4" s="4" t="s">
        <v>13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4:9" x14ac:dyDescent="0.3">
      <c r="D5" s="3" t="s">
        <v>0</v>
      </c>
      <c r="E5" s="3" t="s">
        <v>14</v>
      </c>
      <c r="F5" s="3"/>
      <c r="G5" s="3">
        <v>22</v>
      </c>
      <c r="H5" s="3" t="s">
        <v>22</v>
      </c>
      <c r="I5" s="3" t="s">
        <v>34</v>
      </c>
    </row>
    <row r="6" spans="4:9" x14ac:dyDescent="0.3">
      <c r="D6" s="3" t="s">
        <v>1</v>
      </c>
      <c r="E6" s="3" t="s">
        <v>14</v>
      </c>
      <c r="F6" s="3"/>
      <c r="G6" s="3">
        <v>1205</v>
      </c>
      <c r="H6" s="3" t="s">
        <v>23</v>
      </c>
      <c r="I6" s="3" t="s">
        <v>35</v>
      </c>
    </row>
    <row r="7" spans="4:9" ht="26.4" x14ac:dyDescent="0.3">
      <c r="D7" s="3" t="s">
        <v>2</v>
      </c>
      <c r="E7" s="3" t="s">
        <v>14</v>
      </c>
      <c r="F7" s="3"/>
      <c r="G7" s="3">
        <v>17</v>
      </c>
      <c r="H7" s="3" t="s">
        <v>24</v>
      </c>
      <c r="I7" s="3" t="s">
        <v>36</v>
      </c>
    </row>
    <row r="8" spans="4:9" ht="26.4" x14ac:dyDescent="0.3">
      <c r="D8" s="3" t="s">
        <v>3</v>
      </c>
      <c r="E8" s="3" t="s">
        <v>14</v>
      </c>
      <c r="F8" s="3"/>
      <c r="G8" s="3">
        <v>7</v>
      </c>
      <c r="H8" s="3" t="s">
        <v>25</v>
      </c>
      <c r="I8" s="3" t="s">
        <v>37</v>
      </c>
    </row>
    <row r="9" spans="4:9" x14ac:dyDescent="0.3">
      <c r="D9" s="3" t="s">
        <v>4</v>
      </c>
      <c r="E9" s="3" t="s">
        <v>14</v>
      </c>
      <c r="F9" s="3"/>
      <c r="G9" s="3">
        <v>24</v>
      </c>
      <c r="H9" s="3" t="s">
        <v>26</v>
      </c>
      <c r="I9" s="3" t="s">
        <v>38</v>
      </c>
    </row>
    <row r="10" spans="4:9" ht="26.4" x14ac:dyDescent="0.3">
      <c r="D10" s="3" t="s">
        <v>5</v>
      </c>
      <c r="E10" s="3" t="s">
        <v>14</v>
      </c>
      <c r="F10" s="3"/>
      <c r="G10" s="3">
        <v>8</v>
      </c>
      <c r="H10" s="3" t="s">
        <v>27</v>
      </c>
      <c r="I10" s="3" t="s">
        <v>39</v>
      </c>
    </row>
    <row r="11" spans="4:9" x14ac:dyDescent="0.3">
      <c r="D11" s="3" t="s">
        <v>6</v>
      </c>
      <c r="E11" s="3" t="s">
        <v>14</v>
      </c>
      <c r="F11" s="3" t="s">
        <v>41</v>
      </c>
      <c r="G11" s="3">
        <v>20</v>
      </c>
      <c r="H11" s="3" t="s">
        <v>28</v>
      </c>
      <c r="I11" s="3" t="s">
        <v>40</v>
      </c>
    </row>
    <row r="12" spans="4:9" ht="26.4" x14ac:dyDescent="0.3">
      <c r="D12" s="3" t="s">
        <v>7</v>
      </c>
      <c r="E12" s="3" t="s">
        <v>14</v>
      </c>
      <c r="F12" s="3" t="s">
        <v>41</v>
      </c>
      <c r="G12" s="3">
        <v>20</v>
      </c>
      <c r="H12" s="3" t="s">
        <v>29</v>
      </c>
      <c r="I12" s="3"/>
    </row>
    <row r="13" spans="4:9" x14ac:dyDescent="0.3">
      <c r="D13" s="3" t="s">
        <v>8</v>
      </c>
      <c r="E13" s="3" t="s">
        <v>14</v>
      </c>
      <c r="F13" s="3"/>
      <c r="G13" s="3">
        <v>89</v>
      </c>
      <c r="H13" s="3" t="s">
        <v>30</v>
      </c>
      <c r="I13" s="5" t="s">
        <v>64</v>
      </c>
    </row>
    <row r="14" spans="4:9" ht="26.4" x14ac:dyDescent="0.3">
      <c r="D14" s="3" t="s">
        <v>9</v>
      </c>
      <c r="E14" s="3" t="s">
        <v>14</v>
      </c>
      <c r="F14" s="3"/>
      <c r="G14" s="3">
        <v>11</v>
      </c>
      <c r="H14" s="3" t="s">
        <v>31</v>
      </c>
      <c r="I14" s="3" t="s">
        <v>42</v>
      </c>
    </row>
    <row r="15" spans="4:9" x14ac:dyDescent="0.3">
      <c r="D15" s="3" t="s">
        <v>10</v>
      </c>
      <c r="E15" s="3" t="s">
        <v>15</v>
      </c>
      <c r="F15" s="3" t="s">
        <v>20</v>
      </c>
      <c r="G15" s="3">
        <v>4</v>
      </c>
      <c r="H15" s="3" t="s">
        <v>32</v>
      </c>
      <c r="I15" s="3">
        <v>2020</v>
      </c>
    </row>
    <row r="16" spans="4:9" x14ac:dyDescent="0.3">
      <c r="D16" s="3" t="s">
        <v>11</v>
      </c>
      <c r="E16" s="3" t="s">
        <v>15</v>
      </c>
      <c r="F16" s="3" t="s">
        <v>21</v>
      </c>
      <c r="G16" s="3">
        <v>2</v>
      </c>
      <c r="H16" s="3" t="s">
        <v>33</v>
      </c>
      <c r="I16" s="3">
        <v>3</v>
      </c>
    </row>
  </sheetData>
  <hyperlinks>
    <hyperlink ref="I13" r:id="rId1" xr:uid="{A69DD197-7D55-4DEB-A4C4-C962BCA84E3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0895B69CCDD14CA0F9702F8D05C19F" ma:contentTypeVersion="12" ma:contentTypeDescription="Criar um novo documento." ma:contentTypeScope="" ma:versionID="102a4863fa8dc3c1581419704c621693">
  <xsd:schema xmlns:xsd="http://www.w3.org/2001/XMLSchema" xmlns:xs="http://www.w3.org/2001/XMLSchema" xmlns:p="http://schemas.microsoft.com/office/2006/metadata/properties" xmlns:ns3="f893dd06-06a5-4d5c-921f-658a734064c2" xmlns:ns4="77d4af12-420f-4a91-923e-b0047be253cb" targetNamespace="http://schemas.microsoft.com/office/2006/metadata/properties" ma:root="true" ma:fieldsID="90b7634a16000de2b4a2e8cebadbebd7" ns3:_="" ns4:_="">
    <xsd:import namespace="f893dd06-06a5-4d5c-921f-658a734064c2"/>
    <xsd:import namespace="77d4af12-420f-4a91-923e-b0047be253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3dd06-06a5-4d5c-921f-658a734064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af12-420f-4a91-923e-b0047be253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22D207-B11E-427D-AF36-D9A618A9D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3dd06-06a5-4d5c-921f-658a734064c2"/>
    <ds:schemaRef ds:uri="77d4af12-420f-4a91-923e-b0047be25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4FC47-94C1-46BE-A04C-120612CDF4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635931-34F4-483D-9F0D-550D740684C5}">
  <ds:schemaRefs>
    <ds:schemaRef ds:uri="f893dd06-06a5-4d5c-921f-658a734064c2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7d4af12-420f-4a91-923e-b0047be253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 Ribeiro</dc:creator>
  <cp:lastModifiedBy>João Gil Ribeiro</cp:lastModifiedBy>
  <dcterms:created xsi:type="dcterms:W3CDTF">2015-06-05T18:17:20Z</dcterms:created>
  <dcterms:modified xsi:type="dcterms:W3CDTF">2021-12-13T20:17:08Z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0x010100F80895B69CCDD14CA0F9702F8D05C19F</vt:lpwstr>
  </property>
</Properties>
</file>