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novasbe365-my.sharepoint.com/personal/32399_novasbe_pt/Documents/Work Project/Code/DataBase/"/>
    </mc:Choice>
  </mc:AlternateContent>
  <xr:revisionPtr revIDLastSave="514" documentId="11_F25DC773A252ABDACC1048E2595872AC5BDE58F2" xr6:coauthVersionLast="47" xr6:coauthVersionMax="47" xr10:uidLastSave="{89A4154B-2599-438C-B3A4-0E7E31EF9B61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4" i="1"/>
  <c r="E5" i="1"/>
  <c r="E6" i="1"/>
  <c r="E7" i="1"/>
  <c r="E8" i="1"/>
  <c r="E9" i="1"/>
  <c r="E10" i="1"/>
  <c r="E11" i="1"/>
  <c r="E12" i="1"/>
  <c r="E13" i="1"/>
  <c r="E14" i="1"/>
  <c r="E3" i="1"/>
  <c r="I4" i="1"/>
  <c r="I5" i="1"/>
  <c r="I6" i="1"/>
  <c r="I7" i="1"/>
  <c r="I8" i="1"/>
  <c r="I9" i="1"/>
  <c r="I10" i="1"/>
  <c r="I11" i="1"/>
  <c r="I12" i="1"/>
  <c r="I13" i="1"/>
  <c r="I14" i="1"/>
  <c r="I3" i="1"/>
  <c r="B27" i="1" l="1"/>
  <c r="C29" i="1"/>
  <c r="C56" i="1"/>
  <c r="C57" i="1"/>
  <c r="C58" i="1"/>
  <c r="C59" i="1"/>
  <c r="C55" i="1"/>
  <c r="C31" i="1"/>
  <c r="C30" i="1"/>
  <c r="C22" i="1"/>
  <c r="C23" i="1"/>
  <c r="C21" i="1"/>
  <c r="B19" i="1" l="1"/>
  <c r="D22" i="1" s="1"/>
  <c r="D29" i="1" l="1"/>
  <c r="C35" i="1" s="1"/>
  <c r="D21" i="1"/>
  <c r="D23" i="1"/>
  <c r="D31" i="1"/>
  <c r="D30" i="1"/>
  <c r="D44" i="1" l="1"/>
  <c r="D45" i="1"/>
  <c r="D39" i="1"/>
  <c r="D40" i="1"/>
  <c r="D42" i="1"/>
  <c r="D43" i="1"/>
  <c r="D36" i="1"/>
  <c r="D35" i="1"/>
  <c r="F35" i="1" s="1"/>
  <c r="G35" i="1" s="1"/>
  <c r="D37" i="1"/>
  <c r="D38" i="1"/>
  <c r="D41" i="1"/>
  <c r="C36" i="1"/>
  <c r="C37" i="1" l="1"/>
  <c r="F36" i="1"/>
  <c r="G36" i="1" s="1"/>
  <c r="C38" i="1" l="1"/>
  <c r="F37" i="1"/>
  <c r="G37" i="1" s="1"/>
  <c r="C39" i="1" l="1"/>
  <c r="F38" i="1"/>
  <c r="G38" i="1" s="1"/>
  <c r="C40" i="1" l="1"/>
  <c r="F39" i="1"/>
  <c r="G39" i="1" s="1"/>
  <c r="C41" i="1" l="1"/>
  <c r="F40" i="1"/>
  <c r="G40" i="1" s="1"/>
  <c r="C42" i="1" l="1"/>
  <c r="F41" i="1"/>
  <c r="G41" i="1" s="1"/>
  <c r="C43" i="1" l="1"/>
  <c r="F42" i="1"/>
  <c r="G42" i="1" s="1"/>
  <c r="F43" i="1" l="1"/>
  <c r="G43" i="1" s="1"/>
  <c r="C44" i="1"/>
  <c r="C45" i="1" l="1"/>
  <c r="F45" i="1" s="1"/>
  <c r="G45" i="1" s="1"/>
  <c r="F44" i="1"/>
  <c r="G44" i="1" s="1"/>
  <c r="F47" i="1" l="1"/>
</calcChain>
</file>

<file path=xl/sharedStrings.xml><?xml version="1.0" encoding="utf-8"?>
<sst xmlns="http://schemas.openxmlformats.org/spreadsheetml/2006/main" count="151" uniqueCount="75">
  <si>
    <t>job_title</t>
  </si>
  <si>
    <t>job_description</t>
  </si>
  <si>
    <t>company</t>
  </si>
  <si>
    <t>job_location</t>
  </si>
  <si>
    <t>job_category</t>
  </si>
  <si>
    <t>salary</t>
  </si>
  <si>
    <t>post_date</t>
  </si>
  <si>
    <t>scrape_date</t>
  </si>
  <si>
    <t>job_href</t>
  </si>
  <si>
    <t>website</t>
  </si>
  <si>
    <t>post_year</t>
  </si>
  <si>
    <t>post_month</t>
  </si>
  <si>
    <t>Field Name</t>
  </si>
  <si>
    <t>Data Type</t>
  </si>
  <si>
    <t>Text</t>
  </si>
  <si>
    <t>Integer</t>
  </si>
  <si>
    <t>Data Format</t>
  </si>
  <si>
    <t>Field Size</t>
  </si>
  <si>
    <t>Description</t>
  </si>
  <si>
    <t>Example</t>
  </si>
  <si>
    <t>NNNN</t>
  </si>
  <si>
    <t>NN</t>
  </si>
  <si>
    <t>Job vacancy title</t>
  </si>
  <si>
    <t>Full job description</t>
  </si>
  <si>
    <t>Name of the company posting the advertisement</t>
  </si>
  <si>
    <t>Location of the specific job advertisement</t>
  </si>
  <si>
    <t>Category/Sector of the job</t>
  </si>
  <si>
    <t>Salary interval of the job offer</t>
  </si>
  <si>
    <t>Date of the job posting</t>
  </si>
  <si>
    <t>Date of scraping/retrieval of data</t>
  </si>
  <si>
    <t>Job url</t>
  </si>
  <si>
    <t>Name of the website from which the job is from</t>
  </si>
  <si>
    <t>Year of posting</t>
  </si>
  <si>
    <t>Month of posting</t>
  </si>
  <si>
    <t>Consultor</t>
  </si>
  <si>
    <t>Fluencia em inglês e alemão</t>
  </si>
  <si>
    <t>Delloite</t>
  </si>
  <si>
    <t>Lisboa</t>
  </si>
  <si>
    <t>Consultoria</t>
  </si>
  <si>
    <t>1000 - 1500</t>
  </si>
  <si>
    <t>2020-03-27T00:00:00Z</t>
  </si>
  <si>
    <t>YYYY/MM/DD T ss:ml:nsZ</t>
  </si>
  <si>
    <t>Bons empregos</t>
  </si>
  <si>
    <t>Sum of Field Size Characters</t>
  </si>
  <si>
    <t>Amount Of Records</t>
  </si>
  <si>
    <t>Kilobytes</t>
  </si>
  <si>
    <t>Mb</t>
  </si>
  <si>
    <t>Variation</t>
  </si>
  <si>
    <t>Year</t>
  </si>
  <si>
    <t>Size 60 Days</t>
  </si>
  <si>
    <t>Size Historical Data</t>
  </si>
  <si>
    <t>Last 60 Days</t>
  </si>
  <si>
    <t>Historical</t>
  </si>
  <si>
    <t>Weeks</t>
  </si>
  <si>
    <t>Kb to Mb</t>
  </si>
  <si>
    <t>Mb to Gb</t>
  </si>
  <si>
    <t>Cost of Storage</t>
  </si>
  <si>
    <t>Provider</t>
  </si>
  <si>
    <t>Amazon S3</t>
  </si>
  <si>
    <t>Microsoft Azure Blob Storage</t>
  </si>
  <si>
    <t>Google Cloud Storage</t>
  </si>
  <si>
    <t>IBM Cloud Object Storage</t>
  </si>
  <si>
    <t>Oracle Cloud Object Storage</t>
  </si>
  <si>
    <t>Months</t>
  </si>
  <si>
    <t>Cost at end of the Year</t>
  </si>
  <si>
    <t>Total</t>
  </si>
  <si>
    <t>https://www.bonsempregos.com/oferta-emprego/administrador</t>
  </si>
  <si>
    <t>www.bonsempregos.com/consultor</t>
  </si>
  <si>
    <t>Field Lenght</t>
  </si>
  <si>
    <t>Multiply by 8 bytes</t>
  </si>
  <si>
    <t>Job Vacancy growth</t>
  </si>
  <si>
    <t>Size in 1 Week Scraping</t>
  </si>
  <si>
    <t>Size with 60 days Scraped</t>
  </si>
  <si>
    <t>Yearly Cost assumming end of the Year Cost as per month</t>
  </si>
  <si>
    <t>Total Dataset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</si>
</sst>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_([$€-2]\ * #,##0_);_([$€-2]\ * \(#,##0\);_([$€-2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0"/>
      <color theme="1"/>
      <name val="Consolas"/>
      <family val="3"/>
    </font>
    <font>
      <sz val="10"/>
      <name val="Consolas"/>
      <family val="3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/>
    <xf numFmtId="0" fontId="5" fillId="0" borderId="0" xfId="0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7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7" fillId="0" borderId="4" xfId="0" applyFont="1" applyBorder="1"/>
    <xf numFmtId="9" fontId="5" fillId="0" borderId="4" xfId="0" applyNumberFormat="1" applyFont="1" applyBorder="1"/>
    <xf numFmtId="2" fontId="5" fillId="0" borderId="0" xfId="0" applyNumberFormat="1" applyFont="1" applyBorder="1"/>
    <xf numFmtId="9" fontId="5" fillId="0" borderId="6" xfId="0" applyNumberFormat="1" applyFont="1" applyBorder="1"/>
    <xf numFmtId="0" fontId="5" fillId="0" borderId="7" xfId="0" applyFont="1" applyBorder="1"/>
    <xf numFmtId="2" fontId="5" fillId="0" borderId="7" xfId="0" applyNumberFormat="1" applyFont="1" applyBorder="1"/>
    <xf numFmtId="0" fontId="5" fillId="0" borderId="8" xfId="0" applyFont="1" applyBorder="1"/>
    <xf numFmtId="0" fontId="7" fillId="0" borderId="5" xfId="0" applyFont="1" applyBorder="1"/>
    <xf numFmtId="0" fontId="7" fillId="0" borderId="8" xfId="0" applyFont="1" applyBorder="1"/>
    <xf numFmtId="1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9" fontId="7" fillId="0" borderId="14" xfId="0" applyNumberFormat="1" applyFont="1" applyBorder="1"/>
    <xf numFmtId="2" fontId="7" fillId="0" borderId="0" xfId="0" applyNumberFormat="1" applyFont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[$€-2]\ * #,##0_);_([$€-2]\ * \(#,##0\);_([$€-2]\ * &quot;-&quot;??_);_(@_)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numFmt numFmtId="164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Data Storage Size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Total Dataset Size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Sheet1!$B$35:$B$45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Sheet1!$E$35:$E$45</c:f>
              <c:numCache>
                <c:formatCode>0</c:formatCode>
                <c:ptCount val="11"/>
                <c:pt idx="0">
                  <c:v>9.751345843359374</c:v>
                </c:pt>
                <c:pt idx="1">
                  <c:v>19.797071938593746</c:v>
                </c:pt>
                <c:pt idx="2">
                  <c:v>29.364430124531246</c:v>
                </c:pt>
                <c:pt idx="3">
                  <c:v>38.931788310468747</c:v>
                </c:pt>
                <c:pt idx="4">
                  <c:v>48.499146496406247</c:v>
                </c:pt>
                <c:pt idx="5">
                  <c:v>58.066504682343748</c:v>
                </c:pt>
                <c:pt idx="6">
                  <c:v>67.633862868281255</c:v>
                </c:pt>
                <c:pt idx="7">
                  <c:v>77.201221054218749</c:v>
                </c:pt>
                <c:pt idx="8">
                  <c:v>86.768579240156242</c:v>
                </c:pt>
                <c:pt idx="9">
                  <c:v>96.335937426093736</c:v>
                </c:pt>
                <c:pt idx="10">
                  <c:v>105.90329561203123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8-4270-8F75-234F698C3B5C}"/>
            </c:ext>
          </c:extLst>
        </c:ser>
        <c:ser>
          <c:idx val="2"/>
          <c:order val="1"/>
          <c:tx>
            <c:strRef>
              <c:f>Sheet1!$G$34</c:f>
              <c:strCache>
                <c:ptCount val="1"/>
                <c:pt idx="0">
                  <c:v>Yearly Cost assumming end of the Year Cost as per month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Sheet1!$B$35:$B$45</c:f>
              <c:numCache>
                <c:formatCode>General</c:formatCode>
                <c:ptCount val="1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</c:numCache>
            </c:numRef>
          </c:cat>
          <c:val>
            <c:numRef>
              <c:f>Sheet1!$G$35:$G$45</c:f>
              <c:numCache>
                <c:formatCode>_([$€-2]\ * #,##0_);_([$€-2]\ * \(#,##0\);_([$€-2]\ * "-"??_);_(@_)</c:formatCode>
                <c:ptCount val="11"/>
                <c:pt idx="0">
                  <c:v>2.0126777820693746</c:v>
                </c:pt>
                <c:pt idx="1">
                  <c:v>4.086115648125749</c:v>
                </c:pt>
                <c:pt idx="2">
                  <c:v>6.0608183777032494</c:v>
                </c:pt>
                <c:pt idx="3">
                  <c:v>8.0355211072807489</c:v>
                </c:pt>
                <c:pt idx="4">
                  <c:v>10.010223836858248</c:v>
                </c:pt>
                <c:pt idx="5">
                  <c:v>11.98492656643575</c:v>
                </c:pt>
                <c:pt idx="6">
                  <c:v>13.959629296013251</c:v>
                </c:pt>
                <c:pt idx="7">
                  <c:v>15.93433202559075</c:v>
                </c:pt>
                <c:pt idx="8">
                  <c:v>17.90903475516825</c:v>
                </c:pt>
                <c:pt idx="9">
                  <c:v>19.883737484745744</c:v>
                </c:pt>
                <c:pt idx="10">
                  <c:v>21.858440214323245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D-460E-8D96-C2C18BFC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axId val="227417312"/>
        <c:axId val="227418976"/>
      </c:barChart>
      <c:catAx>
        <c:axId val="2274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7418976"/>
        <c:crosses val="autoZero"/>
        <c:auto val="1"/>
        <c:lblAlgn val="ctr"/>
        <c:lblOffset val="100"/>
        <c:noMultiLvlLbl val="0"/>
      </c:catAx>
      <c:valAx>
        <c:axId val="2274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74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1056245</xdr:colOff>
      <xdr:row>49</xdr:row>
      <xdr:rowOff>65479</xdr:rowOff>
    </xdr:from>
    <xdr:to>
      <xdr:col>7</xdr:col>
      <xdr:colOff>576471</xdr:colOff>
      <xdr:row>64</xdr:row>
      <xdr:rowOff>50334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C3CFA-48DD-46D9-B4DF-9726A55A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520C6-C178-497E-9284-6B4CFE09A3FD}" name="Table1" displayName="Table1" ref="B2:G14" totalsRowShown="0" headerRowDxfId="23" dataDxfId="22">
  <autoFilter ref="B2:G14" xr:uid="{61F520C6-C178-497E-9284-6B4CFE09A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E5AD334-7E3C-46AB-974F-AB2F26352F09}" name="Field Name" dataDxfId="21"/>
    <tableColumn id="2" xr3:uid="{12219D86-2C7D-439A-9B3F-763FCCA10B11}" name="Data Type" dataDxfId="20"/>
    <tableColumn id="3" xr3:uid="{E5BBEB3F-3785-4322-834E-0C869BEF4573}" name="Data Format" dataDxfId="19"/>
    <tableColumn id="4" xr3:uid="{2388822C-1C8F-4C5A-9F7F-BF0BA6A98CD9}" name="Field Size" dataDxfId="18">
      <calculatedColumnFormula>J3</calculatedColumnFormula>
    </tableColumn>
    <tableColumn id="5" xr3:uid="{D0483127-526E-425B-8761-98F162311CDF}" name="Description" dataDxfId="17"/>
    <tableColumn id="6" xr3:uid="{0938B1F0-3784-4ECD-893C-F4B139F7385C}" name="Example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8BD03B-2E1C-4760-B7F9-FE8E7BE8EF2F}" name="Table3" displayName="Table3" ref="B34:G45" totalsRowShown="0" headerRowDxfId="15" dataDxfId="14">
  <autoFilter ref="B34:G45" xr:uid="{508BD03B-2E1C-4760-B7F9-FE8E7BE8EF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D8F6246-1E2F-40EA-880E-53AE4A51D0B0}" name="Year" dataDxfId="13"/>
    <tableColumn id="2" xr3:uid="{1A9A91CC-8C0F-419C-A42B-4B5FDC5C7F11}" name="Size Historical Data" dataDxfId="12">
      <calculatedColumnFormula>C34+$D$29*$C$48*$C$50</calculatedColumnFormula>
    </tableColumn>
    <tableColumn id="3" xr3:uid="{4BD8A9D7-E8A5-4C3F-9079-9FFB389CAE76}" name="Size 60 Days" dataDxfId="11">
      <calculatedColumnFormula>$D$21*$C$49</calculatedColumnFormula>
    </tableColumn>
    <tableColumn id="6" xr3:uid="{DB33B473-16B9-4D20-A877-34EBC6BC7011}" name="Total Dataset Size" dataDxfId="10">
      <calculatedColumnFormula>SUM(Table3[[#This Row],[Size Historical Data]:[Size 60 Days]])</calculatedColumnFormula>
    </tableColumn>
    <tableColumn id="4" xr3:uid="{A3CF573B-8D74-4A3A-86AA-156CD9343702}" name="Cost at end of the Year" dataDxfId="9"/>
    <tableColumn id="5" xr3:uid="{75ECBAA3-9997-4AD0-ADC8-307224CCE8CE}" name="Yearly Cost assumming end of the Year Cost as per month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D3100D-942E-4725-A56F-262C0EE3E36F}" name="Table13" displayName="Table13" ref="D4:I16" totalsRowShown="0" headerRowDxfId="7" dataDxfId="6">
  <autoFilter ref="D4:I16" xr:uid="{17D3100D-942E-4725-A56F-262C0EE3E3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7A85022-9360-461F-ADE3-327107BABE6C}" name="Field Name" dataDxfId="5"/>
    <tableColumn id="2" xr3:uid="{0A26C41C-A986-4B3B-90C3-E77F5059B27C}" name="Data Type" dataDxfId="4"/>
    <tableColumn id="3" xr3:uid="{B8E0B9CE-10E1-4CA5-9929-C2376A232213}" name="Data Format" dataDxfId="3"/>
    <tableColumn id="4" xr3:uid="{53D206CD-48F9-4E7B-9F13-AC93017A2A1A}" name="Field Size" dataDxfId="2"/>
    <tableColumn id="5" xr3:uid="{D958A00E-DAC6-4908-9DF0-AEEADDDC73FB}" name="Description" dataDxfId="1"/>
    <tableColumn id="6" xr3:uid="{0BB665AC-ECEB-4CC5-A3FE-E3BD764B8523}" name="Exampl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bonsempregos.com/oferta-emprego/administrador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bonsempregos.com/consul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showGridLines="0" tabSelected="1" zoomScale="85" zoomScaleNormal="85" workbookViewId="0">
      <selection activeCell="B2" sqref="B2:G14"/>
    </sheetView>
  </sheetViews>
  <sheetFormatPr defaultRowHeight="15.6" x14ac:dyDescent="0.3"/>
  <cols>
    <col min="2" max="2" width="15.88671875" style="12" customWidth="1"/>
    <col min="3" max="3" width="10.77734375" style="12" customWidth="1"/>
    <col min="4" max="4" width="26.77734375" style="12" customWidth="1"/>
    <col min="5" max="5" width="10.33203125" style="12" customWidth="1"/>
    <col min="6" max="6" width="39.88671875" style="12" bestFit="1" customWidth="1"/>
    <col min="7" max="7" width="32.109375" style="12" customWidth="1"/>
    <col min="8" max="8" width="8.88671875" style="12"/>
    <col min="9" max="9" width="27.109375" style="12" bestFit="1" customWidth="1"/>
    <col min="10" max="10" width="14.5546875" style="12" bestFit="1" customWidth="1"/>
  </cols>
  <sheetData>
    <row r="1" spans="1:12" ht="14.4" x14ac:dyDescent="0.3">
      <c r="A1" s="2"/>
      <c r="B1" s="2"/>
      <c r="C1" s="2"/>
      <c r="D1" s="2"/>
      <c r="E1" s="2"/>
      <c r="F1" s="2"/>
      <c r="G1" s="2"/>
      <c r="H1" s="2"/>
      <c r="I1" s="2"/>
      <c r="J1" s="1"/>
    </row>
    <row r="2" spans="1:12" x14ac:dyDescent="0.3">
      <c r="A2" s="2"/>
      <c r="B2" s="6" t="s">
        <v>12</v>
      </c>
      <c r="C2" s="6" t="s">
        <v>13</v>
      </c>
      <c r="D2" s="6" t="s">
        <v>16</v>
      </c>
      <c r="E2" s="6" t="s">
        <v>17</v>
      </c>
      <c r="F2" s="6" t="s">
        <v>18</v>
      </c>
      <c r="G2" s="6" t="s">
        <v>19</v>
      </c>
      <c r="H2" s="7"/>
      <c r="I2" s="7" t="s">
        <v>69</v>
      </c>
      <c r="J2" s="7" t="s">
        <v>68</v>
      </c>
      <c r="K2" s="1"/>
      <c r="L2" s="1"/>
    </row>
    <row r="3" spans="1:12" x14ac:dyDescent="0.3">
      <c r="A3" s="2"/>
      <c r="B3" s="8" t="s">
        <v>0</v>
      </c>
      <c r="C3" s="8" t="s">
        <v>14</v>
      </c>
      <c r="D3" s="8"/>
      <c r="E3" s="7">
        <f t="shared" ref="E3:E14" si="0">J3</f>
        <v>22</v>
      </c>
      <c r="F3" s="8" t="s">
        <v>22</v>
      </c>
      <c r="G3" s="8" t="s">
        <v>34</v>
      </c>
      <c r="H3" s="7"/>
      <c r="I3" s="7">
        <f>J3*4</f>
        <v>88</v>
      </c>
      <c r="J3" s="9">
        <v>22</v>
      </c>
      <c r="K3" s="1"/>
      <c r="L3" s="1"/>
    </row>
    <row r="4" spans="1:12" x14ac:dyDescent="0.3">
      <c r="A4" s="2"/>
      <c r="B4" s="8" t="s">
        <v>1</v>
      </c>
      <c r="C4" s="8" t="s">
        <v>14</v>
      </c>
      <c r="D4" s="8"/>
      <c r="E4" s="7">
        <f t="shared" si="0"/>
        <v>1205</v>
      </c>
      <c r="F4" s="8" t="s">
        <v>23</v>
      </c>
      <c r="G4" s="8" t="s">
        <v>35</v>
      </c>
      <c r="H4" s="7"/>
      <c r="I4" s="7">
        <f t="shared" ref="I4:I14" si="1">J4*4</f>
        <v>4820</v>
      </c>
      <c r="J4" s="8">
        <v>1205</v>
      </c>
      <c r="K4" s="1"/>
      <c r="L4" s="1"/>
    </row>
    <row r="5" spans="1:12" ht="31.2" x14ac:dyDescent="0.3">
      <c r="A5" s="2"/>
      <c r="B5" s="8" t="s">
        <v>2</v>
      </c>
      <c r="C5" s="8" t="s">
        <v>14</v>
      </c>
      <c r="D5" s="8"/>
      <c r="E5" s="7">
        <f t="shared" si="0"/>
        <v>17</v>
      </c>
      <c r="F5" s="8" t="s">
        <v>24</v>
      </c>
      <c r="G5" s="8" t="s">
        <v>36</v>
      </c>
      <c r="H5" s="7"/>
      <c r="I5" s="7">
        <f t="shared" si="1"/>
        <v>68</v>
      </c>
      <c r="J5" s="9">
        <v>17</v>
      </c>
      <c r="K5" s="1"/>
      <c r="L5" s="1"/>
    </row>
    <row r="6" spans="1:12" x14ac:dyDescent="0.3">
      <c r="A6" s="2"/>
      <c r="B6" s="8" t="s">
        <v>3</v>
      </c>
      <c r="C6" s="8" t="s">
        <v>14</v>
      </c>
      <c r="D6" s="8"/>
      <c r="E6" s="7">
        <f t="shared" si="0"/>
        <v>7</v>
      </c>
      <c r="F6" s="8" t="s">
        <v>25</v>
      </c>
      <c r="G6" s="8" t="s">
        <v>37</v>
      </c>
      <c r="H6" s="7"/>
      <c r="I6" s="7">
        <f t="shared" si="1"/>
        <v>28</v>
      </c>
      <c r="J6" s="8">
        <v>7</v>
      </c>
      <c r="K6" s="1"/>
      <c r="L6" s="1"/>
    </row>
    <row r="7" spans="1:12" x14ac:dyDescent="0.3">
      <c r="A7" s="2"/>
      <c r="B7" s="8" t="s">
        <v>4</v>
      </c>
      <c r="C7" s="8" t="s">
        <v>14</v>
      </c>
      <c r="D7" s="8"/>
      <c r="E7" s="7">
        <f t="shared" si="0"/>
        <v>24</v>
      </c>
      <c r="F7" s="8" t="s">
        <v>26</v>
      </c>
      <c r="G7" s="8" t="s">
        <v>38</v>
      </c>
      <c r="H7" s="7"/>
      <c r="I7" s="7">
        <f t="shared" si="1"/>
        <v>96</v>
      </c>
      <c r="J7" s="9">
        <v>24</v>
      </c>
      <c r="K7" s="1"/>
      <c r="L7" s="1"/>
    </row>
    <row r="8" spans="1:12" x14ac:dyDescent="0.3">
      <c r="A8" s="2"/>
      <c r="B8" s="8" t="s">
        <v>5</v>
      </c>
      <c r="C8" s="8" t="s">
        <v>14</v>
      </c>
      <c r="D8" s="8"/>
      <c r="E8" s="7">
        <f t="shared" si="0"/>
        <v>8</v>
      </c>
      <c r="F8" s="8" t="s">
        <v>27</v>
      </c>
      <c r="G8" s="8" t="s">
        <v>39</v>
      </c>
      <c r="H8" s="7"/>
      <c r="I8" s="7">
        <f t="shared" si="1"/>
        <v>32</v>
      </c>
      <c r="J8" s="8">
        <v>8</v>
      </c>
      <c r="K8" s="1"/>
      <c r="L8" s="1"/>
    </row>
    <row r="9" spans="1:12" ht="31.2" x14ac:dyDescent="0.3">
      <c r="A9" s="2"/>
      <c r="B9" s="8" t="s">
        <v>6</v>
      </c>
      <c r="C9" s="8" t="s">
        <v>14</v>
      </c>
      <c r="D9" s="8" t="s">
        <v>41</v>
      </c>
      <c r="E9" s="7">
        <f t="shared" si="0"/>
        <v>20</v>
      </c>
      <c r="F9" s="8" t="s">
        <v>28</v>
      </c>
      <c r="G9" s="8" t="s">
        <v>40</v>
      </c>
      <c r="H9" s="7"/>
      <c r="I9" s="7">
        <f t="shared" si="1"/>
        <v>80</v>
      </c>
      <c r="J9" s="9">
        <v>20</v>
      </c>
      <c r="K9" s="1"/>
      <c r="L9" s="1"/>
    </row>
    <row r="10" spans="1:12" ht="31.2" x14ac:dyDescent="0.3">
      <c r="A10" s="2"/>
      <c r="B10" s="8" t="s">
        <v>7</v>
      </c>
      <c r="C10" s="8" t="s">
        <v>14</v>
      </c>
      <c r="D10" s="8" t="s">
        <v>41</v>
      </c>
      <c r="E10" s="7">
        <f t="shared" si="0"/>
        <v>20</v>
      </c>
      <c r="F10" s="8" t="s">
        <v>29</v>
      </c>
      <c r="G10" s="8"/>
      <c r="H10" s="7"/>
      <c r="I10" s="7">
        <f t="shared" si="1"/>
        <v>80</v>
      </c>
      <c r="J10" s="8">
        <v>20</v>
      </c>
      <c r="K10" s="1"/>
      <c r="L10" s="1"/>
    </row>
    <row r="11" spans="1:12" ht="31.2" x14ac:dyDescent="0.3">
      <c r="A11" s="2"/>
      <c r="B11" s="8" t="s">
        <v>8</v>
      </c>
      <c r="C11" s="8" t="s">
        <v>14</v>
      </c>
      <c r="D11" s="8"/>
      <c r="E11" s="7">
        <f t="shared" si="0"/>
        <v>89</v>
      </c>
      <c r="F11" s="8" t="s">
        <v>30</v>
      </c>
      <c r="G11" s="10" t="s">
        <v>66</v>
      </c>
      <c r="H11" s="7"/>
      <c r="I11" s="7">
        <f t="shared" si="1"/>
        <v>356</v>
      </c>
      <c r="J11" s="9">
        <v>89</v>
      </c>
      <c r="K11" s="1"/>
      <c r="L11" s="1"/>
    </row>
    <row r="12" spans="1:12" ht="31.2" x14ac:dyDescent="0.3">
      <c r="A12" s="2"/>
      <c r="B12" s="8" t="s">
        <v>9</v>
      </c>
      <c r="C12" s="8" t="s">
        <v>14</v>
      </c>
      <c r="D12" s="8"/>
      <c r="E12" s="7">
        <f t="shared" si="0"/>
        <v>11</v>
      </c>
      <c r="F12" s="8" t="s">
        <v>31</v>
      </c>
      <c r="G12" s="8" t="s">
        <v>42</v>
      </c>
      <c r="H12" s="7"/>
      <c r="I12" s="7">
        <f t="shared" si="1"/>
        <v>44</v>
      </c>
      <c r="J12" s="8">
        <v>11</v>
      </c>
      <c r="K12" s="1"/>
      <c r="L12" s="1"/>
    </row>
    <row r="13" spans="1:12" x14ac:dyDescent="0.3">
      <c r="A13" s="2"/>
      <c r="B13" s="8" t="s">
        <v>10</v>
      </c>
      <c r="C13" s="8" t="s">
        <v>15</v>
      </c>
      <c r="D13" s="8" t="s">
        <v>20</v>
      </c>
      <c r="E13" s="7">
        <f t="shared" si="0"/>
        <v>4</v>
      </c>
      <c r="F13" s="8" t="s">
        <v>32</v>
      </c>
      <c r="G13" s="8">
        <v>2020</v>
      </c>
      <c r="H13" s="7"/>
      <c r="I13" s="7">
        <f t="shared" si="1"/>
        <v>16</v>
      </c>
      <c r="J13" s="9">
        <v>4</v>
      </c>
      <c r="K13" s="1"/>
      <c r="L13" s="1"/>
    </row>
    <row r="14" spans="1:12" x14ac:dyDescent="0.3">
      <c r="A14" s="2"/>
      <c r="B14" s="8" t="s">
        <v>11</v>
      </c>
      <c r="C14" s="8" t="s">
        <v>15</v>
      </c>
      <c r="D14" s="8" t="s">
        <v>21</v>
      </c>
      <c r="E14" s="7">
        <f t="shared" si="0"/>
        <v>2</v>
      </c>
      <c r="F14" s="8" t="s">
        <v>33</v>
      </c>
      <c r="G14" s="8">
        <v>3</v>
      </c>
      <c r="H14" s="7"/>
      <c r="I14" s="7">
        <f t="shared" si="1"/>
        <v>8</v>
      </c>
      <c r="J14" s="11">
        <v>2</v>
      </c>
      <c r="K14" s="1"/>
      <c r="L14" s="1"/>
    </row>
    <row r="15" spans="1:12" x14ac:dyDescent="0.3">
      <c r="A15" s="2"/>
      <c r="B15" s="7"/>
      <c r="C15" s="7"/>
      <c r="D15" s="7"/>
      <c r="E15" s="7"/>
      <c r="F15" s="7"/>
      <c r="G15" s="7"/>
      <c r="H15" s="7"/>
      <c r="I15" s="7"/>
      <c r="J15" s="7"/>
      <c r="K15" s="1"/>
      <c r="L15" s="1"/>
    </row>
    <row r="16" spans="1:12" x14ac:dyDescent="0.3">
      <c r="A16" s="2"/>
      <c r="B16" s="7"/>
      <c r="C16" s="7"/>
      <c r="D16" s="7"/>
      <c r="E16" s="7"/>
      <c r="F16" s="7"/>
      <c r="G16" s="7"/>
      <c r="H16" s="7"/>
      <c r="I16" s="7"/>
      <c r="J16" s="7"/>
      <c r="K16" s="1"/>
      <c r="L16" s="1"/>
    </row>
    <row r="17" spans="1:12" x14ac:dyDescent="0.3">
      <c r="A17" s="2"/>
      <c r="B17" s="12" t="s">
        <v>51</v>
      </c>
      <c r="C17" s="7"/>
      <c r="D17" s="7"/>
      <c r="E17" s="7"/>
      <c r="F17" s="7"/>
      <c r="G17" s="7"/>
      <c r="H17" s="7"/>
      <c r="I17" s="7"/>
      <c r="J17" s="7"/>
      <c r="K17" s="1"/>
      <c r="L17" s="1"/>
    </row>
    <row r="18" spans="1:12" x14ac:dyDescent="0.3">
      <c r="A18" s="2"/>
      <c r="B18" s="13" t="s">
        <v>43</v>
      </c>
      <c r="C18" s="14" t="s">
        <v>44</v>
      </c>
      <c r="D18" s="14" t="s">
        <v>45</v>
      </c>
      <c r="E18" s="15"/>
      <c r="F18" s="7"/>
      <c r="G18" s="7"/>
      <c r="H18" s="7"/>
      <c r="I18" s="7"/>
      <c r="J18" s="7"/>
      <c r="K18" s="1"/>
      <c r="L18" s="1"/>
    </row>
    <row r="19" spans="1:12" x14ac:dyDescent="0.3">
      <c r="A19" s="2"/>
      <c r="B19" s="16">
        <f>SUM($E$3:$E$14)</f>
        <v>1429</v>
      </c>
      <c r="C19" s="6">
        <v>109869</v>
      </c>
      <c r="D19" s="6">
        <v>1024</v>
      </c>
      <c r="E19" s="17"/>
      <c r="F19" s="7"/>
      <c r="G19" s="7"/>
      <c r="H19" s="7"/>
      <c r="I19" s="7"/>
      <c r="J19" s="7"/>
      <c r="K19" s="1"/>
      <c r="L19" s="1"/>
    </row>
    <row r="20" spans="1:12" x14ac:dyDescent="0.3">
      <c r="A20" s="2"/>
      <c r="B20" s="18" t="s">
        <v>47</v>
      </c>
      <c r="C20" s="6" t="s">
        <v>44</v>
      </c>
      <c r="D20" s="6" t="s">
        <v>72</v>
      </c>
      <c r="E20" s="17"/>
      <c r="F20" s="7"/>
      <c r="G20" s="7"/>
      <c r="H20" s="7"/>
      <c r="I20" s="7"/>
      <c r="J20" s="7"/>
      <c r="K20" s="1"/>
      <c r="L20" s="1"/>
    </row>
    <row r="21" spans="1:12" x14ac:dyDescent="0.3">
      <c r="A21" s="2"/>
      <c r="B21" s="19">
        <v>0.2</v>
      </c>
      <c r="C21" s="6">
        <f>(1+B21)*$C$19</f>
        <v>131842.79999999999</v>
      </c>
      <c r="D21" s="20">
        <f>(C21*$B$19/$D$19)*$C$49</f>
        <v>183.98765742187499</v>
      </c>
      <c r="E21" s="17" t="s">
        <v>46</v>
      </c>
      <c r="F21" s="7"/>
      <c r="G21" s="7"/>
      <c r="H21" s="7"/>
      <c r="I21" s="7"/>
      <c r="J21" s="7"/>
      <c r="K21" s="1"/>
      <c r="L21" s="1"/>
    </row>
    <row r="22" spans="1:12" x14ac:dyDescent="0.3">
      <c r="A22" s="2"/>
      <c r="B22" s="19">
        <v>0</v>
      </c>
      <c r="C22" s="6">
        <f>(1+B22)*$C$19</f>
        <v>109869</v>
      </c>
      <c r="D22" s="20">
        <f>(C22*$B$19/$D$19)*$C$49</f>
        <v>153.32304785156251</v>
      </c>
      <c r="E22" s="17" t="s">
        <v>46</v>
      </c>
      <c r="F22" s="7"/>
      <c r="G22" s="7"/>
      <c r="H22" s="7"/>
      <c r="I22" s="7"/>
      <c r="J22" s="7"/>
      <c r="K22" s="1"/>
      <c r="L22" s="1"/>
    </row>
    <row r="23" spans="1:12" x14ac:dyDescent="0.3">
      <c r="A23" s="2"/>
      <c r="B23" s="21">
        <v>-0.2</v>
      </c>
      <c r="C23" s="22">
        <f>(1+B23)*$C$19</f>
        <v>87895.200000000012</v>
      </c>
      <c r="D23" s="23">
        <f>(C23*$B$19/$D$19)*$C$49</f>
        <v>122.65843828125001</v>
      </c>
      <c r="E23" s="24" t="s">
        <v>46</v>
      </c>
      <c r="F23" s="7"/>
      <c r="G23" s="7"/>
      <c r="H23" s="7"/>
      <c r="I23" s="7"/>
      <c r="J23" s="7"/>
      <c r="K23" s="1"/>
      <c r="L23" s="1"/>
    </row>
    <row r="24" spans="1:12" x14ac:dyDescent="0.3">
      <c r="A24" s="2"/>
      <c r="F24" s="7"/>
      <c r="G24" s="7"/>
      <c r="H24" s="7"/>
      <c r="I24" s="7"/>
      <c r="J24" s="7"/>
    </row>
    <row r="25" spans="1:12" x14ac:dyDescent="0.3">
      <c r="A25" s="2"/>
      <c r="B25" s="12" t="s">
        <v>52</v>
      </c>
      <c r="E25" s="7"/>
      <c r="F25" s="7"/>
      <c r="G25" s="7"/>
      <c r="H25" s="7"/>
      <c r="I25" s="7"/>
      <c r="J25" s="7"/>
    </row>
    <row r="26" spans="1:12" x14ac:dyDescent="0.3">
      <c r="A26" s="2"/>
      <c r="B26" s="13" t="s">
        <v>43</v>
      </c>
      <c r="C26" s="14" t="s">
        <v>44</v>
      </c>
      <c r="D26" s="14" t="s">
        <v>45</v>
      </c>
      <c r="E26" s="15"/>
      <c r="F26" s="7"/>
      <c r="G26" s="7"/>
      <c r="H26" s="7"/>
      <c r="I26" s="7"/>
      <c r="J26" s="7"/>
    </row>
    <row r="27" spans="1:12" x14ac:dyDescent="0.3">
      <c r="A27" s="1"/>
      <c r="B27" s="16">
        <f>SUM($E$3:$E$14)</f>
        <v>1429</v>
      </c>
      <c r="C27" s="6">
        <v>109869</v>
      </c>
      <c r="D27" s="6">
        <v>1024</v>
      </c>
      <c r="E27" s="25"/>
    </row>
    <row r="28" spans="1:12" x14ac:dyDescent="0.3">
      <c r="A28" s="1"/>
      <c r="B28" s="18" t="s">
        <v>47</v>
      </c>
      <c r="C28" s="6" t="s">
        <v>44</v>
      </c>
      <c r="D28" s="6" t="s">
        <v>71</v>
      </c>
      <c r="E28" s="17" t="s">
        <v>46</v>
      </c>
    </row>
    <row r="29" spans="1:12" x14ac:dyDescent="0.3">
      <c r="A29" s="1"/>
      <c r="B29" s="19">
        <v>0.2</v>
      </c>
      <c r="C29" s="6">
        <f>(1+B29)*$C$27</f>
        <v>131842.79999999999</v>
      </c>
      <c r="D29" s="20">
        <f>(C29*$B$19/$D$19)*$C$49</f>
        <v>183.98765742187499</v>
      </c>
      <c r="E29" s="17" t="s">
        <v>46</v>
      </c>
    </row>
    <row r="30" spans="1:12" x14ac:dyDescent="0.3">
      <c r="A30" s="1"/>
      <c r="B30" s="19">
        <v>0</v>
      </c>
      <c r="C30" s="6">
        <f>(1+B30)*$C$27</f>
        <v>109869</v>
      </c>
      <c r="D30" s="20">
        <f>(C30*$B$19/$D$19)*$C$49</f>
        <v>153.32304785156251</v>
      </c>
      <c r="E30" s="17" t="s">
        <v>46</v>
      </c>
    </row>
    <row r="31" spans="1:12" x14ac:dyDescent="0.3">
      <c r="A31" s="1"/>
      <c r="B31" s="21">
        <v>-0.2</v>
      </c>
      <c r="C31" s="22">
        <f>(1+B31)*$C$27</f>
        <v>87895.200000000012</v>
      </c>
      <c r="D31" s="23">
        <f>(C31*$B$19/$D$19)*$C$49</f>
        <v>122.65843828125001</v>
      </c>
      <c r="E31" s="26"/>
    </row>
    <row r="32" spans="1:12" x14ac:dyDescent="0.3">
      <c r="A32" s="1"/>
    </row>
    <row r="33" spans="1:11" x14ac:dyDescent="0.3">
      <c r="A33" s="1"/>
    </row>
    <row r="34" spans="1:11" x14ac:dyDescent="0.3">
      <c r="A34" s="1"/>
      <c r="B34" s="12" t="s">
        <v>48</v>
      </c>
      <c r="C34" s="12" t="s">
        <v>50</v>
      </c>
      <c r="D34" s="12" t="s">
        <v>49</v>
      </c>
      <c r="E34" s="12" t="s">
        <v>74</v>
      </c>
      <c r="F34" s="12" t="s">
        <v>64</v>
      </c>
      <c r="G34" s="12" t="s">
        <v>73</v>
      </c>
      <c r="K34" s="12"/>
    </row>
    <row r="35" spans="1:11" x14ac:dyDescent="0.3">
      <c r="A35" s="1"/>
      <c r="B35" s="12">
        <v>2022</v>
      </c>
      <c r="C35" s="27">
        <f>$D$29*$C$48*$C$50</f>
        <v>9.5673581859374988</v>
      </c>
      <c r="D35" s="27">
        <f t="shared" ref="D35:D43" si="2">$D$21*$C$49</f>
        <v>0.18398765742187498</v>
      </c>
      <c r="E35" s="27">
        <f>SUM(Table3[[#This Row],[Size Historical Data]:[Size 60 Days]])</f>
        <v>9.751345843359374</v>
      </c>
      <c r="F35" s="28">
        <f t="shared" ref="F35:F45" si="3">MIN($C$55:$C$59)*SUM(C35:D35)</f>
        <v>0.16772314850578124</v>
      </c>
      <c r="G35" s="29">
        <f t="shared" ref="G35:G45" si="4">F35*$C$51</f>
        <v>2.0126777820693746</v>
      </c>
      <c r="K35" s="12"/>
    </row>
    <row r="36" spans="1:11" x14ac:dyDescent="0.3">
      <c r="A36" s="1"/>
      <c r="B36" s="12">
        <v>2023</v>
      </c>
      <c r="C36" s="27">
        <f>C35+$D$29*$C$48*$C$50*(1+$C$52)</f>
        <v>19.613084281171872</v>
      </c>
      <c r="D36" s="27">
        <f t="shared" si="2"/>
        <v>0.18398765742187498</v>
      </c>
      <c r="E36" s="27">
        <f>SUM(Table3[[#This Row],[Size Historical Data]:[Size 60 Days]])</f>
        <v>19.797071938593746</v>
      </c>
      <c r="F36" s="28">
        <f t="shared" si="3"/>
        <v>0.3405096373438124</v>
      </c>
      <c r="G36" s="29">
        <f t="shared" si="4"/>
        <v>4.086115648125749</v>
      </c>
      <c r="K36" s="12"/>
    </row>
    <row r="37" spans="1:11" x14ac:dyDescent="0.3">
      <c r="A37" s="1"/>
      <c r="B37" s="12">
        <v>2024</v>
      </c>
      <c r="C37" s="27">
        <f t="shared" ref="C37:C43" si="5">C36+$D$29*$C$48*$C$50</f>
        <v>29.180442467109373</v>
      </c>
      <c r="D37" s="27">
        <f t="shared" si="2"/>
        <v>0.18398765742187498</v>
      </c>
      <c r="E37" s="27">
        <f>SUM(Table3[[#This Row],[Size Historical Data]:[Size 60 Days]])</f>
        <v>29.364430124531246</v>
      </c>
      <c r="F37" s="28">
        <f t="shared" si="3"/>
        <v>0.50506819814193749</v>
      </c>
      <c r="G37" s="29">
        <f t="shared" si="4"/>
        <v>6.0608183777032494</v>
      </c>
      <c r="K37" s="12"/>
    </row>
    <row r="38" spans="1:11" x14ac:dyDescent="0.3">
      <c r="A38" s="1"/>
      <c r="B38" s="12">
        <v>2025</v>
      </c>
      <c r="C38" s="27">
        <f t="shared" si="5"/>
        <v>38.747800653046873</v>
      </c>
      <c r="D38" s="27">
        <f t="shared" si="2"/>
        <v>0.18398765742187498</v>
      </c>
      <c r="E38" s="27">
        <f>SUM(Table3[[#This Row],[Size Historical Data]:[Size 60 Days]])</f>
        <v>38.931788310468747</v>
      </c>
      <c r="F38" s="28">
        <f t="shared" si="3"/>
        <v>0.66962675894006241</v>
      </c>
      <c r="G38" s="29">
        <f t="shared" si="4"/>
        <v>8.0355211072807489</v>
      </c>
      <c r="K38" s="12"/>
    </row>
    <row r="39" spans="1:11" x14ac:dyDescent="0.3">
      <c r="A39" s="1"/>
      <c r="B39" s="12">
        <v>2026</v>
      </c>
      <c r="C39" s="27">
        <f t="shared" si="5"/>
        <v>48.315158838984374</v>
      </c>
      <c r="D39" s="27">
        <f t="shared" si="2"/>
        <v>0.18398765742187498</v>
      </c>
      <c r="E39" s="27">
        <f>SUM(Table3[[#This Row],[Size Historical Data]:[Size 60 Days]])</f>
        <v>48.499146496406247</v>
      </c>
      <c r="F39" s="28">
        <f t="shared" si="3"/>
        <v>0.83418531973818744</v>
      </c>
      <c r="G39" s="29">
        <f t="shared" si="4"/>
        <v>10.010223836858248</v>
      </c>
      <c r="K39" s="12"/>
    </row>
    <row r="40" spans="1:11" x14ac:dyDescent="0.3">
      <c r="A40" s="1"/>
      <c r="B40" s="12">
        <v>2027</v>
      </c>
      <c r="C40" s="27">
        <f t="shared" si="5"/>
        <v>57.882517024921874</v>
      </c>
      <c r="D40" s="27">
        <f t="shared" si="2"/>
        <v>0.18398765742187498</v>
      </c>
      <c r="E40" s="27">
        <f>SUM(Table3[[#This Row],[Size Historical Data]:[Size 60 Days]])</f>
        <v>58.066504682343748</v>
      </c>
      <c r="F40" s="28">
        <f t="shared" si="3"/>
        <v>0.99874388053631247</v>
      </c>
      <c r="G40" s="29">
        <f t="shared" si="4"/>
        <v>11.98492656643575</v>
      </c>
      <c r="K40" s="12"/>
    </row>
    <row r="41" spans="1:11" x14ac:dyDescent="0.3">
      <c r="A41" s="1"/>
      <c r="B41" s="12">
        <v>2028</v>
      </c>
      <c r="C41" s="27">
        <f t="shared" si="5"/>
        <v>67.449875210859375</v>
      </c>
      <c r="D41" s="27">
        <f t="shared" si="2"/>
        <v>0.18398765742187498</v>
      </c>
      <c r="E41" s="27">
        <f>SUM(Table3[[#This Row],[Size Historical Data]:[Size 60 Days]])</f>
        <v>67.633862868281255</v>
      </c>
      <c r="F41" s="28">
        <f t="shared" si="3"/>
        <v>1.1633024413344375</v>
      </c>
      <c r="G41" s="29">
        <f t="shared" si="4"/>
        <v>13.959629296013251</v>
      </c>
      <c r="K41" s="12"/>
    </row>
    <row r="42" spans="1:11" x14ac:dyDescent="0.3">
      <c r="A42" s="1"/>
      <c r="B42" s="12">
        <v>2029</v>
      </c>
      <c r="C42" s="27">
        <f t="shared" si="5"/>
        <v>77.017233396796868</v>
      </c>
      <c r="D42" s="27">
        <f t="shared" si="2"/>
        <v>0.18398765742187498</v>
      </c>
      <c r="E42" s="27">
        <f>SUM(Table3[[#This Row],[Size Historical Data]:[Size 60 Days]])</f>
        <v>77.201221054218749</v>
      </c>
      <c r="F42" s="28">
        <f t="shared" si="3"/>
        <v>1.3278610021325625</v>
      </c>
      <c r="G42" s="29">
        <f t="shared" si="4"/>
        <v>15.93433202559075</v>
      </c>
      <c r="K42" s="12"/>
    </row>
    <row r="43" spans="1:11" x14ac:dyDescent="0.3">
      <c r="A43" s="1"/>
      <c r="B43" s="12">
        <v>2030</v>
      </c>
      <c r="C43" s="27">
        <f t="shared" si="5"/>
        <v>86.584591582734362</v>
      </c>
      <c r="D43" s="27">
        <f t="shared" si="2"/>
        <v>0.18398765742187498</v>
      </c>
      <c r="E43" s="27">
        <f>SUM(Table3[[#This Row],[Size Historical Data]:[Size 60 Days]])</f>
        <v>86.768579240156242</v>
      </c>
      <c r="F43" s="28">
        <f t="shared" si="3"/>
        <v>1.4924195629306873</v>
      </c>
      <c r="G43" s="29">
        <f t="shared" si="4"/>
        <v>17.90903475516825</v>
      </c>
      <c r="K43" s="12"/>
    </row>
    <row r="44" spans="1:11" x14ac:dyDescent="0.3">
      <c r="A44" s="1"/>
      <c r="B44" s="12">
        <v>2031</v>
      </c>
      <c r="C44" s="27">
        <f t="shared" ref="C44:C45" si="6">C43+$D$29*$C$48*$C$50</f>
        <v>96.151949768671855</v>
      </c>
      <c r="D44" s="27">
        <f t="shared" ref="D44:D45" si="7">$D$21*$C$49</f>
        <v>0.18398765742187498</v>
      </c>
      <c r="E44" s="27">
        <f>SUM(Table3[[#This Row],[Size Historical Data]:[Size 60 Days]])</f>
        <v>96.335937426093736</v>
      </c>
      <c r="F44" s="28">
        <f t="shared" si="3"/>
        <v>1.6569781237288121</v>
      </c>
      <c r="G44" s="29">
        <f t="shared" si="4"/>
        <v>19.883737484745744</v>
      </c>
      <c r="K44" s="12"/>
    </row>
    <row r="45" spans="1:11" x14ac:dyDescent="0.3">
      <c r="A45" s="1"/>
      <c r="B45" s="12">
        <v>2032</v>
      </c>
      <c r="C45" s="27">
        <f t="shared" si="6"/>
        <v>105.71930795460935</v>
      </c>
      <c r="D45" s="27">
        <f t="shared" si="7"/>
        <v>0.18398765742187498</v>
      </c>
      <c r="E45" s="27">
        <f>SUM(Table3[[#This Row],[Size Historical Data]:[Size 60 Days]])</f>
        <v>105.90329561203123</v>
      </c>
      <c r="F45" s="28">
        <f t="shared" si="3"/>
        <v>1.8215366845269372</v>
      </c>
      <c r="G45" s="29">
        <f t="shared" si="4"/>
        <v>21.858440214323245</v>
      </c>
      <c r="K45" s="12"/>
    </row>
    <row r="46" spans="1:11" x14ac:dyDescent="0.3">
      <c r="A46" s="1"/>
    </row>
    <row r="47" spans="1:11" ht="16.2" thickBot="1" x14ac:dyDescent="0.35">
      <c r="E47" s="12" t="s">
        <v>65</v>
      </c>
      <c r="F47" s="28">
        <f>SUM(G35:G45)</f>
        <v>131.73545709431437</v>
      </c>
    </row>
    <row r="48" spans="1:11" x14ac:dyDescent="0.3">
      <c r="B48" s="30" t="s">
        <v>53</v>
      </c>
      <c r="C48" s="31">
        <v>52</v>
      </c>
    </row>
    <row r="49" spans="2:5" x14ac:dyDescent="0.3">
      <c r="B49" s="32" t="s">
        <v>54</v>
      </c>
      <c r="C49" s="33">
        <v>1E-3</v>
      </c>
    </row>
    <row r="50" spans="2:5" x14ac:dyDescent="0.3">
      <c r="B50" s="32" t="s">
        <v>55</v>
      </c>
      <c r="C50" s="33">
        <v>1E-3</v>
      </c>
    </row>
    <row r="51" spans="2:5" x14ac:dyDescent="0.3">
      <c r="B51" s="32" t="s">
        <v>63</v>
      </c>
      <c r="C51" s="33">
        <v>12</v>
      </c>
    </row>
    <row r="52" spans="2:5" ht="16.2" thickBot="1" x14ac:dyDescent="0.35">
      <c r="B52" s="34" t="s">
        <v>70</v>
      </c>
      <c r="C52" s="35">
        <v>0.05</v>
      </c>
    </row>
    <row r="54" spans="2:5" x14ac:dyDescent="0.3">
      <c r="B54" s="12" t="s">
        <v>56</v>
      </c>
      <c r="D54" s="12" t="s">
        <v>57</v>
      </c>
    </row>
    <row r="55" spans="2:5" x14ac:dyDescent="0.3">
      <c r="B55" s="12">
        <v>2.3E-2</v>
      </c>
      <c r="C55" s="12">
        <f>B55*0.86</f>
        <v>1.9779999999999999E-2</v>
      </c>
      <c r="D55" s="12" t="s">
        <v>58</v>
      </c>
    </row>
    <row r="56" spans="2:5" x14ac:dyDescent="0.3">
      <c r="B56" s="12">
        <v>2.0799999999999999E-2</v>
      </c>
      <c r="C56" s="12">
        <f>B56*0.86</f>
        <v>1.7887999999999998E-2</v>
      </c>
      <c r="D56" s="12" t="s">
        <v>59</v>
      </c>
    </row>
    <row r="57" spans="2:5" x14ac:dyDescent="0.3">
      <c r="B57" s="12">
        <v>0.02</v>
      </c>
      <c r="C57" s="12">
        <f>B57*0.86</f>
        <v>1.72E-2</v>
      </c>
      <c r="D57" s="12" t="s">
        <v>60</v>
      </c>
    </row>
    <row r="58" spans="2:5" x14ac:dyDescent="0.3">
      <c r="B58" s="12">
        <v>2.1999999999999999E-2</v>
      </c>
      <c r="C58" s="12">
        <f>B58*0.86</f>
        <v>1.8919999999999999E-2</v>
      </c>
      <c r="D58" s="12" t="s">
        <v>61</v>
      </c>
    </row>
    <row r="59" spans="2:5" x14ac:dyDescent="0.3">
      <c r="B59" s="12">
        <v>2.5499999999999998E-2</v>
      </c>
      <c r="C59" s="12">
        <f>B59*0.86</f>
        <v>2.1929999999999998E-2</v>
      </c>
      <c r="D59" s="12" t="s">
        <v>62</v>
      </c>
    </row>
    <row r="60" spans="2:5" x14ac:dyDescent="0.3">
      <c r="C60" s="36"/>
      <c r="D60" s="36"/>
      <c r="E60" s="28"/>
    </row>
    <row r="61" spans="2:5" x14ac:dyDescent="0.3">
      <c r="C61" s="36"/>
      <c r="D61" s="36"/>
      <c r="E61" s="28"/>
    </row>
    <row r="62" spans="2:5" x14ac:dyDescent="0.3">
      <c r="C62" s="36"/>
      <c r="D62" s="36"/>
      <c r="E62" s="28"/>
    </row>
    <row r="63" spans="2:5" x14ac:dyDescent="0.3">
      <c r="C63" s="36"/>
      <c r="D63" s="36"/>
      <c r="E63" s="28"/>
    </row>
    <row r="64" spans="2:5" x14ac:dyDescent="0.3">
      <c r="C64" s="36"/>
      <c r="D64" s="36"/>
      <c r="E64" s="28"/>
    </row>
    <row r="65" spans="3:5" x14ac:dyDescent="0.3">
      <c r="C65" s="36"/>
      <c r="D65" s="36"/>
      <c r="E65" s="28"/>
    </row>
    <row r="66" spans="3:5" x14ac:dyDescent="0.3">
      <c r="C66" s="36"/>
      <c r="D66" s="36"/>
      <c r="E66" s="28"/>
    </row>
  </sheetData>
  <hyperlinks>
    <hyperlink ref="G11" r:id="rId1" xr:uid="{3078F73C-8F64-4D9F-8E61-7DCCB532FE3A}"/>
  </hyperlinks>
  <pageMargins left="0.7" right="0.7" top="0.75" bottom="0.75" header="0.3" footer="0.3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C0D5-5D99-4936-9D91-5877C813730F}">
  <dimension ref="D4:I16"/>
  <sheetViews>
    <sheetView showGridLines="0" workbookViewId="0">
      <selection activeCell="H19" sqref="H19"/>
    </sheetView>
  </sheetViews>
  <sheetFormatPr defaultRowHeight="14.4" x14ac:dyDescent="0.3"/>
  <cols>
    <col min="4" max="4" width="16.109375" bestFit="1" customWidth="1"/>
    <col min="5" max="5" width="10" bestFit="1" customWidth="1"/>
    <col min="6" max="6" width="23.33203125" bestFit="1" customWidth="1"/>
    <col min="7" max="7" width="11" bestFit="1" customWidth="1"/>
    <col min="8" max="8" width="28.77734375" customWidth="1"/>
    <col min="9" max="9" width="30.88671875" bestFit="1" customWidth="1"/>
  </cols>
  <sheetData>
    <row r="4" spans="4:9" x14ac:dyDescent="0.3">
      <c r="D4" s="4" t="s">
        <v>12</v>
      </c>
      <c r="E4" s="4" t="s">
        <v>13</v>
      </c>
      <c r="F4" s="4" t="s">
        <v>16</v>
      </c>
      <c r="G4" s="4" t="s">
        <v>17</v>
      </c>
      <c r="H4" s="4" t="s">
        <v>18</v>
      </c>
      <c r="I4" s="4" t="s">
        <v>19</v>
      </c>
    </row>
    <row r="5" spans="4:9" x14ac:dyDescent="0.3">
      <c r="D5" s="3" t="s">
        <v>0</v>
      </c>
      <c r="E5" s="3" t="s">
        <v>14</v>
      </c>
      <c r="F5" s="3"/>
      <c r="G5" s="3">
        <v>22</v>
      </c>
      <c r="H5" s="3" t="s">
        <v>22</v>
      </c>
      <c r="I5" s="3" t="s">
        <v>34</v>
      </c>
    </row>
    <row r="6" spans="4:9" x14ac:dyDescent="0.3">
      <c r="D6" s="3" t="s">
        <v>1</v>
      </c>
      <c r="E6" s="3" t="s">
        <v>14</v>
      </c>
      <c r="F6" s="3"/>
      <c r="G6" s="3">
        <v>1205</v>
      </c>
      <c r="H6" s="3" t="s">
        <v>23</v>
      </c>
      <c r="I6" s="3" t="s">
        <v>35</v>
      </c>
    </row>
    <row r="7" spans="4:9" ht="26.4" x14ac:dyDescent="0.3">
      <c r="D7" s="3" t="s">
        <v>2</v>
      </c>
      <c r="E7" s="3" t="s">
        <v>14</v>
      </c>
      <c r="F7" s="3"/>
      <c r="G7" s="3">
        <v>17</v>
      </c>
      <c r="H7" s="3" t="s">
        <v>24</v>
      </c>
      <c r="I7" s="3" t="s">
        <v>36</v>
      </c>
    </row>
    <row r="8" spans="4:9" ht="26.4" x14ac:dyDescent="0.3">
      <c r="D8" s="3" t="s">
        <v>3</v>
      </c>
      <c r="E8" s="3" t="s">
        <v>14</v>
      </c>
      <c r="F8" s="3"/>
      <c r="G8" s="3">
        <v>7</v>
      </c>
      <c r="H8" s="3" t="s">
        <v>25</v>
      </c>
      <c r="I8" s="3" t="s">
        <v>37</v>
      </c>
    </row>
    <row r="9" spans="4:9" x14ac:dyDescent="0.3">
      <c r="D9" s="3" t="s">
        <v>4</v>
      </c>
      <c r="E9" s="3" t="s">
        <v>14</v>
      </c>
      <c r="F9" s="3"/>
      <c r="G9" s="3">
        <v>24</v>
      </c>
      <c r="H9" s="3" t="s">
        <v>26</v>
      </c>
      <c r="I9" s="3" t="s">
        <v>38</v>
      </c>
    </row>
    <row r="10" spans="4:9" ht="26.4" x14ac:dyDescent="0.3">
      <c r="D10" s="3" t="s">
        <v>5</v>
      </c>
      <c r="E10" s="3" t="s">
        <v>14</v>
      </c>
      <c r="F10" s="3"/>
      <c r="G10" s="3">
        <v>8</v>
      </c>
      <c r="H10" s="3" t="s">
        <v>27</v>
      </c>
      <c r="I10" s="3" t="s">
        <v>39</v>
      </c>
    </row>
    <row r="11" spans="4:9" x14ac:dyDescent="0.3">
      <c r="D11" s="3" t="s">
        <v>6</v>
      </c>
      <c r="E11" s="3" t="s">
        <v>14</v>
      </c>
      <c r="F11" s="3" t="s">
        <v>41</v>
      </c>
      <c r="G11" s="3">
        <v>20</v>
      </c>
      <c r="H11" s="3" t="s">
        <v>28</v>
      </c>
      <c r="I11" s="3" t="s">
        <v>40</v>
      </c>
    </row>
    <row r="12" spans="4:9" ht="26.4" x14ac:dyDescent="0.3">
      <c r="D12" s="3" t="s">
        <v>7</v>
      </c>
      <c r="E12" s="3" t="s">
        <v>14</v>
      </c>
      <c r="F12" s="3" t="s">
        <v>41</v>
      </c>
      <c r="G12" s="3">
        <v>20</v>
      </c>
      <c r="H12" s="3" t="s">
        <v>29</v>
      </c>
      <c r="I12" s="3"/>
    </row>
    <row r="13" spans="4:9" x14ac:dyDescent="0.3">
      <c r="D13" s="3" t="s">
        <v>8</v>
      </c>
      <c r="E13" s="3" t="s">
        <v>14</v>
      </c>
      <c r="F13" s="3"/>
      <c r="G13" s="3">
        <v>89</v>
      </c>
      <c r="H13" s="3" t="s">
        <v>30</v>
      </c>
      <c r="I13" s="5" t="s">
        <v>67</v>
      </c>
    </row>
    <row r="14" spans="4:9" ht="26.4" x14ac:dyDescent="0.3">
      <c r="D14" s="3" t="s">
        <v>9</v>
      </c>
      <c r="E14" s="3" t="s">
        <v>14</v>
      </c>
      <c r="F14" s="3"/>
      <c r="G14" s="3">
        <v>11</v>
      </c>
      <c r="H14" s="3" t="s">
        <v>31</v>
      </c>
      <c r="I14" s="3" t="s">
        <v>42</v>
      </c>
    </row>
    <row r="15" spans="4:9" x14ac:dyDescent="0.3">
      <c r="D15" s="3" t="s">
        <v>10</v>
      </c>
      <c r="E15" s="3" t="s">
        <v>15</v>
      </c>
      <c r="F15" s="3" t="s">
        <v>20</v>
      </c>
      <c r="G15" s="3">
        <v>4</v>
      </c>
      <c r="H15" s="3" t="s">
        <v>32</v>
      </c>
      <c r="I15" s="3">
        <v>2020</v>
      </c>
    </row>
    <row r="16" spans="4:9" x14ac:dyDescent="0.3">
      <c r="D16" s="3" t="s">
        <v>11</v>
      </c>
      <c r="E16" s="3" t="s">
        <v>15</v>
      </c>
      <c r="F16" s="3" t="s">
        <v>21</v>
      </c>
      <c r="G16" s="3">
        <v>2</v>
      </c>
      <c r="H16" s="3" t="s">
        <v>33</v>
      </c>
      <c r="I16" s="3">
        <v>3</v>
      </c>
    </row>
  </sheetData>
  <hyperlinks>
    <hyperlink ref="I13" r:id="rId1" xr:uid="{A69DD197-7D55-4DEB-A4C4-C962BCA84E39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Gil Ribeiro</dc:creator>
  <cp:lastModifiedBy>João Gil Ribeiro</cp:lastModifiedBy>
  <dcterms:created xsi:type="dcterms:W3CDTF">2015-06-05T18:17:20Z</dcterms:created>
  <dcterms:modified xsi:type="dcterms:W3CDTF">2021-11-15T03:19:23Z</dcterms:modified>
</cp:coreProperties>
</file>